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13065" yWindow="240" windowWidth="15315" windowHeight="643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9" state="hidden" r:id="rId5"/>
  </sheets>
  <externalReferences>
    <externalReference r:id="rId6"/>
    <externalReference r:id="rId7"/>
    <externalReference r:id="rId8"/>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25725"/>
</workbook>
</file>

<file path=xl/calcChain.xml><?xml version="1.0" encoding="utf-8"?>
<calcChain xmlns="http://schemas.openxmlformats.org/spreadsheetml/2006/main">
  <c r="AD106" i="6"/>
  <c r="AB106"/>
  <c r="Z106"/>
  <c r="X106"/>
  <c r="V106"/>
  <c r="T106"/>
  <c r="R106"/>
  <c r="AD97"/>
  <c r="AB97"/>
  <c r="Z97"/>
  <c r="X97"/>
  <c r="V97"/>
  <c r="T97"/>
  <c r="R97"/>
  <c r="AD87"/>
  <c r="AB87"/>
  <c r="Z87"/>
  <c r="X87"/>
  <c r="V87"/>
  <c r="T87"/>
  <c r="R87"/>
  <c r="AD74"/>
  <c r="AB74"/>
  <c r="Z74"/>
  <c r="X74"/>
  <c r="V74"/>
  <c r="T74"/>
  <c r="R74"/>
  <c r="AD65"/>
  <c r="AB65"/>
  <c r="Z65"/>
  <c r="X65"/>
  <c r="V65"/>
  <c r="T65"/>
  <c r="R65"/>
  <c r="AD55"/>
  <c r="AB55"/>
  <c r="Z55"/>
  <c r="X55"/>
  <c r="V55"/>
  <c r="T55"/>
  <c r="R55"/>
  <c r="AD46"/>
  <c r="AB46"/>
  <c r="Z46"/>
  <c r="X46"/>
  <c r="V46"/>
  <c r="T46"/>
  <c r="R46"/>
  <c r="AD37"/>
  <c r="AB37"/>
  <c r="Z37"/>
  <c r="X37"/>
  <c r="V37"/>
  <c r="T37"/>
  <c r="R37"/>
  <c r="AD28"/>
  <c r="AB28"/>
  <c r="Z28"/>
  <c r="X28"/>
  <c r="V28"/>
  <c r="T28"/>
  <c r="R28"/>
  <c r="AD13"/>
  <c r="AB13"/>
  <c r="Z13"/>
  <c r="X13"/>
  <c r="V13"/>
  <c r="T13"/>
  <c r="R13"/>
  <c r="AU111" l="1"/>
  <c r="AR111"/>
  <c r="AU110"/>
  <c r="AR110"/>
  <c r="AU109"/>
  <c r="AR109"/>
  <c r="AU108"/>
  <c r="AR108"/>
  <c r="AU107"/>
  <c r="AR107"/>
  <c r="AU106"/>
  <c r="AR106"/>
  <c r="AU102"/>
  <c r="AR102"/>
  <c r="AU101"/>
  <c r="AR101"/>
  <c r="AU100"/>
  <c r="AR100"/>
  <c r="AU99"/>
  <c r="AR99"/>
  <c r="AU98"/>
  <c r="AR98"/>
  <c r="AU97"/>
  <c r="AR97"/>
  <c r="AU92"/>
  <c r="AR92"/>
  <c r="AU91"/>
  <c r="AR91"/>
  <c r="AU90"/>
  <c r="AR90"/>
  <c r="AU89"/>
  <c r="AR89"/>
  <c r="AU88"/>
  <c r="AR88"/>
  <c r="AU87"/>
  <c r="AR87"/>
  <c r="AU83"/>
  <c r="AR83"/>
  <c r="AU82"/>
  <c r="AR82"/>
  <c r="AU81"/>
  <c r="AR81"/>
  <c r="AU80"/>
  <c r="AR80"/>
  <c r="AU79"/>
  <c r="AR79"/>
  <c r="N8" i="9" l="1"/>
  <c r="G8"/>
  <c r="F8"/>
  <c r="E8"/>
  <c r="D8"/>
  <c r="C8"/>
  <c r="B8"/>
  <c r="B6"/>
  <c r="AU77" i="6"/>
  <c r="AR77"/>
  <c r="AU76"/>
  <c r="AR76"/>
  <c r="AU75"/>
  <c r="AR75"/>
  <c r="AU74"/>
  <c r="AR74"/>
  <c r="AU66"/>
  <c r="AR66"/>
  <c r="AU65"/>
  <c r="AR65"/>
  <c r="AU61"/>
  <c r="AR61"/>
  <c r="AU60"/>
  <c r="AR60"/>
  <c r="AU59"/>
  <c r="AR59"/>
  <c r="AU58"/>
  <c r="AR58"/>
  <c r="AU57"/>
  <c r="AR57"/>
  <c r="AU56"/>
  <c r="AR56"/>
  <c r="AU55"/>
  <c r="AR55"/>
  <c r="AU47"/>
  <c r="AR47"/>
  <c r="AU46"/>
  <c r="AR46"/>
  <c r="AU40"/>
  <c r="AR40"/>
  <c r="AU39"/>
  <c r="AR39"/>
  <c r="J10" i="9"/>
  <c r="AU37" i="6"/>
  <c r="AR37"/>
  <c r="AU33"/>
  <c r="AR33"/>
  <c r="AU32"/>
  <c r="AR32"/>
  <c r="AU31"/>
  <c r="AR31"/>
  <c r="AU30"/>
  <c r="AR30"/>
  <c r="AU29"/>
  <c r="AR29"/>
  <c r="AU28"/>
  <c r="AR28"/>
  <c r="AU24"/>
  <c r="AR24"/>
  <c r="AU23"/>
  <c r="AR23"/>
  <c r="AU20"/>
  <c r="AR20"/>
  <c r="AU19"/>
  <c r="AR19"/>
  <c r="AU18"/>
  <c r="AR18"/>
  <c r="AU17"/>
  <c r="AR17"/>
  <c r="AU16"/>
  <c r="AR16"/>
  <c r="N6" i="9" l="1"/>
  <c r="G6"/>
  <c r="C6"/>
  <c r="D6"/>
  <c r="E6"/>
  <c r="F6"/>
  <c r="M11" l="1"/>
  <c r="H5"/>
  <c r="AU14" i="6" l="1"/>
  <c r="AR14"/>
  <c r="AJ28" l="1"/>
  <c r="K5" i="9" l="1"/>
  <c r="AI86" i="6" l="1"/>
  <c r="AH86"/>
  <c r="AG86"/>
  <c r="AF86"/>
  <c r="AE86"/>
  <c r="AC86"/>
  <c r="AA86"/>
  <c r="Y86"/>
  <c r="W86"/>
  <c r="U86"/>
  <c r="S86"/>
  <c r="AI73"/>
  <c r="AH73"/>
  <c r="AG73"/>
  <c r="AF73"/>
  <c r="AE73"/>
  <c r="AC73"/>
  <c r="AA73"/>
  <c r="Y73"/>
  <c r="W73"/>
  <c r="U73"/>
  <c r="S73"/>
  <c r="AI54"/>
  <c r="AH54"/>
  <c r="AG54"/>
  <c r="AF54"/>
  <c r="AE54"/>
  <c r="AC54"/>
  <c r="AA54"/>
  <c r="Y54"/>
  <c r="W54"/>
  <c r="U54"/>
  <c r="S54"/>
  <c r="AI12"/>
  <c r="AH12"/>
  <c r="AG12"/>
  <c r="AF12"/>
  <c r="AE12"/>
  <c r="AC12"/>
  <c r="AA12"/>
  <c r="Y12"/>
  <c r="W12"/>
  <c r="U12"/>
  <c r="S12"/>
  <c r="AI105"/>
  <c r="AH105"/>
  <c r="AG105"/>
  <c r="AF105"/>
  <c r="AE105"/>
  <c r="AC105"/>
  <c r="AA105"/>
  <c r="Y105"/>
  <c r="W105"/>
  <c r="U105"/>
  <c r="S105"/>
  <c r="J105"/>
  <c r="AI96"/>
  <c r="AH96"/>
  <c r="AG96"/>
  <c r="AF96"/>
  <c r="AE96"/>
  <c r="AC96"/>
  <c r="AA96"/>
  <c r="Y96"/>
  <c r="W96"/>
  <c r="U96"/>
  <c r="S96"/>
  <c r="J96"/>
  <c r="J86"/>
  <c r="J73"/>
  <c r="AI64"/>
  <c r="AH64"/>
  <c r="AG64"/>
  <c r="AF64"/>
  <c r="AE64"/>
  <c r="AC64"/>
  <c r="AA64"/>
  <c r="Y64"/>
  <c r="W64"/>
  <c r="U64"/>
  <c r="S64"/>
  <c r="J64"/>
  <c r="J54"/>
  <c r="AI45"/>
  <c r="AH45"/>
  <c r="AG45"/>
  <c r="AF45"/>
  <c r="AE45"/>
  <c r="AC45"/>
  <c r="AA45"/>
  <c r="Y45"/>
  <c r="W45"/>
  <c r="U45"/>
  <c r="S45"/>
  <c r="J45"/>
  <c r="AI36"/>
  <c r="AH36"/>
  <c r="AG36"/>
  <c r="AF36"/>
  <c r="AE36"/>
  <c r="AC36"/>
  <c r="AA36"/>
  <c r="Y36"/>
  <c r="W36"/>
  <c r="U36"/>
  <c r="S36"/>
  <c r="J36"/>
  <c r="AI27"/>
  <c r="AH27"/>
  <c r="AG27"/>
  <c r="AF27"/>
  <c r="AE27"/>
  <c r="AC27"/>
  <c r="AA27"/>
  <c r="Y27"/>
  <c r="W27"/>
  <c r="U27"/>
  <c r="S27"/>
  <c r="J27"/>
  <c r="J12"/>
  <c r="AD105" l="1"/>
  <c r="AB105"/>
  <c r="Z105"/>
  <c r="X105"/>
  <c r="V105"/>
  <c r="T105"/>
  <c r="R105"/>
  <c r="AD96"/>
  <c r="AB96"/>
  <c r="Z96"/>
  <c r="X96"/>
  <c r="V96"/>
  <c r="T96"/>
  <c r="R96"/>
  <c r="AD86"/>
  <c r="AB86"/>
  <c r="Z86"/>
  <c r="X86"/>
  <c r="V86"/>
  <c r="T86"/>
  <c r="R86"/>
  <c r="AD73"/>
  <c r="AB73"/>
  <c r="Z73"/>
  <c r="X73"/>
  <c r="V73"/>
  <c r="T73"/>
  <c r="R73"/>
  <c r="AD64"/>
  <c r="AB64"/>
  <c r="Z64"/>
  <c r="X64"/>
  <c r="V64"/>
  <c r="T64"/>
  <c r="R64"/>
  <c r="AD54"/>
  <c r="AB54"/>
  <c r="Z54"/>
  <c r="X54"/>
  <c r="V54"/>
  <c r="T54"/>
  <c r="R54"/>
  <c r="AD45"/>
  <c r="AB45"/>
  <c r="Z45"/>
  <c r="X45"/>
  <c r="V45"/>
  <c r="T45"/>
  <c r="R45"/>
  <c r="AD36"/>
  <c r="AB36"/>
  <c r="Z36"/>
  <c r="X36"/>
  <c r="V36"/>
  <c r="T36"/>
  <c r="R36"/>
  <c r="AD27"/>
  <c r="AB27"/>
  <c r="Z27"/>
  <c r="X27"/>
  <c r="V27"/>
  <c r="T27"/>
  <c r="R27"/>
  <c r="AD12"/>
  <c r="AB12"/>
  <c r="Z12"/>
  <c r="X12"/>
  <c r="V12"/>
  <c r="T12"/>
  <c r="R12"/>
  <c r="AK111" l="1"/>
  <c r="AK110"/>
  <c r="AK109"/>
  <c r="AK108"/>
  <c r="AK107"/>
  <c r="AK106"/>
  <c r="AK105" s="1"/>
  <c r="AK102"/>
  <c r="AK101"/>
  <c r="AK100"/>
  <c r="AK99"/>
  <c r="AK98"/>
  <c r="AK97"/>
  <c r="AK93"/>
  <c r="AK92"/>
  <c r="AK91"/>
  <c r="AK90"/>
  <c r="AK89"/>
  <c r="AK88"/>
  <c r="AK87"/>
  <c r="AK83"/>
  <c r="AK82"/>
  <c r="AK81"/>
  <c r="AK80"/>
  <c r="AK79"/>
  <c r="AK78"/>
  <c r="AK77"/>
  <c r="AK76"/>
  <c r="AK75"/>
  <c r="AK74"/>
  <c r="AK70"/>
  <c r="AK69"/>
  <c r="AK68"/>
  <c r="AK67"/>
  <c r="AK66"/>
  <c r="AK65"/>
  <c r="AK61"/>
  <c r="AK60"/>
  <c r="AK59"/>
  <c r="AK58"/>
  <c r="AK57"/>
  <c r="AK56"/>
  <c r="AK55"/>
  <c r="AK51"/>
  <c r="AK50"/>
  <c r="AK49"/>
  <c r="AK48"/>
  <c r="AK47"/>
  <c r="AK46"/>
  <c r="AK45" s="1"/>
  <c r="AK42"/>
  <c r="AK41"/>
  <c r="AK40"/>
  <c r="AK38"/>
  <c r="AK37"/>
  <c r="AK33"/>
  <c r="AK32"/>
  <c r="AK31"/>
  <c r="AK30"/>
  <c r="AK29"/>
  <c r="AK28"/>
  <c r="AK24"/>
  <c r="AK23"/>
  <c r="AK22"/>
  <c r="AK21"/>
  <c r="AK20"/>
  <c r="AK19"/>
  <c r="AK18"/>
  <c r="AK17"/>
  <c r="AK16"/>
  <c r="AK15"/>
  <c r="AK14"/>
  <c r="AK13"/>
  <c r="AK96" l="1"/>
  <c r="AK86"/>
  <c r="AK73"/>
  <c r="AK64"/>
  <c r="AK54"/>
  <c r="AK36"/>
  <c r="AK27"/>
  <c r="AK12"/>
  <c r="AH9"/>
  <c r="AI9"/>
  <c r="AU22"/>
  <c r="AR22"/>
  <c r="AU78" l="1"/>
  <c r="AR78"/>
  <c r="AU50" l="1"/>
  <c r="AR50"/>
  <c r="AU49"/>
  <c r="AR49"/>
  <c r="AU48"/>
  <c r="AR48"/>
  <c r="AU51"/>
  <c r="AR51"/>
  <c r="AU41"/>
  <c r="AR41"/>
  <c r="AU38"/>
  <c r="AR38"/>
  <c r="AU15"/>
  <c r="AR15"/>
  <c r="AU21"/>
  <c r="AR21"/>
  <c r="AU210" l="1"/>
  <c r="AR210"/>
  <c r="AK210"/>
  <c r="AU209"/>
  <c r="AR209"/>
  <c r="AK209"/>
  <c r="AU208"/>
  <c r="AR208"/>
  <c r="AK208"/>
  <c r="AU207"/>
  <c r="AR207"/>
  <c r="AK207"/>
  <c r="AU206"/>
  <c r="AR206"/>
  <c r="AK206"/>
  <c r="AU205"/>
  <c r="AR205"/>
  <c r="AK205"/>
  <c r="AJ205"/>
  <c r="AJ204" s="1"/>
  <c r="I205"/>
  <c r="H205"/>
  <c r="G205"/>
  <c r="F205"/>
  <c r="E205"/>
  <c r="AZ204"/>
  <c r="AY204"/>
  <c r="AX204"/>
  <c r="AW204"/>
  <c r="AV204"/>
  <c r="AT204"/>
  <c r="AS204"/>
  <c r="AQ204"/>
  <c r="AP204"/>
  <c r="AO204"/>
  <c r="AN204"/>
  <c r="AM204"/>
  <c r="AL204"/>
  <c r="AG204"/>
  <c r="AF204"/>
  <c r="AE204"/>
  <c r="AD204"/>
  <c r="AC204"/>
  <c r="AB204"/>
  <c r="AA204"/>
  <c r="Z204"/>
  <c r="Y204"/>
  <c r="X204"/>
  <c r="W204"/>
  <c r="V204"/>
  <c r="U204"/>
  <c r="T204"/>
  <c r="S204"/>
  <c r="R204"/>
  <c r="J204"/>
  <c r="AU201"/>
  <c r="AR201"/>
  <c r="AK201"/>
  <c r="AU200"/>
  <c r="AR200"/>
  <c r="AK200"/>
  <c r="AU199"/>
  <c r="AR199"/>
  <c r="AK199"/>
  <c r="AU198"/>
  <c r="AR198"/>
  <c r="AK198"/>
  <c r="AU197"/>
  <c r="AR197"/>
  <c r="AK197"/>
  <c r="AU196"/>
  <c r="AR196"/>
  <c r="AK196"/>
  <c r="AJ196"/>
  <c r="AJ195" s="1"/>
  <c r="I196"/>
  <c r="H196"/>
  <c r="G196"/>
  <c r="F196"/>
  <c r="E196"/>
  <c r="AZ195"/>
  <c r="AY195"/>
  <c r="AX195"/>
  <c r="AW195"/>
  <c r="AV195"/>
  <c r="AT195"/>
  <c r="AS195"/>
  <c r="AQ195"/>
  <c r="AP195"/>
  <c r="AO195"/>
  <c r="AN195"/>
  <c r="AM195"/>
  <c r="AL195"/>
  <c r="AG195"/>
  <c r="AF195"/>
  <c r="AE195"/>
  <c r="AD195"/>
  <c r="AC195"/>
  <c r="AB195"/>
  <c r="AA195"/>
  <c r="Z195"/>
  <c r="Y195"/>
  <c r="X195"/>
  <c r="W195"/>
  <c r="V195"/>
  <c r="U195"/>
  <c r="T195"/>
  <c r="S195"/>
  <c r="R195"/>
  <c r="J195"/>
  <c r="AU192"/>
  <c r="AR192"/>
  <c r="AK192"/>
  <c r="AU191"/>
  <c r="AR191"/>
  <c r="AK191"/>
  <c r="AU190"/>
  <c r="AR190"/>
  <c r="AK190"/>
  <c r="AU189"/>
  <c r="AR189"/>
  <c r="AK189"/>
  <c r="AU188"/>
  <c r="AR188"/>
  <c r="AK188"/>
  <c r="AU187"/>
  <c r="AR187"/>
  <c r="AK187"/>
  <c r="AJ187"/>
  <c r="AJ186" s="1"/>
  <c r="I187"/>
  <c r="H187"/>
  <c r="G187"/>
  <c r="F187"/>
  <c r="E187"/>
  <c r="AZ186"/>
  <c r="AY186"/>
  <c r="AX186"/>
  <c r="AW186"/>
  <c r="AV186"/>
  <c r="AT186"/>
  <c r="AS186"/>
  <c r="AQ186"/>
  <c r="AP186"/>
  <c r="AO186"/>
  <c r="AN186"/>
  <c r="AM186"/>
  <c r="AL186"/>
  <c r="AG186"/>
  <c r="AF186"/>
  <c r="AE186"/>
  <c r="AD186"/>
  <c r="AC186"/>
  <c r="AB186"/>
  <c r="AA186"/>
  <c r="Z186"/>
  <c r="Y186"/>
  <c r="X186"/>
  <c r="W186"/>
  <c r="V186"/>
  <c r="U186"/>
  <c r="T186"/>
  <c r="S186"/>
  <c r="R186"/>
  <c r="J186"/>
  <c r="AU183"/>
  <c r="AR183"/>
  <c r="AK183"/>
  <c r="AU182"/>
  <c r="AR182"/>
  <c r="AK182"/>
  <c r="AU181"/>
  <c r="AR181"/>
  <c r="AK181"/>
  <c r="AU180"/>
  <c r="AR180"/>
  <c r="AK180"/>
  <c r="AU179"/>
  <c r="AR179"/>
  <c r="AK179"/>
  <c r="AU178"/>
  <c r="AR178"/>
  <c r="AK178"/>
  <c r="AJ178"/>
  <c r="AJ177" s="1"/>
  <c r="I178"/>
  <c r="H178"/>
  <c r="G178"/>
  <c r="F178"/>
  <c r="E178"/>
  <c r="AZ177"/>
  <c r="AY177"/>
  <c r="AX177"/>
  <c r="AW177"/>
  <c r="AV177"/>
  <c r="AT177"/>
  <c r="AS177"/>
  <c r="AQ177"/>
  <c r="AP177"/>
  <c r="AO177"/>
  <c r="AN177"/>
  <c r="AM177"/>
  <c r="AL177"/>
  <c r="AG177"/>
  <c r="AF177"/>
  <c r="AE177"/>
  <c r="AD177"/>
  <c r="AC177"/>
  <c r="AB177"/>
  <c r="AA177"/>
  <c r="Z177"/>
  <c r="Y177"/>
  <c r="X177"/>
  <c r="W177"/>
  <c r="V177"/>
  <c r="U177"/>
  <c r="T177"/>
  <c r="S177"/>
  <c r="R177"/>
  <c r="J177"/>
  <c r="AU174"/>
  <c r="AR174"/>
  <c r="AK174"/>
  <c r="AU173"/>
  <c r="AR173"/>
  <c r="AK173"/>
  <c r="AU172"/>
  <c r="AR172"/>
  <c r="AK172"/>
  <c r="AU171"/>
  <c r="AR171"/>
  <c r="AK171"/>
  <c r="AU170"/>
  <c r="AR170"/>
  <c r="AK170"/>
  <c r="AU169"/>
  <c r="AR169"/>
  <c r="AK169"/>
  <c r="AJ169"/>
  <c r="AJ168" s="1"/>
  <c r="I169"/>
  <c r="H169"/>
  <c r="G169"/>
  <c r="F169"/>
  <c r="E169"/>
  <c r="AZ168"/>
  <c r="AY168"/>
  <c r="AX168"/>
  <c r="AW168"/>
  <c r="AV168"/>
  <c r="AT168"/>
  <c r="AS168"/>
  <c r="AQ168"/>
  <c r="AP168"/>
  <c r="AO168"/>
  <c r="AN168"/>
  <c r="AM168"/>
  <c r="AL168"/>
  <c r="AG168"/>
  <c r="AF168"/>
  <c r="AE168"/>
  <c r="AD168"/>
  <c r="AC168"/>
  <c r="AB168"/>
  <c r="AA168"/>
  <c r="Z168"/>
  <c r="Y168"/>
  <c r="X168"/>
  <c r="W168"/>
  <c r="V168"/>
  <c r="U168"/>
  <c r="T168"/>
  <c r="S168"/>
  <c r="R168"/>
  <c r="J168"/>
  <c r="AU165"/>
  <c r="AR165"/>
  <c r="AK165"/>
  <c r="AU164"/>
  <c r="AR164"/>
  <c r="AK164"/>
  <c r="AU163"/>
  <c r="AR163"/>
  <c r="AK163"/>
  <c r="AU162"/>
  <c r="AR162"/>
  <c r="AK162"/>
  <c r="AU161"/>
  <c r="AR161"/>
  <c r="AK161"/>
  <c r="AU160"/>
  <c r="AR160"/>
  <c r="AK160"/>
  <c r="AJ160"/>
  <c r="AJ159" s="1"/>
  <c r="I160"/>
  <c r="H160"/>
  <c r="G160"/>
  <c r="F160"/>
  <c r="E160"/>
  <c r="AZ159"/>
  <c r="AY159"/>
  <c r="AX159"/>
  <c r="AW159"/>
  <c r="AV159"/>
  <c r="AT159"/>
  <c r="AS159"/>
  <c r="AQ159"/>
  <c r="AP159"/>
  <c r="AO159"/>
  <c r="AN159"/>
  <c r="AM159"/>
  <c r="AL159"/>
  <c r="AG159"/>
  <c r="AF159"/>
  <c r="AE159"/>
  <c r="AD159"/>
  <c r="AC159"/>
  <c r="AB159"/>
  <c r="AA159"/>
  <c r="Z159"/>
  <c r="Y159"/>
  <c r="X159"/>
  <c r="W159"/>
  <c r="V159"/>
  <c r="U159"/>
  <c r="T159"/>
  <c r="S159"/>
  <c r="R159"/>
  <c r="J159"/>
  <c r="AU156"/>
  <c r="AR156"/>
  <c r="AK156"/>
  <c r="AU155"/>
  <c r="AR155"/>
  <c r="AK155"/>
  <c r="AU154"/>
  <c r="AR154"/>
  <c r="AK154"/>
  <c r="AU153"/>
  <c r="AR153"/>
  <c r="AK153"/>
  <c r="AU152"/>
  <c r="AR152"/>
  <c r="AK152"/>
  <c r="AU151"/>
  <c r="AR151"/>
  <c r="AK151"/>
  <c r="AJ151"/>
  <c r="AJ150" s="1"/>
  <c r="I151"/>
  <c r="H151"/>
  <c r="G151"/>
  <c r="F151"/>
  <c r="E151"/>
  <c r="AZ150"/>
  <c r="AY150"/>
  <c r="AX150"/>
  <c r="AW150"/>
  <c r="AV150"/>
  <c r="AT150"/>
  <c r="AS150"/>
  <c r="AQ150"/>
  <c r="AP150"/>
  <c r="AO150"/>
  <c r="AN150"/>
  <c r="AM150"/>
  <c r="AL150"/>
  <c r="AG150"/>
  <c r="AF150"/>
  <c r="AE150"/>
  <c r="AD150"/>
  <c r="AC150"/>
  <c r="AB150"/>
  <c r="AA150"/>
  <c r="Z150"/>
  <c r="Y150"/>
  <c r="X150"/>
  <c r="W150"/>
  <c r="V150"/>
  <c r="U150"/>
  <c r="T150"/>
  <c r="S150"/>
  <c r="R150"/>
  <c r="J150"/>
  <c r="AU147"/>
  <c r="AR147"/>
  <c r="AK147"/>
  <c r="AU146"/>
  <c r="AR146"/>
  <c r="AK146"/>
  <c r="AU145"/>
  <c r="AR145"/>
  <c r="AK145"/>
  <c r="AU144"/>
  <c r="AR144"/>
  <c r="AK144"/>
  <c r="AU143"/>
  <c r="AR143"/>
  <c r="AK143"/>
  <c r="AU142"/>
  <c r="AR142"/>
  <c r="AK142"/>
  <c r="AJ142"/>
  <c r="AJ141" s="1"/>
  <c r="I142"/>
  <c r="H142"/>
  <c r="G142"/>
  <c r="F142"/>
  <c r="E142"/>
  <c r="AZ141"/>
  <c r="AY141"/>
  <c r="AX141"/>
  <c r="AW141"/>
  <c r="AV141"/>
  <c r="AT141"/>
  <c r="AS141"/>
  <c r="AQ141"/>
  <c r="AP141"/>
  <c r="AO141"/>
  <c r="AN141"/>
  <c r="AM141"/>
  <c r="AL141"/>
  <c r="AG141"/>
  <c r="AF141"/>
  <c r="AE141"/>
  <c r="AD141"/>
  <c r="AC141"/>
  <c r="AB141"/>
  <c r="AA141"/>
  <c r="Z141"/>
  <c r="Y141"/>
  <c r="X141"/>
  <c r="W141"/>
  <c r="V141"/>
  <c r="U141"/>
  <c r="T141"/>
  <c r="S141"/>
  <c r="R141"/>
  <c r="J141"/>
  <c r="AU138"/>
  <c r="AR138"/>
  <c r="AK138"/>
  <c r="AU137"/>
  <c r="AR137"/>
  <c r="AK137"/>
  <c r="AU136"/>
  <c r="AR136"/>
  <c r="AK136"/>
  <c r="AU135"/>
  <c r="AR135"/>
  <c r="AK135"/>
  <c r="AU134"/>
  <c r="AR134"/>
  <c r="AK134"/>
  <c r="AU133"/>
  <c r="AR133"/>
  <c r="AK133"/>
  <c r="AJ133"/>
  <c r="AJ132" s="1"/>
  <c r="I133"/>
  <c r="H133"/>
  <c r="G133"/>
  <c r="F133"/>
  <c r="E133"/>
  <c r="AZ132"/>
  <c r="AY132"/>
  <c r="AX132"/>
  <c r="AW132"/>
  <c r="AV132"/>
  <c r="AT132"/>
  <c r="AS132"/>
  <c r="AQ132"/>
  <c r="AP132"/>
  <c r="AO132"/>
  <c r="AN132"/>
  <c r="AM132"/>
  <c r="AL132"/>
  <c r="AG132"/>
  <c r="AF132"/>
  <c r="AE132"/>
  <c r="AD132"/>
  <c r="AC132"/>
  <c r="AB132"/>
  <c r="AA132"/>
  <c r="Z132"/>
  <c r="Y132"/>
  <c r="X132"/>
  <c r="W132"/>
  <c r="V132"/>
  <c r="U132"/>
  <c r="T132"/>
  <c r="S132"/>
  <c r="R132"/>
  <c r="J132"/>
  <c r="AU129"/>
  <c r="AR129"/>
  <c r="AK129"/>
  <c r="AU128"/>
  <c r="AR128"/>
  <c r="AK128"/>
  <c r="AU127"/>
  <c r="AR127"/>
  <c r="AK127"/>
  <c r="AU126"/>
  <c r="AR126"/>
  <c r="AK126"/>
  <c r="AU125"/>
  <c r="AR125"/>
  <c r="AK125"/>
  <c r="AU124"/>
  <c r="AR124"/>
  <c r="AK124"/>
  <c r="AJ124"/>
  <c r="AJ123" s="1"/>
  <c r="I124"/>
  <c r="H124"/>
  <c r="G124"/>
  <c r="F124"/>
  <c r="E124"/>
  <c r="AZ123"/>
  <c r="AY123"/>
  <c r="AX123"/>
  <c r="AW123"/>
  <c r="AV123"/>
  <c r="AT123"/>
  <c r="AS123"/>
  <c r="AQ123"/>
  <c r="AP123"/>
  <c r="AO123"/>
  <c r="AN123"/>
  <c r="AM123"/>
  <c r="AL123"/>
  <c r="AG123"/>
  <c r="AF123"/>
  <c r="AE123"/>
  <c r="AD123"/>
  <c r="AC123"/>
  <c r="AB123"/>
  <c r="AA123"/>
  <c r="Z123"/>
  <c r="Y123"/>
  <c r="X123"/>
  <c r="W123"/>
  <c r="V123"/>
  <c r="U123"/>
  <c r="T123"/>
  <c r="S123"/>
  <c r="R123"/>
  <c r="J123"/>
  <c r="AU120"/>
  <c r="AR120"/>
  <c r="AK120"/>
  <c r="AU119"/>
  <c r="AR119"/>
  <c r="AK119"/>
  <c r="AU118"/>
  <c r="AR118"/>
  <c r="AK118"/>
  <c r="AU117"/>
  <c r="AR117"/>
  <c r="AK117"/>
  <c r="AU116"/>
  <c r="AR116"/>
  <c r="AK116"/>
  <c r="AU115"/>
  <c r="AR115"/>
  <c r="AK115"/>
  <c r="AJ115"/>
  <c r="AJ114" s="1"/>
  <c r="I115"/>
  <c r="H115"/>
  <c r="G115"/>
  <c r="F115"/>
  <c r="E115"/>
  <c r="AZ114"/>
  <c r="AY114"/>
  <c r="AX114"/>
  <c r="AW114"/>
  <c r="AV114"/>
  <c r="AT114"/>
  <c r="AS114"/>
  <c r="AQ114"/>
  <c r="AP114"/>
  <c r="AO114"/>
  <c r="AN114"/>
  <c r="AM114"/>
  <c r="AL114"/>
  <c r="AG114"/>
  <c r="AF114"/>
  <c r="AE114"/>
  <c r="AD114"/>
  <c r="AC114"/>
  <c r="AB114"/>
  <c r="AA114"/>
  <c r="Z114"/>
  <c r="Y114"/>
  <c r="X114"/>
  <c r="W114"/>
  <c r="V114"/>
  <c r="U114"/>
  <c r="T114"/>
  <c r="S114"/>
  <c r="R114"/>
  <c r="J114"/>
  <c r="H106"/>
  <c r="G106"/>
  <c r="F106"/>
  <c r="E106"/>
  <c r="H97"/>
  <c r="G97"/>
  <c r="F97"/>
  <c r="E97"/>
  <c r="AU93"/>
  <c r="AR93"/>
  <c r="H87"/>
  <c r="G87"/>
  <c r="F87"/>
  <c r="E87"/>
  <c r="H74"/>
  <c r="G74"/>
  <c r="F74"/>
  <c r="E74"/>
  <c r="AU70"/>
  <c r="AR70"/>
  <c r="AU69"/>
  <c r="AR69"/>
  <c r="AU68"/>
  <c r="AR68"/>
  <c r="AU67"/>
  <c r="AR67"/>
  <c r="H65"/>
  <c r="G65"/>
  <c r="F65"/>
  <c r="E65"/>
  <c r="H55"/>
  <c r="G55"/>
  <c r="F55"/>
  <c r="E55"/>
  <c r="H46"/>
  <c r="G46"/>
  <c r="F46"/>
  <c r="E46"/>
  <c r="H28"/>
  <c r="G28"/>
  <c r="F28"/>
  <c r="E28"/>
  <c r="AU42"/>
  <c r="AR42"/>
  <c r="H37"/>
  <c r="G37"/>
  <c r="F37"/>
  <c r="E37"/>
  <c r="AK114" l="1"/>
  <c r="AR204"/>
  <c r="AR195"/>
  <c r="AK168"/>
  <c r="AK159"/>
  <c r="AK141"/>
  <c r="AK186"/>
  <c r="AU132"/>
  <c r="AU150"/>
  <c r="AR177"/>
  <c r="AU159"/>
  <c r="AU114"/>
  <c r="AU168"/>
  <c r="AK150"/>
  <c r="AR150"/>
  <c r="AK195"/>
  <c r="AK204"/>
  <c r="AK132"/>
  <c r="AR132"/>
  <c r="AU141"/>
  <c r="AR159"/>
  <c r="AR123"/>
  <c r="AR168"/>
  <c r="AU186"/>
  <c r="AU195"/>
  <c r="AU204"/>
  <c r="AR114"/>
  <c r="AR141"/>
  <c r="AR186"/>
  <c r="AU123"/>
  <c r="AU177"/>
  <c r="AK177"/>
  <c r="AK123"/>
  <c r="J7" l="1"/>
  <c r="E9"/>
  <c r="E13"/>
  <c r="H9"/>
  <c r="G9"/>
  <c r="F9"/>
  <c r="AR13"/>
  <c r="AR9" l="1"/>
  <c r="AK9"/>
  <c r="AZ9"/>
  <c r="AY9"/>
  <c r="AX9"/>
  <c r="AW9"/>
  <c r="AV9"/>
  <c r="AS9"/>
  <c r="AT9"/>
  <c r="AQ9"/>
  <c r="AP9"/>
  <c r="AO9"/>
  <c r="AN9"/>
  <c r="AM9"/>
  <c r="AL9"/>
  <c r="AG9"/>
  <c r="AF9"/>
  <c r="AE9"/>
  <c r="AC9"/>
  <c r="AA9"/>
  <c r="Y9"/>
  <c r="W9"/>
  <c r="U9"/>
  <c r="S9"/>
  <c r="R3"/>
  <c r="I106" s="1"/>
  <c r="H13"/>
  <c r="G13"/>
  <c r="F13"/>
  <c r="I37" l="1"/>
  <c r="I97"/>
  <c r="I87"/>
  <c r="I74"/>
  <c r="I65"/>
  <c r="I55"/>
  <c r="I46"/>
  <c r="I28"/>
  <c r="I13"/>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C205" i="6" l="1"/>
  <c r="C196"/>
  <c r="C187"/>
  <c r="C178"/>
  <c r="C169"/>
  <c r="C160"/>
  <c r="C151"/>
  <c r="C142"/>
  <c r="C133"/>
  <c r="C124"/>
  <c r="C115"/>
  <c r="C106"/>
  <c r="C97"/>
  <c r="C87"/>
  <c r="C74"/>
  <c r="C65"/>
  <c r="C55"/>
  <c r="C46"/>
  <c r="C28"/>
  <c r="C37"/>
  <c r="B28"/>
  <c r="B205"/>
  <c r="B196"/>
  <c r="B187"/>
  <c r="B178"/>
  <c r="B169"/>
  <c r="B160"/>
  <c r="B151"/>
  <c r="B142"/>
  <c r="B133"/>
  <c r="B124"/>
  <c r="B115"/>
  <c r="B106"/>
  <c r="B97"/>
  <c r="B87"/>
  <c r="B74"/>
  <c r="B65"/>
  <c r="B55"/>
  <c r="B46"/>
  <c r="B37"/>
  <c r="B13"/>
  <c r="C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3" i="6"/>
  <c r="N10"/>
  <c r="M10"/>
  <c r="L10"/>
  <c r="K10"/>
  <c r="D10"/>
  <c r="Q3"/>
  <c r="F304" i="5"/>
  <c r="K304" s="1"/>
  <c r="Q304" s="1"/>
  <c r="F303"/>
  <c r="K303" s="1"/>
  <c r="Q303" s="1"/>
  <c r="F302"/>
  <c r="K302" s="1"/>
  <c r="Q302" s="1"/>
  <c r="F301"/>
  <c r="K301" s="1"/>
  <c r="Q301" s="1"/>
  <c r="F300"/>
  <c r="K300" s="1"/>
  <c r="Q300" s="1"/>
  <c r="F299"/>
  <c r="K299" s="1"/>
  <c r="Q299" s="1"/>
  <c r="F298"/>
  <c r="K298" s="1"/>
  <c r="Q298" s="1"/>
  <c r="F297"/>
  <c r="K297" s="1"/>
  <c r="Q297" s="1"/>
  <c r="F296"/>
  <c r="K296" s="1"/>
  <c r="Q296" s="1"/>
  <c r="F295"/>
  <c r="K295" s="1"/>
  <c r="Q295" s="1"/>
  <c r="F294"/>
  <c r="K294" s="1"/>
  <c r="Q294" s="1"/>
  <c r="F293"/>
  <c r="K293" s="1"/>
  <c r="Q293" s="1"/>
  <c r="F292"/>
  <c r="K292" s="1"/>
  <c r="Q292" s="1"/>
  <c r="F291"/>
  <c r="K291" s="1"/>
  <c r="Q291" s="1"/>
  <c r="F290"/>
  <c r="K290" s="1"/>
  <c r="Q290" s="1"/>
  <c r="F289"/>
  <c r="K289" s="1"/>
  <c r="Q289" s="1"/>
  <c r="F288"/>
  <c r="K288" s="1"/>
  <c r="Q288" s="1"/>
  <c r="F287"/>
  <c r="K287" s="1"/>
  <c r="Q287" s="1"/>
  <c r="F286"/>
  <c r="K286" s="1"/>
  <c r="Q286" s="1"/>
  <c r="F285"/>
  <c r="K285" s="1"/>
  <c r="Q285" s="1"/>
  <c r="F284"/>
  <c r="K284" s="1"/>
  <c r="Q284" s="1"/>
  <c r="AM283"/>
  <c r="AT283" s="1"/>
  <c r="BA283" s="1"/>
  <c r="BB283" s="1"/>
  <c r="AG283"/>
  <c r="F283"/>
  <c r="K283" s="1"/>
  <c r="Q283" s="1"/>
  <c r="F282"/>
  <c r="K282" s="1"/>
  <c r="Q282" s="1"/>
  <c r="AM281"/>
  <c r="AT281" s="1"/>
  <c r="BA281" s="1"/>
  <c r="AL281"/>
  <c r="AS281" s="1"/>
  <c r="AZ281" s="1"/>
  <c r="AK281"/>
  <c r="AR281" s="1"/>
  <c r="AY281" s="1"/>
  <c r="AJ281"/>
  <c r="AQ281" s="1"/>
  <c r="AX281" s="1"/>
  <c r="AI281"/>
  <c r="AP281" s="1"/>
  <c r="AW281" s="1"/>
  <c r="AA281"/>
  <c r="AG281" s="1"/>
  <c r="F281"/>
  <c r="K281" s="1"/>
  <c r="Q281" s="1"/>
  <c r="F280"/>
  <c r="K280" s="1"/>
  <c r="Q280" s="1"/>
  <c r="F279"/>
  <c r="K279" s="1"/>
  <c r="Q279" s="1"/>
  <c r="F278"/>
  <c r="K278" s="1"/>
  <c r="Q278" s="1"/>
  <c r="F277"/>
  <c r="K277" s="1"/>
  <c r="Q277" s="1"/>
  <c r="F276"/>
  <c r="K276" s="1"/>
  <c r="Q276" s="1"/>
  <c r="AL275"/>
  <c r="AS275" s="1"/>
  <c r="AZ275" s="1"/>
  <c r="AK275"/>
  <c r="AR275" s="1"/>
  <c r="AY275" s="1"/>
  <c r="AI275"/>
  <c r="AP275" s="1"/>
  <c r="AW275" s="1"/>
  <c r="AF275"/>
  <c r="AM275" s="1"/>
  <c r="AT275" s="1"/>
  <c r="BA275" s="1"/>
  <c r="AC275"/>
  <c r="AJ275" s="1"/>
  <c r="AQ275" s="1"/>
  <c r="AX275" s="1"/>
  <c r="AA275"/>
  <c r="F275"/>
  <c r="K275" s="1"/>
  <c r="Q275" s="1"/>
  <c r="F274"/>
  <c r="K274" s="1"/>
  <c r="Q274" s="1"/>
  <c r="F273"/>
  <c r="K273" s="1"/>
  <c r="Q273" s="1"/>
  <c r="F272"/>
  <c r="K272" s="1"/>
  <c r="Q272" s="1"/>
  <c r="F271"/>
  <c r="K271" s="1"/>
  <c r="Q271" s="1"/>
  <c r="F270"/>
  <c r="K270" s="1"/>
  <c r="Q270" s="1"/>
  <c r="F269"/>
  <c r="K269" s="1"/>
  <c r="Q269" s="1"/>
  <c r="F268"/>
  <c r="K268" s="1"/>
  <c r="Q268" s="1"/>
  <c r="F267"/>
  <c r="K267" s="1"/>
  <c r="Q267" s="1"/>
  <c r="F266"/>
  <c r="K266" s="1"/>
  <c r="Q266" s="1"/>
  <c r="F265"/>
  <c r="K265" s="1"/>
  <c r="Q265" s="1"/>
  <c r="F264"/>
  <c r="K264" s="1"/>
  <c r="Q264" s="1"/>
  <c r="F263"/>
  <c r="K263" s="1"/>
  <c r="Q263" s="1"/>
  <c r="F262"/>
  <c r="K262" s="1"/>
  <c r="Q262" s="1"/>
  <c r="F261"/>
  <c r="K261" s="1"/>
  <c r="Q261" s="1"/>
  <c r="F260"/>
  <c r="K260" s="1"/>
  <c r="Q260" s="1"/>
  <c r="F259"/>
  <c r="K259" s="1"/>
  <c r="Q259" s="1"/>
  <c r="F258"/>
  <c r="K258" s="1"/>
  <c r="Q258" s="1"/>
  <c r="F257"/>
  <c r="K257" s="1"/>
  <c r="Q257" s="1"/>
  <c r="AL256"/>
  <c r="AS256" s="1"/>
  <c r="AZ256" s="1"/>
  <c r="AK256"/>
  <c r="AR256" s="1"/>
  <c r="AY256" s="1"/>
  <c r="AJ256"/>
  <c r="AQ256" s="1"/>
  <c r="AX256" s="1"/>
  <c r="AI256"/>
  <c r="AP256" s="1"/>
  <c r="AW256" s="1"/>
  <c r="AF256"/>
  <c r="AM256" s="1"/>
  <c r="AT256" s="1"/>
  <c r="BA256" s="1"/>
  <c r="AA256"/>
  <c r="AH256" s="1"/>
  <c r="F256"/>
  <c r="K256" s="1"/>
  <c r="Q256" s="1"/>
  <c r="F255"/>
  <c r="K255" s="1"/>
  <c r="Q255" s="1"/>
  <c r="F254"/>
  <c r="K254" s="1"/>
  <c r="Q254" s="1"/>
  <c r="F253"/>
  <c r="K253" s="1"/>
  <c r="Q253" s="1"/>
  <c r="F252"/>
  <c r="K252" s="1"/>
  <c r="Q252" s="1"/>
  <c r="F251"/>
  <c r="K251" s="1"/>
  <c r="Q251" s="1"/>
  <c r="F250"/>
  <c r="K250" s="1"/>
  <c r="Q250" s="1"/>
  <c r="F249"/>
  <c r="K249" s="1"/>
  <c r="Q249" s="1"/>
  <c r="F248"/>
  <c r="K248" s="1"/>
  <c r="Q248" s="1"/>
  <c r="F247"/>
  <c r="K247" s="1"/>
  <c r="Q247" s="1"/>
  <c r="F246"/>
  <c r="K246" s="1"/>
  <c r="Q246" s="1"/>
  <c r="F245"/>
  <c r="K245" s="1"/>
  <c r="Q245" s="1"/>
  <c r="F244"/>
  <c r="K244" s="1"/>
  <c r="Q244" s="1"/>
  <c r="F243"/>
  <c r="K243" s="1"/>
  <c r="Q243" s="1"/>
  <c r="F242"/>
  <c r="K242" s="1"/>
  <c r="Q242" s="1"/>
  <c r="F241"/>
  <c r="K241" s="1"/>
  <c r="Q241" s="1"/>
  <c r="F240"/>
  <c r="K240" s="1"/>
  <c r="Q240" s="1"/>
  <c r="F239"/>
  <c r="K239" s="1"/>
  <c r="Q239" s="1"/>
  <c r="F238"/>
  <c r="K238" s="1"/>
  <c r="Q238" s="1"/>
  <c r="F237"/>
  <c r="K237" s="1"/>
  <c r="Q237" s="1"/>
  <c r="F236"/>
  <c r="K236" s="1"/>
  <c r="Q236" s="1"/>
  <c r="F235"/>
  <c r="K235" s="1"/>
  <c r="Q235" s="1"/>
  <c r="F234"/>
  <c r="K234" s="1"/>
  <c r="Q234" s="1"/>
  <c r="F233"/>
  <c r="K233" s="1"/>
  <c r="Q233" s="1"/>
  <c r="F232"/>
  <c r="K232" s="1"/>
  <c r="Q232" s="1"/>
  <c r="F231"/>
  <c r="K231" s="1"/>
  <c r="Q231" s="1"/>
  <c r="AW230"/>
  <c r="AL230"/>
  <c r="AS230" s="1"/>
  <c r="AZ230" s="1"/>
  <c r="AK230"/>
  <c r="AR230" s="1"/>
  <c r="AY230" s="1"/>
  <c r="AA230"/>
  <c r="F230"/>
  <c r="K230" s="1"/>
  <c r="Q230" s="1"/>
  <c r="AM229"/>
  <c r="AT229" s="1"/>
  <c r="BA229" s="1"/>
  <c r="AL229"/>
  <c r="AS229" s="1"/>
  <c r="AZ229" s="1"/>
  <c r="AK229"/>
  <c r="AR229" s="1"/>
  <c r="AY229" s="1"/>
  <c r="AJ229"/>
  <c r="AQ229" s="1"/>
  <c r="AX229" s="1"/>
  <c r="AI229"/>
  <c r="AP229" s="1"/>
  <c r="AW229" s="1"/>
  <c r="AA229"/>
  <c r="AG229" s="1"/>
  <c r="F229"/>
  <c r="K229" s="1"/>
  <c r="Q229" s="1"/>
  <c r="F228"/>
  <c r="K228" s="1"/>
  <c r="Q228" s="1"/>
  <c r="K227"/>
  <c r="Q227" s="1"/>
  <c r="F227"/>
  <c r="F226"/>
  <c r="K226" s="1"/>
  <c r="Q226" s="1"/>
  <c r="F225"/>
  <c r="K225" s="1"/>
  <c r="Q225" s="1"/>
  <c r="F224"/>
  <c r="K224" s="1"/>
  <c r="Q224" s="1"/>
  <c r="F223"/>
  <c r="K223" s="1"/>
  <c r="Q223" s="1"/>
  <c r="F222"/>
  <c r="K222" s="1"/>
  <c r="Q222" s="1"/>
  <c r="AM221"/>
  <c r="AT221" s="1"/>
  <c r="BA221" s="1"/>
  <c r="AL221"/>
  <c r="AS221" s="1"/>
  <c r="AZ221" s="1"/>
  <c r="AK221"/>
  <c r="AR221" s="1"/>
  <c r="AY221" s="1"/>
  <c r="AJ221"/>
  <c r="AQ221" s="1"/>
  <c r="AX221" s="1"/>
  <c r="AI221"/>
  <c r="AP221" s="1"/>
  <c r="AG221"/>
  <c r="F221"/>
  <c r="K221" s="1"/>
  <c r="Q221" s="1"/>
  <c r="F220"/>
  <c r="K220" s="1"/>
  <c r="Q220" s="1"/>
  <c r="F219"/>
  <c r="K219" s="1"/>
  <c r="Q219" s="1"/>
  <c r="AM218"/>
  <c r="AT218" s="1"/>
  <c r="BA218" s="1"/>
  <c r="AL218"/>
  <c r="AS218" s="1"/>
  <c r="AZ218" s="1"/>
  <c r="AK218"/>
  <c r="AR218" s="1"/>
  <c r="AY218" s="1"/>
  <c r="AJ218"/>
  <c r="AQ218" s="1"/>
  <c r="AX218" s="1"/>
  <c r="AI218"/>
  <c r="AN218" s="1"/>
  <c r="AG218"/>
  <c r="F218"/>
  <c r="K218" s="1"/>
  <c r="Q218" s="1"/>
  <c r="F217"/>
  <c r="K217" s="1"/>
  <c r="Q217" s="1"/>
  <c r="F216"/>
  <c r="K216" s="1"/>
  <c r="Q216" s="1"/>
  <c r="F215"/>
  <c r="K215" s="1"/>
  <c r="Q215" s="1"/>
  <c r="F214"/>
  <c r="K214" s="1"/>
  <c r="Q214" s="1"/>
  <c r="F213"/>
  <c r="K213" s="1"/>
  <c r="Q213" s="1"/>
  <c r="F212"/>
  <c r="K212" s="1"/>
  <c r="Q212" s="1"/>
  <c r="AM211"/>
  <c r="AT211" s="1"/>
  <c r="AL211"/>
  <c r="AS211" s="1"/>
  <c r="AZ211" s="1"/>
  <c r="AK211"/>
  <c r="AR211" s="1"/>
  <c r="AY211" s="1"/>
  <c r="AI211"/>
  <c r="AG211"/>
  <c r="F211"/>
  <c r="K211" s="1"/>
  <c r="Q211" s="1"/>
  <c r="F210"/>
  <c r="K210" s="1"/>
  <c r="Q210" s="1"/>
  <c r="F209"/>
  <c r="K209" s="1"/>
  <c r="Q209" s="1"/>
  <c r="F208"/>
  <c r="K208" s="1"/>
  <c r="Q208" s="1"/>
  <c r="F207"/>
  <c r="K207" s="1"/>
  <c r="Q207" s="1"/>
  <c r="AL206"/>
  <c r="AS206" s="1"/>
  <c r="AZ206" s="1"/>
  <c r="AK206"/>
  <c r="AR206" s="1"/>
  <c r="AY206" s="1"/>
  <c r="AI206"/>
  <c r="AG206"/>
  <c r="F206"/>
  <c r="K206" s="1"/>
  <c r="Q206" s="1"/>
  <c r="F205"/>
  <c r="K205" s="1"/>
  <c r="Q205" s="1"/>
  <c r="F204"/>
  <c r="K204" s="1"/>
  <c r="Q204" s="1"/>
  <c r="F203"/>
  <c r="K203" s="1"/>
  <c r="Q203" s="1"/>
  <c r="F202"/>
  <c r="K202" s="1"/>
  <c r="Q202" s="1"/>
  <c r="AL201"/>
  <c r="AS201" s="1"/>
  <c r="AZ201" s="1"/>
  <c r="AK201"/>
  <c r="AR201" s="1"/>
  <c r="AY201" s="1"/>
  <c r="AI201"/>
  <c r="AP201" s="1"/>
  <c r="AG201"/>
  <c r="K201"/>
  <c r="Q201" s="1"/>
  <c r="F201"/>
  <c r="F200"/>
  <c r="K200" s="1"/>
  <c r="Q200" s="1"/>
  <c r="F199"/>
  <c r="K199" s="1"/>
  <c r="Q199" s="1"/>
  <c r="F198"/>
  <c r="K198" s="1"/>
  <c r="Q198" s="1"/>
  <c r="F197"/>
  <c r="K197" s="1"/>
  <c r="Q197" s="1"/>
  <c r="F196"/>
  <c r="K196" s="1"/>
  <c r="Q196" s="1"/>
  <c r="AM195"/>
  <c r="AT195" s="1"/>
  <c r="BA195" s="1"/>
  <c r="AL195"/>
  <c r="AS195" s="1"/>
  <c r="AZ195" s="1"/>
  <c r="AK195"/>
  <c r="AR195" s="1"/>
  <c r="AY195" s="1"/>
  <c r="AJ195"/>
  <c r="AQ195" s="1"/>
  <c r="AX195" s="1"/>
  <c r="AI195"/>
  <c r="AP195" s="1"/>
  <c r="AW195" s="1"/>
  <c r="AA195"/>
  <c r="AG195" s="1"/>
  <c r="F195"/>
  <c r="K195" s="1"/>
  <c r="Q195" s="1"/>
  <c r="F194"/>
  <c r="K194" s="1"/>
  <c r="Q194" s="1"/>
  <c r="F193"/>
  <c r="K193" s="1"/>
  <c r="Q193" s="1"/>
  <c r="F192"/>
  <c r="K192" s="1"/>
  <c r="Q192" s="1"/>
  <c r="F191"/>
  <c r="K191" s="1"/>
  <c r="Q191" s="1"/>
  <c r="F190"/>
  <c r="K190" s="1"/>
  <c r="Q190" s="1"/>
  <c r="F189"/>
  <c r="K189" s="1"/>
  <c r="Q189" s="1"/>
  <c r="F188"/>
  <c r="K188" s="1"/>
  <c r="Q188" s="1"/>
  <c r="F187"/>
  <c r="K187" s="1"/>
  <c r="Q187" s="1"/>
  <c r="BA186"/>
  <c r="AZ186"/>
  <c r="AX186"/>
  <c r="AW186"/>
  <c r="AQ186"/>
  <c r="AM186"/>
  <c r="AT186" s="1"/>
  <c r="AL186"/>
  <c r="AS186" s="1"/>
  <c r="AI186"/>
  <c r="AP186" s="1"/>
  <c r="AD186"/>
  <c r="AY186" s="1"/>
  <c r="AA186"/>
  <c r="AV186" s="1"/>
  <c r="F186"/>
  <c r="K186" s="1"/>
  <c r="Q186" s="1"/>
  <c r="F185"/>
  <c r="K185" s="1"/>
  <c r="Q185" s="1"/>
  <c r="F184"/>
  <c r="K184" s="1"/>
  <c r="Q184" s="1"/>
  <c r="F183"/>
  <c r="K183" s="1"/>
  <c r="Q183" s="1"/>
  <c r="AM182"/>
  <c r="AT182" s="1"/>
  <c r="BA182" s="1"/>
  <c r="AL182"/>
  <c r="AS182" s="1"/>
  <c r="AZ182" s="1"/>
  <c r="AK182"/>
  <c r="AR182" s="1"/>
  <c r="AY182" s="1"/>
  <c r="AJ182"/>
  <c r="AQ182" s="1"/>
  <c r="AX182" s="1"/>
  <c r="AB182"/>
  <c r="AI182" s="1"/>
  <c r="AP182" s="1"/>
  <c r="AW182" s="1"/>
  <c r="AA182"/>
  <c r="AH182" s="1"/>
  <c r="F182"/>
  <c r="K182" s="1"/>
  <c r="Q182" s="1"/>
  <c r="F181"/>
  <c r="K181" s="1"/>
  <c r="Q181" s="1"/>
  <c r="F180"/>
  <c r="K180" s="1"/>
  <c r="Q180" s="1"/>
  <c r="F179"/>
  <c r="K179" s="1"/>
  <c r="Q179" s="1"/>
  <c r="F178"/>
  <c r="K178" s="1"/>
  <c r="Q178" s="1"/>
  <c r="F177"/>
  <c r="K177" s="1"/>
  <c r="Q177" s="1"/>
  <c r="F176"/>
  <c r="K176" s="1"/>
  <c r="Q176" s="1"/>
  <c r="F175"/>
  <c r="K175" s="1"/>
  <c r="Q175" s="1"/>
  <c r="F174"/>
  <c r="K174" s="1"/>
  <c r="Q174" s="1"/>
  <c r="F173"/>
  <c r="K173" s="1"/>
  <c r="Q173" s="1"/>
  <c r="F172"/>
  <c r="K172" s="1"/>
  <c r="Q172" s="1"/>
  <c r="F171"/>
  <c r="K171" s="1"/>
  <c r="Q171" s="1"/>
  <c r="F170"/>
  <c r="K170" s="1"/>
  <c r="Q170" s="1"/>
  <c r="AL169"/>
  <c r="AS169" s="1"/>
  <c r="AZ169" s="1"/>
  <c r="AK169"/>
  <c r="AR169" s="1"/>
  <c r="AY169" s="1"/>
  <c r="AI169"/>
  <c r="AP169" s="1"/>
  <c r="AW169" s="1"/>
  <c r="AF169"/>
  <c r="AM169" s="1"/>
  <c r="AT169" s="1"/>
  <c r="BA169" s="1"/>
  <c r="AC169"/>
  <c r="AJ169" s="1"/>
  <c r="AQ169" s="1"/>
  <c r="AX169" s="1"/>
  <c r="AA169"/>
  <c r="AH169" s="1"/>
  <c r="F169"/>
  <c r="K169" s="1"/>
  <c r="Q169" s="1"/>
  <c r="F168"/>
  <c r="K168" s="1"/>
  <c r="Q168" s="1"/>
  <c r="F167"/>
  <c r="K167" s="1"/>
  <c r="Q167" s="1"/>
  <c r="F166"/>
  <c r="K166" s="1"/>
  <c r="Q166" s="1"/>
  <c r="F165"/>
  <c r="K165" s="1"/>
  <c r="Q165" s="1"/>
  <c r="F164"/>
  <c r="K164" s="1"/>
  <c r="Q164" s="1"/>
  <c r="F163"/>
  <c r="K163" s="1"/>
  <c r="Q163" s="1"/>
  <c r="F162"/>
  <c r="K162" s="1"/>
  <c r="Q162" s="1"/>
  <c r="F161"/>
  <c r="K161" s="1"/>
  <c r="Q161" s="1"/>
  <c r="F160"/>
  <c r="K160" s="1"/>
  <c r="Q160" s="1"/>
  <c r="F159"/>
  <c r="K159" s="1"/>
  <c r="Q159" s="1"/>
  <c r="F158"/>
  <c r="K158" s="1"/>
  <c r="Q158" s="1"/>
  <c r="F157"/>
  <c r="K157" s="1"/>
  <c r="Q157" s="1"/>
  <c r="F156"/>
  <c r="K156" s="1"/>
  <c r="Q156" s="1"/>
  <c r="F155"/>
  <c r="K155" s="1"/>
  <c r="Q155" s="1"/>
  <c r="F154"/>
  <c r="K154" s="1"/>
  <c r="Q154" s="1"/>
  <c r="F153"/>
  <c r="K153" s="1"/>
  <c r="Q153" s="1"/>
  <c r="F152"/>
  <c r="K152" s="1"/>
  <c r="Q152" s="1"/>
  <c r="F151"/>
  <c r="K151" s="1"/>
  <c r="Q151" s="1"/>
  <c r="F150"/>
  <c r="K150" s="1"/>
  <c r="Q150" s="1"/>
  <c r="F149"/>
  <c r="K149" s="1"/>
  <c r="Q149" s="1"/>
  <c r="AX148"/>
  <c r="AR148"/>
  <c r="AY148" s="1"/>
  <c r="AP148"/>
  <c r="AW148" s="1"/>
  <c r="AL148"/>
  <c r="AS148" s="1"/>
  <c r="AZ148" s="1"/>
  <c r="AJ148"/>
  <c r="AF148"/>
  <c r="AM148" s="1"/>
  <c r="AT148" s="1"/>
  <c r="BA148" s="1"/>
  <c r="AC148"/>
  <c r="AA148"/>
  <c r="AH148" s="1"/>
  <c r="F148"/>
  <c r="K148" s="1"/>
  <c r="Q148" s="1"/>
  <c r="F147"/>
  <c r="K147" s="1"/>
  <c r="Q147" s="1"/>
  <c r="F146"/>
  <c r="K146" s="1"/>
  <c r="Q146" s="1"/>
  <c r="F145"/>
  <c r="K145" s="1"/>
  <c r="Q145" s="1"/>
  <c r="F144"/>
  <c r="K144" s="1"/>
  <c r="Q144" s="1"/>
  <c r="F143"/>
  <c r="K143" s="1"/>
  <c r="Q143" s="1"/>
  <c r="F142"/>
  <c r="K142" s="1"/>
  <c r="Q142" s="1"/>
  <c r="F141"/>
  <c r="K141" s="1"/>
  <c r="Q141" s="1"/>
  <c r="F140"/>
  <c r="K140" s="1"/>
  <c r="Q140" s="1"/>
  <c r="AM139"/>
  <c r="AT139" s="1"/>
  <c r="BA139" s="1"/>
  <c r="AL139"/>
  <c r="AS139" s="1"/>
  <c r="AZ139" s="1"/>
  <c r="AK139"/>
  <c r="AR139" s="1"/>
  <c r="AY139" s="1"/>
  <c r="AJ139"/>
  <c r="AQ139" s="1"/>
  <c r="AX139" s="1"/>
  <c r="AI139"/>
  <c r="AP139" s="1"/>
  <c r="AW139" s="1"/>
  <c r="AH139"/>
  <c r="AG139"/>
  <c r="F139"/>
  <c r="K139" s="1"/>
  <c r="Q139" s="1"/>
  <c r="F138"/>
  <c r="K138" s="1"/>
  <c r="Q138" s="1"/>
  <c r="F137"/>
  <c r="K137" s="1"/>
  <c r="Q137" s="1"/>
  <c r="F136"/>
  <c r="K136" s="1"/>
  <c r="Q136" s="1"/>
  <c r="F135"/>
  <c r="K135" s="1"/>
  <c r="Q135" s="1"/>
  <c r="F134"/>
  <c r="K134" s="1"/>
  <c r="Q134" s="1"/>
  <c r="AL133"/>
  <c r="AS133" s="1"/>
  <c r="AZ133" s="1"/>
  <c r="AK133"/>
  <c r="AR133" s="1"/>
  <c r="AY133" s="1"/>
  <c r="AJ133"/>
  <c r="AQ133" s="1"/>
  <c r="AX133" s="1"/>
  <c r="AI133"/>
  <c r="AP133" s="1"/>
  <c r="AW133" s="1"/>
  <c r="AF133"/>
  <c r="AM133" s="1"/>
  <c r="AT133" s="1"/>
  <c r="BA133" s="1"/>
  <c r="AA133"/>
  <c r="F133"/>
  <c r="K133" s="1"/>
  <c r="Q133" s="1"/>
  <c r="F132"/>
  <c r="K132" s="1"/>
  <c r="Q132" s="1"/>
  <c r="F131"/>
  <c r="K131" s="1"/>
  <c r="Q131" s="1"/>
  <c r="F130"/>
  <c r="K130" s="1"/>
  <c r="Q130" s="1"/>
  <c r="F129"/>
  <c r="K129" s="1"/>
  <c r="Q129" s="1"/>
  <c r="AM128"/>
  <c r="AT128" s="1"/>
  <c r="BA128" s="1"/>
  <c r="AL128"/>
  <c r="AS128" s="1"/>
  <c r="AZ128" s="1"/>
  <c r="AK128"/>
  <c r="AR128" s="1"/>
  <c r="AY128" s="1"/>
  <c r="AJ128"/>
  <c r="AQ128" s="1"/>
  <c r="AX128" s="1"/>
  <c r="AI128"/>
  <c r="AP128" s="1"/>
  <c r="AW128" s="1"/>
  <c r="AA128"/>
  <c r="AH128" s="1"/>
  <c r="F128"/>
  <c r="K128" s="1"/>
  <c r="Q128" s="1"/>
  <c r="F127"/>
  <c r="K127" s="1"/>
  <c r="Q127" s="1"/>
  <c r="F126"/>
  <c r="K126" s="1"/>
  <c r="Q126" s="1"/>
  <c r="AM125"/>
  <c r="AT125" s="1"/>
  <c r="BA125" s="1"/>
  <c r="AL125"/>
  <c r="AS125" s="1"/>
  <c r="AZ125" s="1"/>
  <c r="AK125"/>
  <c r="AR125" s="1"/>
  <c r="AY125" s="1"/>
  <c r="AI125"/>
  <c r="AP125" s="1"/>
  <c r="AW125" s="1"/>
  <c r="AC125"/>
  <c r="AJ125" s="1"/>
  <c r="AQ125" s="1"/>
  <c r="AX125" s="1"/>
  <c r="AA125"/>
  <c r="F125"/>
  <c r="K125" s="1"/>
  <c r="Q125" s="1"/>
  <c r="F124"/>
  <c r="K124" s="1"/>
  <c r="Q124" s="1"/>
  <c r="F123"/>
  <c r="K123" s="1"/>
  <c r="Q123" s="1"/>
  <c r="F122"/>
  <c r="K122" s="1"/>
  <c r="Q122" s="1"/>
  <c r="AM121"/>
  <c r="AT121" s="1"/>
  <c r="BA121" s="1"/>
  <c r="AL121"/>
  <c r="AS121" s="1"/>
  <c r="AZ121" s="1"/>
  <c r="AK121"/>
  <c r="AR121" s="1"/>
  <c r="AY121" s="1"/>
  <c r="AJ121"/>
  <c r="AQ121" s="1"/>
  <c r="AX121" s="1"/>
  <c r="AI121"/>
  <c r="AP121" s="1"/>
  <c r="AW121" s="1"/>
  <c r="AA121"/>
  <c r="AH121" s="1"/>
  <c r="F121"/>
  <c r="K121" s="1"/>
  <c r="Q121" s="1"/>
  <c r="F120"/>
  <c r="K120" s="1"/>
  <c r="Q120" s="1"/>
  <c r="F119"/>
  <c r="K119" s="1"/>
  <c r="Q119" s="1"/>
  <c r="F118"/>
  <c r="K118" s="1"/>
  <c r="Q118" s="1"/>
  <c r="F117"/>
  <c r="K117" s="1"/>
  <c r="Q117" s="1"/>
  <c r="F116"/>
  <c r="K116" s="1"/>
  <c r="Q116" s="1"/>
  <c r="F115"/>
  <c r="K115" s="1"/>
  <c r="Q115" s="1"/>
  <c r="F114"/>
  <c r="K114" s="1"/>
  <c r="Q114" s="1"/>
  <c r="F113"/>
  <c r="K113" s="1"/>
  <c r="Q113" s="1"/>
  <c r="F112"/>
  <c r="K112" s="1"/>
  <c r="Q112" s="1"/>
  <c r="AM111"/>
  <c r="AT111" s="1"/>
  <c r="BA111" s="1"/>
  <c r="AL111"/>
  <c r="AS111" s="1"/>
  <c r="AZ111" s="1"/>
  <c r="AK111"/>
  <c r="AR111" s="1"/>
  <c r="AY111" s="1"/>
  <c r="AJ111"/>
  <c r="AQ111" s="1"/>
  <c r="AX111" s="1"/>
  <c r="AI111"/>
  <c r="AP111" s="1"/>
  <c r="AW111" s="1"/>
  <c r="AH111"/>
  <c r="AG111"/>
  <c r="F111"/>
  <c r="K111" s="1"/>
  <c r="Q111" s="1"/>
  <c r="F110"/>
  <c r="K110" s="1"/>
  <c r="Q110" s="1"/>
  <c r="AM109"/>
  <c r="AT109" s="1"/>
  <c r="BA109" s="1"/>
  <c r="AL109"/>
  <c r="AS109" s="1"/>
  <c r="AZ109" s="1"/>
  <c r="AK109"/>
  <c r="AR109" s="1"/>
  <c r="AY109" s="1"/>
  <c r="AJ109"/>
  <c r="AQ109" s="1"/>
  <c r="AX109" s="1"/>
  <c r="AI109"/>
  <c r="AP109" s="1"/>
  <c r="AW109" s="1"/>
  <c r="AA109"/>
  <c r="AH109" s="1"/>
  <c r="AO109" s="1"/>
  <c r="F109"/>
  <c r="K109" s="1"/>
  <c r="Q109" s="1"/>
  <c r="F108"/>
  <c r="K108" s="1"/>
  <c r="Q108" s="1"/>
  <c r="F107"/>
  <c r="K107" s="1"/>
  <c r="Q107" s="1"/>
  <c r="AM106"/>
  <c r="AT106" s="1"/>
  <c r="BA106" s="1"/>
  <c r="AL106"/>
  <c r="AS106" s="1"/>
  <c r="AZ106" s="1"/>
  <c r="AK106"/>
  <c r="AR106" s="1"/>
  <c r="AY106" s="1"/>
  <c r="AJ106"/>
  <c r="AQ106" s="1"/>
  <c r="AX106" s="1"/>
  <c r="AI106"/>
  <c r="AP106" s="1"/>
  <c r="AW106" s="1"/>
  <c r="AA106"/>
  <c r="AH106" s="1"/>
  <c r="AO106" s="1"/>
  <c r="F106"/>
  <c r="K106" s="1"/>
  <c r="Q106" s="1"/>
  <c r="F105"/>
  <c r="K105" s="1"/>
  <c r="Q105" s="1"/>
  <c r="F104"/>
  <c r="K104" s="1"/>
  <c r="Q104" s="1"/>
  <c r="F103"/>
  <c r="K103" s="1"/>
  <c r="Q103" s="1"/>
  <c r="F102"/>
  <c r="K102" s="1"/>
  <c r="Q102" s="1"/>
  <c r="F101"/>
  <c r="K101" s="1"/>
  <c r="Q101" s="1"/>
  <c r="F100"/>
  <c r="K100" s="1"/>
  <c r="Q100" s="1"/>
  <c r="AM99"/>
  <c r="AT99" s="1"/>
  <c r="BA99" s="1"/>
  <c r="AL99"/>
  <c r="AS99" s="1"/>
  <c r="AZ99" s="1"/>
  <c r="AK99"/>
  <c r="AR99" s="1"/>
  <c r="AY99" s="1"/>
  <c r="AJ99"/>
  <c r="AQ99" s="1"/>
  <c r="AX99" s="1"/>
  <c r="AI99"/>
  <c r="AP99" s="1"/>
  <c r="AW99" s="1"/>
  <c r="AA99"/>
  <c r="F99"/>
  <c r="K99" s="1"/>
  <c r="Q99" s="1"/>
  <c r="F98"/>
  <c r="K98" s="1"/>
  <c r="Q98" s="1"/>
  <c r="F97"/>
  <c r="K97" s="1"/>
  <c r="Q97" s="1"/>
  <c r="F96"/>
  <c r="K96" s="1"/>
  <c r="Q96" s="1"/>
  <c r="AM95"/>
  <c r="AT95" s="1"/>
  <c r="BA95" s="1"/>
  <c r="AL95"/>
  <c r="AS95" s="1"/>
  <c r="AZ95" s="1"/>
  <c r="AK95"/>
  <c r="AR95" s="1"/>
  <c r="AY95" s="1"/>
  <c r="AJ95"/>
  <c r="AQ95" s="1"/>
  <c r="AX95" s="1"/>
  <c r="AI95"/>
  <c r="AP95" s="1"/>
  <c r="AW95" s="1"/>
  <c r="AA95"/>
  <c r="AH95" s="1"/>
  <c r="AO95" s="1"/>
  <c r="F95"/>
  <c r="K95" s="1"/>
  <c r="Q95" s="1"/>
  <c r="F94"/>
  <c r="K94" s="1"/>
  <c r="Q94" s="1"/>
  <c r="F93"/>
  <c r="K93" s="1"/>
  <c r="Q93" s="1"/>
  <c r="F92"/>
  <c r="K92" s="1"/>
  <c r="Q92" s="1"/>
  <c r="F91"/>
  <c r="K91" s="1"/>
  <c r="Q91" s="1"/>
  <c r="F90"/>
  <c r="K90" s="1"/>
  <c r="Q90" s="1"/>
  <c r="F89"/>
  <c r="K89" s="1"/>
  <c r="Q89" s="1"/>
  <c r="F88"/>
  <c r="K88" s="1"/>
  <c r="Q88" s="1"/>
  <c r="AL87"/>
  <c r="AS87" s="1"/>
  <c r="AZ87" s="1"/>
  <c r="AK87"/>
  <c r="AR87" s="1"/>
  <c r="AY87" s="1"/>
  <c r="AJ87"/>
  <c r="AQ87" s="1"/>
  <c r="AX87" s="1"/>
  <c r="AF87"/>
  <c r="AM87" s="1"/>
  <c r="AT87" s="1"/>
  <c r="BA87" s="1"/>
  <c r="AB87"/>
  <c r="AI87" s="1"/>
  <c r="AP87" s="1"/>
  <c r="AW87" s="1"/>
  <c r="AA87"/>
  <c r="AH87" s="1"/>
  <c r="AO87" s="1"/>
  <c r="F87"/>
  <c r="K87" s="1"/>
  <c r="Q87" s="1"/>
  <c r="F86"/>
  <c r="K86" s="1"/>
  <c r="Q86" s="1"/>
  <c r="F85"/>
  <c r="K85" s="1"/>
  <c r="Q85" s="1"/>
  <c r="F84"/>
  <c r="K84" s="1"/>
  <c r="Q84" s="1"/>
  <c r="F83"/>
  <c r="K83" s="1"/>
  <c r="Q83" s="1"/>
  <c r="AM82"/>
  <c r="AT82" s="1"/>
  <c r="BA82" s="1"/>
  <c r="AL82"/>
  <c r="AS82" s="1"/>
  <c r="AZ82" s="1"/>
  <c r="AK82"/>
  <c r="AR82" s="1"/>
  <c r="AY82" s="1"/>
  <c r="AJ82"/>
  <c r="AQ82" s="1"/>
  <c r="AX82" s="1"/>
  <c r="AI82"/>
  <c r="AP82" s="1"/>
  <c r="AW82" s="1"/>
  <c r="AA82"/>
  <c r="AH82" s="1"/>
  <c r="AO82" s="1"/>
  <c r="F82"/>
  <c r="K82" s="1"/>
  <c r="Q82" s="1"/>
  <c r="F81"/>
  <c r="K81" s="1"/>
  <c r="Q81" s="1"/>
  <c r="F80"/>
  <c r="K80" s="1"/>
  <c r="Q80" s="1"/>
  <c r="F79"/>
  <c r="K79" s="1"/>
  <c r="Q79" s="1"/>
  <c r="F78"/>
  <c r="K78" s="1"/>
  <c r="Q78" s="1"/>
  <c r="F77"/>
  <c r="K77" s="1"/>
  <c r="Q77" s="1"/>
  <c r="F76"/>
  <c r="K76" s="1"/>
  <c r="Q76" s="1"/>
  <c r="F75"/>
  <c r="K75" s="1"/>
  <c r="Q75" s="1"/>
  <c r="F74"/>
  <c r="K74" s="1"/>
  <c r="Q74" s="1"/>
  <c r="F73"/>
  <c r="K73" s="1"/>
  <c r="Q73" s="1"/>
  <c r="F72"/>
  <c r="K72" s="1"/>
  <c r="Q72" s="1"/>
  <c r="F71"/>
  <c r="K71" s="1"/>
  <c r="Q71" s="1"/>
  <c r="F70"/>
  <c r="K70" s="1"/>
  <c r="Q70" s="1"/>
  <c r="AL69"/>
  <c r="AS69" s="1"/>
  <c r="AZ69" s="1"/>
  <c r="AK69"/>
  <c r="AR69" s="1"/>
  <c r="AY69" s="1"/>
  <c r="AJ69"/>
  <c r="AQ69" s="1"/>
  <c r="AX69" s="1"/>
  <c r="AF69"/>
  <c r="AM69" s="1"/>
  <c r="AT69" s="1"/>
  <c r="BA69" s="1"/>
  <c r="AB69"/>
  <c r="AA69"/>
  <c r="AH69" s="1"/>
  <c r="AO69" s="1"/>
  <c r="F69"/>
  <c r="K69" s="1"/>
  <c r="Q69" s="1"/>
  <c r="F68"/>
  <c r="K68" s="1"/>
  <c r="Q68" s="1"/>
  <c r="F67"/>
  <c r="K67" s="1"/>
  <c r="Q67" s="1"/>
  <c r="F66"/>
  <c r="K66" s="1"/>
  <c r="Q66" s="1"/>
  <c r="F65"/>
  <c r="K65" s="1"/>
  <c r="Q65" s="1"/>
  <c r="F64"/>
  <c r="K64" s="1"/>
  <c r="Q64" s="1"/>
  <c r="F63"/>
  <c r="K63" s="1"/>
  <c r="Q63" s="1"/>
  <c r="F62"/>
  <c r="K62" s="1"/>
  <c r="Q62" s="1"/>
  <c r="F61"/>
  <c r="K61" s="1"/>
  <c r="Q61" s="1"/>
  <c r="F60"/>
  <c r="K60" s="1"/>
  <c r="Q60" s="1"/>
  <c r="F59"/>
  <c r="K59" s="1"/>
  <c r="Q59" s="1"/>
  <c r="F58"/>
  <c r="K58" s="1"/>
  <c r="Q58" s="1"/>
  <c r="F57"/>
  <c r="K57" s="1"/>
  <c r="Q57" s="1"/>
  <c r="F56"/>
  <c r="K56" s="1"/>
  <c r="Q56" s="1"/>
  <c r="F55"/>
  <c r="K55" s="1"/>
  <c r="Q55" s="1"/>
  <c r="F54"/>
  <c r="K54" s="1"/>
  <c r="Q54" s="1"/>
  <c r="AM53"/>
  <c r="AT53" s="1"/>
  <c r="BA53" s="1"/>
  <c r="AL53"/>
  <c r="AS53" s="1"/>
  <c r="AZ53" s="1"/>
  <c r="AJ53"/>
  <c r="AQ53" s="1"/>
  <c r="AX53" s="1"/>
  <c r="AB53"/>
  <c r="AI53" s="1"/>
  <c r="AP53" s="1"/>
  <c r="AW53" s="1"/>
  <c r="AA53"/>
  <c r="AH53" s="1"/>
  <c r="AO53" s="1"/>
  <c r="F53"/>
  <c r="K53" s="1"/>
  <c r="Q53" s="1"/>
  <c r="F52"/>
  <c r="K52" s="1"/>
  <c r="Q52" s="1"/>
  <c r="F51"/>
  <c r="K51" s="1"/>
  <c r="Q51" s="1"/>
  <c r="F50"/>
  <c r="K50" s="1"/>
  <c r="Q50" s="1"/>
  <c r="F49"/>
  <c r="K49" s="1"/>
  <c r="Q49" s="1"/>
  <c r="F48"/>
  <c r="K48" s="1"/>
  <c r="Q48" s="1"/>
  <c r="F47"/>
  <c r="K47" s="1"/>
  <c r="Q47" s="1"/>
  <c r="F46"/>
  <c r="K46" s="1"/>
  <c r="Q46" s="1"/>
  <c r="F45"/>
  <c r="K45" s="1"/>
  <c r="Q45" s="1"/>
  <c r="F44"/>
  <c r="K44" s="1"/>
  <c r="Q44" s="1"/>
  <c r="F43"/>
  <c r="K43" s="1"/>
  <c r="Q43" s="1"/>
  <c r="F42"/>
  <c r="K42" s="1"/>
  <c r="Q42" s="1"/>
  <c r="F41"/>
  <c r="K41" s="1"/>
  <c r="Q41" s="1"/>
  <c r="F40"/>
  <c r="K40" s="1"/>
  <c r="Q40" s="1"/>
  <c r="F39"/>
  <c r="K39" s="1"/>
  <c r="Q39" s="1"/>
  <c r="F38"/>
  <c r="K38" s="1"/>
  <c r="Q38" s="1"/>
  <c r="F37"/>
  <c r="K37" s="1"/>
  <c r="Q37" s="1"/>
  <c r="AL36"/>
  <c r="AS36" s="1"/>
  <c r="AZ36" s="1"/>
  <c r="AK36"/>
  <c r="AR36" s="1"/>
  <c r="AY36" s="1"/>
  <c r="AJ36"/>
  <c r="AQ36" s="1"/>
  <c r="AX36" s="1"/>
  <c r="AF36"/>
  <c r="AM36" s="1"/>
  <c r="AT36" s="1"/>
  <c r="BA36" s="1"/>
  <c r="AB36"/>
  <c r="AI36" s="1"/>
  <c r="AP36" s="1"/>
  <c r="AW36" s="1"/>
  <c r="AA36"/>
  <c r="AH36" s="1"/>
  <c r="F36"/>
  <c r="K36" s="1"/>
  <c r="Q36" s="1"/>
  <c r="F35"/>
  <c r="K35" s="1"/>
  <c r="Q35" s="1"/>
  <c r="F34"/>
  <c r="K34" s="1"/>
  <c r="Q34" s="1"/>
  <c r="F33"/>
  <c r="K33" s="1"/>
  <c r="Q33" s="1"/>
  <c r="F32"/>
  <c r="K32" s="1"/>
  <c r="Q32" s="1"/>
  <c r="F31"/>
  <c r="K31" s="1"/>
  <c r="Q31" s="1"/>
  <c r="F30"/>
  <c r="K30" s="1"/>
  <c r="Q30" s="1"/>
  <c r="F29"/>
  <c r="K29" s="1"/>
  <c r="Q29" s="1"/>
  <c r="F28"/>
  <c r="K28" s="1"/>
  <c r="Q28" s="1"/>
  <c r="F27"/>
  <c r="K27" s="1"/>
  <c r="Q27" s="1"/>
  <c r="F26"/>
  <c r="K26" s="1"/>
  <c r="Q26" s="1"/>
  <c r="F25"/>
  <c r="K25" s="1"/>
  <c r="Q25" s="1"/>
  <c r="F24"/>
  <c r="K24" s="1"/>
  <c r="Q24" s="1"/>
  <c r="F23"/>
  <c r="K23" s="1"/>
  <c r="Q23" s="1"/>
  <c r="F22"/>
  <c r="K22" s="1"/>
  <c r="Q22" s="1"/>
  <c r="F21"/>
  <c r="K21" s="1"/>
  <c r="Q21" s="1"/>
  <c r="F20"/>
  <c r="K20" s="1"/>
  <c r="Q20" s="1"/>
  <c r="F19"/>
  <c r="K19" s="1"/>
  <c r="Q19" s="1"/>
  <c r="F18"/>
  <c r="K18" s="1"/>
  <c r="Q18" s="1"/>
  <c r="K17"/>
  <c r="Q17" s="1"/>
  <c r="F17"/>
  <c r="F16"/>
  <c r="K16" s="1"/>
  <c r="Q16" s="1"/>
  <c r="F15"/>
  <c r="K15" s="1"/>
  <c r="Q15" s="1"/>
  <c r="F14"/>
  <c r="K14" s="1"/>
  <c r="Q14" s="1"/>
  <c r="F13"/>
  <c r="K13" s="1"/>
  <c r="Q13" s="1"/>
  <c r="F12"/>
  <c r="K12" s="1"/>
  <c r="Q12" s="1"/>
  <c r="F11"/>
  <c r="K11" s="1"/>
  <c r="Q11" s="1"/>
  <c r="F10"/>
  <c r="K10" s="1"/>
  <c r="Q10" s="1"/>
  <c r="AM9"/>
  <c r="AT9" s="1"/>
  <c r="BA9" s="1"/>
  <c r="AL9"/>
  <c r="AS9" s="1"/>
  <c r="AZ9" s="1"/>
  <c r="AK9"/>
  <c r="AR9" s="1"/>
  <c r="AY9" s="1"/>
  <c r="AJ9"/>
  <c r="AQ9" s="1"/>
  <c r="AX9" s="1"/>
  <c r="AB9"/>
  <c r="AI9" s="1"/>
  <c r="AP9" s="1"/>
  <c r="AW9" s="1"/>
  <c r="AA9"/>
  <c r="F9"/>
  <c r="K9" s="1"/>
  <c r="Q9" s="1"/>
  <c r="AG9" l="1"/>
  <c r="AN9" s="1"/>
  <c r="AG95"/>
  <c r="AN95" s="1"/>
  <c r="AN139"/>
  <c r="AK186"/>
  <c r="AR186" s="1"/>
  <c r="AN283"/>
  <c r="AU283" s="1"/>
  <c r="BC283" s="1"/>
  <c r="AG109"/>
  <c r="AN109" s="1"/>
  <c r="BB186"/>
  <c r="AG275"/>
  <c r="AN111"/>
  <c r="AO139"/>
  <c r="AU139" s="1"/>
  <c r="AH9"/>
  <c r="AO9" s="1"/>
  <c r="AU9" s="1"/>
  <c r="AH99"/>
  <c r="AO99" s="1"/>
  <c r="AG99"/>
  <c r="AN99" s="1"/>
  <c r="AH230"/>
  <c r="AO230" s="1"/>
  <c r="AU230" s="1"/>
  <c r="AG230"/>
  <c r="AG69"/>
  <c r="AN69" s="1"/>
  <c r="AI69"/>
  <c r="AP69" s="1"/>
  <c r="AW69" s="1"/>
  <c r="AH186"/>
  <c r="AN186" s="1"/>
  <c r="AG125"/>
  <c r="AG133"/>
  <c r="AH133"/>
  <c r="AO133" s="1"/>
  <c r="AN182"/>
  <c r="AN206"/>
  <c r="AN211"/>
  <c r="AP211"/>
  <c r="AW211" s="1"/>
  <c r="BB211" s="1"/>
  <c r="K6" i="6"/>
  <c r="Y5"/>
  <c r="C5"/>
  <c r="C6"/>
  <c r="L5"/>
  <c r="AU9"/>
  <c r="AV9" i="5"/>
  <c r="BB9" s="1"/>
  <c r="AO36"/>
  <c r="AN36"/>
  <c r="AU53"/>
  <c r="AV53"/>
  <c r="BB53" s="1"/>
  <c r="AV69"/>
  <c r="AU95"/>
  <c r="AV95"/>
  <c r="BB95" s="1"/>
  <c r="BC95" s="1"/>
  <c r="AU109"/>
  <c r="AV109"/>
  <c r="BB109" s="1"/>
  <c r="AN128"/>
  <c r="AO128"/>
  <c r="AN148"/>
  <c r="AO148"/>
  <c r="AG53"/>
  <c r="AN53" s="1"/>
  <c r="AN133"/>
  <c r="AV82"/>
  <c r="BB82" s="1"/>
  <c r="AU82"/>
  <c r="AU87"/>
  <c r="AV87"/>
  <c r="BB87" s="1"/>
  <c r="AU99"/>
  <c r="AV99"/>
  <c r="BB99" s="1"/>
  <c r="AV106"/>
  <c r="BB106" s="1"/>
  <c r="AU106"/>
  <c r="AN121"/>
  <c r="AO121"/>
  <c r="AG36"/>
  <c r="AW221"/>
  <c r="BB221" s="1"/>
  <c r="AU221"/>
  <c r="AG82"/>
  <c r="AN82" s="1"/>
  <c r="AG106"/>
  <c r="AN106" s="1"/>
  <c r="AO111"/>
  <c r="AG121"/>
  <c r="AH125"/>
  <c r="AG128"/>
  <c r="AV139"/>
  <c r="BB139" s="1"/>
  <c r="BC139" s="1"/>
  <c r="AG148"/>
  <c r="AN169"/>
  <c r="AO169"/>
  <c r="AG182"/>
  <c r="AO182"/>
  <c r="AW201"/>
  <c r="BB201" s="1"/>
  <c r="AU201"/>
  <c r="AN256"/>
  <c r="AU256" s="1"/>
  <c r="AO256"/>
  <c r="AV256" s="1"/>
  <c r="BB256" s="1"/>
  <c r="AG87"/>
  <c r="AN87" s="1"/>
  <c r="AG169"/>
  <c r="AO186"/>
  <c r="AU186" s="1"/>
  <c r="BB230"/>
  <c r="AH195"/>
  <c r="AN201"/>
  <c r="AP206"/>
  <c r="AP218"/>
  <c r="AN221"/>
  <c r="AH229"/>
  <c r="AG256"/>
  <c r="AH275"/>
  <c r="AH281"/>
  <c r="AG186"/>
  <c r="AU69" l="1"/>
  <c r="BC69" s="1"/>
  <c r="BC53"/>
  <c r="AU211"/>
  <c r="BC211" s="1"/>
  <c r="BB69"/>
  <c r="BC109"/>
  <c r="BC201"/>
  <c r="AN230"/>
  <c r="BC230" s="1"/>
  <c r="BC186"/>
  <c r="BC221"/>
  <c r="BC99"/>
  <c r="AO281"/>
  <c r="AV281" s="1"/>
  <c r="BB281" s="1"/>
  <c r="AN281"/>
  <c r="AU281" s="1"/>
  <c r="AU36"/>
  <c r="AV36"/>
  <c r="BB36" s="1"/>
  <c r="BC256"/>
  <c r="BC106"/>
  <c r="BC82"/>
  <c r="BC9"/>
  <c r="AO275"/>
  <c r="AN275"/>
  <c r="AO229"/>
  <c r="AN229"/>
  <c r="AU218"/>
  <c r="AW218"/>
  <c r="BB218" s="1"/>
  <c r="AU206"/>
  <c r="AW206"/>
  <c r="BB206" s="1"/>
  <c r="AO195"/>
  <c r="AN195"/>
  <c r="AV182"/>
  <c r="BB182" s="1"/>
  <c r="AU182"/>
  <c r="AV169"/>
  <c r="BB169" s="1"/>
  <c r="AU169"/>
  <c r="AV133"/>
  <c r="BB133" s="1"/>
  <c r="AU133"/>
  <c r="AO125"/>
  <c r="AN125"/>
  <c r="AV111"/>
  <c r="BB111" s="1"/>
  <c r="AU111"/>
  <c r="AV121"/>
  <c r="BB121" s="1"/>
  <c r="AU121"/>
  <c r="AU148"/>
  <c r="AV148"/>
  <c r="BB148" s="1"/>
  <c r="AV128"/>
  <c r="BB128" s="1"/>
  <c r="AU128"/>
  <c r="BC128" s="1"/>
  <c r="BC87"/>
  <c r="BC121" l="1"/>
  <c r="BC169"/>
  <c r="BC182"/>
  <c r="BC36"/>
  <c r="BC148"/>
  <c r="BC111"/>
  <c r="BC133"/>
  <c r="BC206"/>
  <c r="BC218"/>
  <c r="BC281"/>
  <c r="AU125"/>
  <c r="AV125"/>
  <c r="BB125" s="1"/>
  <c r="AU195"/>
  <c r="AV195"/>
  <c r="BB195" s="1"/>
  <c r="AU229"/>
  <c r="AV229"/>
  <c r="BB229" s="1"/>
  <c r="AU275"/>
  <c r="AV275"/>
  <c r="BB275" s="1"/>
  <c r="BC125" l="1"/>
  <c r="BC275"/>
  <c r="BC229"/>
  <c r="BC195"/>
  <c r="X9" i="6" l="1"/>
  <c r="Z9"/>
  <c r="AJ46"/>
  <c r="AJ45" s="1"/>
  <c r="AJ55"/>
  <c r="AJ54" s="1"/>
  <c r="AJ74"/>
  <c r="AJ73" s="1"/>
  <c r="AJ87"/>
  <c r="AJ86" s="1"/>
  <c r="T9"/>
  <c r="AJ37"/>
  <c r="AJ36" s="1"/>
  <c r="AJ27"/>
  <c r="AJ13"/>
  <c r="AJ12" s="1"/>
  <c r="AJ97"/>
  <c r="AJ96" s="1"/>
  <c r="AJ65"/>
  <c r="AJ64" s="1"/>
  <c r="V9"/>
  <c r="AB9"/>
  <c r="AD9"/>
  <c r="AJ106"/>
  <c r="AJ105" s="1"/>
  <c r="R9" l="1"/>
  <c r="AJ9"/>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charset val="1"/>
          </rPr>
          <t>COFINANCIACIÓN DEPARTAMENTO</t>
        </r>
        <r>
          <rPr>
            <sz val="9"/>
            <color indexed="81"/>
            <rFont val="Tahoma"/>
            <charset val="1"/>
          </rPr>
          <t xml:space="preserve">
</t>
        </r>
      </text>
    </comment>
    <comment ref="S12" authorId="3">
      <text>
        <r>
          <rPr>
            <b/>
            <sz val="9"/>
            <color indexed="81"/>
            <rFont val="Tahoma"/>
            <charset val="1"/>
          </rPr>
          <t>COFINANCIACIÓN DEPARTAMENTO</t>
        </r>
        <r>
          <rPr>
            <sz val="9"/>
            <color indexed="81"/>
            <rFont val="Tahoma"/>
            <charset val="1"/>
          </rPr>
          <t xml:space="preserve">
</t>
        </r>
      </text>
    </comment>
    <comment ref="T12" authorId="3">
      <text>
        <r>
          <rPr>
            <b/>
            <sz val="9"/>
            <color indexed="81"/>
            <rFont val="Tahoma"/>
            <charset val="1"/>
          </rPr>
          <t>COFINACIACIÓN NACIÓN</t>
        </r>
      </text>
    </comment>
    <comment ref="U12" authorId="3">
      <text>
        <r>
          <rPr>
            <b/>
            <sz val="9"/>
            <color indexed="81"/>
            <rFont val="Tahoma"/>
            <charset val="1"/>
          </rPr>
          <t>COFINACIACIÓN NACIÓN</t>
        </r>
      </text>
    </comment>
    <comment ref="V12" authorId="3">
      <text>
        <r>
          <rPr>
            <b/>
            <sz val="9"/>
            <color indexed="81"/>
            <rFont val="Tahoma"/>
            <charset val="1"/>
          </rPr>
          <t>CRÉDITO</t>
        </r>
      </text>
    </comment>
    <comment ref="W12" authorId="3">
      <text>
        <r>
          <rPr>
            <b/>
            <sz val="9"/>
            <color indexed="81"/>
            <rFont val="Tahoma"/>
            <charset val="1"/>
          </rPr>
          <t>CRÉDITO</t>
        </r>
      </text>
    </comment>
    <comment ref="X12" authorId="3">
      <text>
        <r>
          <rPr>
            <b/>
            <sz val="9"/>
            <color indexed="81"/>
            <rFont val="Tahoma"/>
            <charset val="1"/>
          </rPr>
          <t>OTROS</t>
        </r>
      </text>
    </comment>
    <comment ref="Y12" authorId="3">
      <text>
        <r>
          <rPr>
            <b/>
            <sz val="9"/>
            <color indexed="81"/>
            <rFont val="Tahoma"/>
            <charset val="1"/>
          </rPr>
          <t>OTROS</t>
        </r>
      </text>
    </comment>
    <comment ref="Z12" authorId="3">
      <text>
        <r>
          <rPr>
            <b/>
            <sz val="9"/>
            <color indexed="81"/>
            <rFont val="Tahoma"/>
            <charset val="1"/>
          </rPr>
          <t>RECURSOS PROPIOS</t>
        </r>
      </text>
    </comment>
    <comment ref="AA12" authorId="3">
      <text>
        <r>
          <rPr>
            <b/>
            <sz val="9"/>
            <color indexed="81"/>
            <rFont val="Tahoma"/>
            <charset val="1"/>
          </rPr>
          <t>RECURSOS PROPIOS</t>
        </r>
      </text>
    </comment>
    <comment ref="AB12" authorId="3">
      <text>
        <r>
          <rPr>
            <b/>
            <sz val="9"/>
            <color indexed="81"/>
            <rFont val="Tahoma"/>
            <charset val="1"/>
          </rPr>
          <t>SGP</t>
        </r>
      </text>
    </comment>
    <comment ref="AC12" authorId="3">
      <text>
        <r>
          <rPr>
            <b/>
            <sz val="9"/>
            <color indexed="81"/>
            <rFont val="Tahoma"/>
            <charset val="1"/>
          </rPr>
          <t>SGP</t>
        </r>
      </text>
    </comment>
    <comment ref="AD12" authorId="3">
      <text>
        <r>
          <rPr>
            <b/>
            <sz val="9"/>
            <color indexed="81"/>
            <rFont val="Tahoma"/>
            <charset val="1"/>
          </rPr>
          <t>REGALÍAS</t>
        </r>
      </text>
    </comment>
    <comment ref="AE12" authorId="3">
      <text>
        <r>
          <rPr>
            <b/>
            <sz val="9"/>
            <color indexed="81"/>
            <rFont val="Tahoma"/>
            <charset val="1"/>
          </rPr>
          <t>REGALÍAS</t>
        </r>
      </text>
    </comment>
    <comment ref="AF12" authorId="3">
      <text>
        <r>
          <rPr>
            <b/>
            <sz val="9"/>
            <color indexed="81"/>
            <rFont val="Tahoma"/>
            <charset val="1"/>
          </rPr>
          <t>RECURSOS FUNCIONAMIENTO</t>
        </r>
      </text>
    </comment>
    <comment ref="AG12" authorId="3">
      <text>
        <r>
          <rPr>
            <b/>
            <sz val="9"/>
            <color indexed="81"/>
            <rFont val="Tahoma"/>
            <charset val="1"/>
          </rPr>
          <t>RECURSOS FUNCIONAMIENTO</t>
        </r>
      </text>
    </comment>
    <comment ref="AH12" authorId="3">
      <text>
        <r>
          <rPr>
            <b/>
            <sz val="9"/>
            <color indexed="81"/>
            <rFont val="Tahoma"/>
            <charset val="1"/>
          </rPr>
          <t>RECURSOS GESTIONADOS</t>
        </r>
      </text>
    </comment>
    <comment ref="AI12" authorId="3">
      <text>
        <r>
          <rPr>
            <b/>
            <sz val="9"/>
            <color indexed="81"/>
            <rFont val="Tahoma"/>
            <charset val="1"/>
          </rPr>
          <t>RECURSOS GESTIONADOS</t>
        </r>
      </text>
    </comment>
    <comment ref="AJ12" authorId="3">
      <text>
        <r>
          <rPr>
            <b/>
            <sz val="9"/>
            <color indexed="81"/>
            <rFont val="Tahoma"/>
            <charset val="1"/>
          </rPr>
          <t>TOTALES</t>
        </r>
        <r>
          <rPr>
            <sz val="9"/>
            <color indexed="81"/>
            <rFont val="Tahoma"/>
            <charset val="1"/>
          </rPr>
          <t xml:space="preserve">
</t>
        </r>
      </text>
    </comment>
    <comment ref="AK12" authorId="3">
      <text>
        <r>
          <rPr>
            <b/>
            <sz val="9"/>
            <color indexed="81"/>
            <rFont val="Tahoma"/>
            <charset val="1"/>
          </rPr>
          <t>TOTALES</t>
        </r>
        <r>
          <rPr>
            <sz val="9"/>
            <color indexed="81"/>
            <rFont val="Tahoma"/>
            <charset val="1"/>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7" authorId="3">
      <text>
        <r>
          <rPr>
            <b/>
            <sz val="9"/>
            <color indexed="81"/>
            <rFont val="Tahoma"/>
            <charset val="1"/>
          </rPr>
          <t>COFINANCIACIÓN DEPARTAMENTO</t>
        </r>
        <r>
          <rPr>
            <sz val="9"/>
            <color indexed="81"/>
            <rFont val="Tahoma"/>
            <charset val="1"/>
          </rPr>
          <t xml:space="preserve">
</t>
        </r>
      </text>
    </comment>
    <comment ref="S27" authorId="3">
      <text>
        <r>
          <rPr>
            <b/>
            <sz val="9"/>
            <color indexed="81"/>
            <rFont val="Tahoma"/>
            <charset val="1"/>
          </rPr>
          <t>COFINANCIACIÓN DEPARTAMENTO</t>
        </r>
        <r>
          <rPr>
            <sz val="9"/>
            <color indexed="81"/>
            <rFont val="Tahoma"/>
            <charset val="1"/>
          </rPr>
          <t xml:space="preserve">
</t>
        </r>
      </text>
    </comment>
    <comment ref="T27" authorId="3">
      <text>
        <r>
          <rPr>
            <b/>
            <sz val="9"/>
            <color indexed="81"/>
            <rFont val="Tahoma"/>
            <charset val="1"/>
          </rPr>
          <t>COFINACIACIÓN NACIÓN</t>
        </r>
      </text>
    </comment>
    <comment ref="U27" authorId="3">
      <text>
        <r>
          <rPr>
            <b/>
            <sz val="9"/>
            <color indexed="81"/>
            <rFont val="Tahoma"/>
            <charset val="1"/>
          </rPr>
          <t>COFINACIACIÓN NACIÓN</t>
        </r>
      </text>
    </comment>
    <comment ref="V27" authorId="3">
      <text>
        <r>
          <rPr>
            <b/>
            <sz val="9"/>
            <color indexed="81"/>
            <rFont val="Tahoma"/>
            <charset val="1"/>
          </rPr>
          <t>CRÉDITO</t>
        </r>
      </text>
    </comment>
    <comment ref="W27" authorId="3">
      <text>
        <r>
          <rPr>
            <b/>
            <sz val="9"/>
            <color indexed="81"/>
            <rFont val="Tahoma"/>
            <charset val="1"/>
          </rPr>
          <t>CRÉDITO</t>
        </r>
      </text>
    </comment>
    <comment ref="X27" authorId="3">
      <text>
        <r>
          <rPr>
            <b/>
            <sz val="9"/>
            <color indexed="81"/>
            <rFont val="Tahoma"/>
            <charset val="1"/>
          </rPr>
          <t>OTROS</t>
        </r>
      </text>
    </comment>
    <comment ref="Y27" authorId="3">
      <text>
        <r>
          <rPr>
            <b/>
            <sz val="9"/>
            <color indexed="81"/>
            <rFont val="Tahoma"/>
            <charset val="1"/>
          </rPr>
          <t>OTROS</t>
        </r>
      </text>
    </comment>
    <comment ref="Z27" authorId="3">
      <text>
        <r>
          <rPr>
            <b/>
            <sz val="9"/>
            <color indexed="81"/>
            <rFont val="Tahoma"/>
            <charset val="1"/>
          </rPr>
          <t>RECURSOS PROPIOS</t>
        </r>
      </text>
    </comment>
    <comment ref="AA27" authorId="3">
      <text>
        <r>
          <rPr>
            <b/>
            <sz val="9"/>
            <color indexed="81"/>
            <rFont val="Tahoma"/>
            <charset val="1"/>
          </rPr>
          <t>RECURSOS PROPIOS</t>
        </r>
      </text>
    </comment>
    <comment ref="AB27" authorId="3">
      <text>
        <r>
          <rPr>
            <b/>
            <sz val="9"/>
            <color indexed="81"/>
            <rFont val="Tahoma"/>
            <charset val="1"/>
          </rPr>
          <t>SGP</t>
        </r>
      </text>
    </comment>
    <comment ref="AC27" authorId="3">
      <text>
        <r>
          <rPr>
            <b/>
            <sz val="9"/>
            <color indexed="81"/>
            <rFont val="Tahoma"/>
            <charset val="1"/>
          </rPr>
          <t>SGP</t>
        </r>
      </text>
    </comment>
    <comment ref="AD27" authorId="3">
      <text>
        <r>
          <rPr>
            <b/>
            <sz val="9"/>
            <color indexed="81"/>
            <rFont val="Tahoma"/>
            <charset val="1"/>
          </rPr>
          <t>REGALÍAS</t>
        </r>
      </text>
    </comment>
    <comment ref="AE27" authorId="3">
      <text>
        <r>
          <rPr>
            <b/>
            <sz val="9"/>
            <color indexed="81"/>
            <rFont val="Tahoma"/>
            <charset val="1"/>
          </rPr>
          <t>REGALÍAS</t>
        </r>
      </text>
    </comment>
    <comment ref="AF27" authorId="3">
      <text>
        <r>
          <rPr>
            <b/>
            <sz val="9"/>
            <color indexed="81"/>
            <rFont val="Tahoma"/>
            <charset val="1"/>
          </rPr>
          <t>RECURSOS FUNCIONAMIENTO</t>
        </r>
      </text>
    </comment>
    <comment ref="AG27" authorId="3">
      <text>
        <r>
          <rPr>
            <b/>
            <sz val="9"/>
            <color indexed="81"/>
            <rFont val="Tahoma"/>
            <charset val="1"/>
          </rPr>
          <t>RECURSOS FUNCIONAMIENTO</t>
        </r>
      </text>
    </comment>
    <comment ref="AH27" authorId="3">
      <text>
        <r>
          <rPr>
            <b/>
            <sz val="9"/>
            <color indexed="81"/>
            <rFont val="Tahoma"/>
            <charset val="1"/>
          </rPr>
          <t>RECURSOS GESTIONADOS</t>
        </r>
      </text>
    </comment>
    <comment ref="AI27" authorId="3">
      <text>
        <r>
          <rPr>
            <b/>
            <sz val="9"/>
            <color indexed="81"/>
            <rFont val="Tahoma"/>
            <charset val="1"/>
          </rPr>
          <t>RECURSOS GESTIONADOS</t>
        </r>
      </text>
    </comment>
    <comment ref="AJ27" authorId="3">
      <text>
        <r>
          <rPr>
            <b/>
            <sz val="9"/>
            <color indexed="81"/>
            <rFont val="Tahoma"/>
            <charset val="1"/>
          </rPr>
          <t>TOTALES</t>
        </r>
        <r>
          <rPr>
            <sz val="9"/>
            <color indexed="81"/>
            <rFont val="Tahoma"/>
            <charset val="1"/>
          </rPr>
          <t xml:space="preserve">
</t>
        </r>
      </text>
    </comment>
    <comment ref="AK27" authorId="3">
      <text>
        <r>
          <rPr>
            <b/>
            <sz val="9"/>
            <color indexed="81"/>
            <rFont val="Tahoma"/>
            <charset val="1"/>
          </rPr>
          <t>TOTALES</t>
        </r>
        <r>
          <rPr>
            <sz val="9"/>
            <color indexed="81"/>
            <rFont val="Tahoma"/>
            <charset val="1"/>
          </rPr>
          <t xml:space="preserve">
</t>
        </r>
      </text>
    </comment>
    <comment ref="AL27" authorId="2">
      <text>
        <r>
          <rPr>
            <b/>
            <sz val="8"/>
            <color indexed="81"/>
            <rFont val="Tahoma"/>
            <family val="2"/>
          </rPr>
          <t>PRIMERA INFANCIA (0 a 5 años)</t>
        </r>
        <r>
          <rPr>
            <sz val="8"/>
            <color indexed="81"/>
            <rFont val="Tahoma"/>
            <family val="2"/>
          </rPr>
          <t xml:space="preserve">
</t>
        </r>
      </text>
    </comment>
    <comment ref="AM27" authorId="2">
      <text>
        <r>
          <rPr>
            <b/>
            <sz val="8"/>
            <color indexed="81"/>
            <rFont val="Tahoma"/>
            <family val="2"/>
          </rPr>
          <t>INFANCIA (6 a 11 años)</t>
        </r>
        <r>
          <rPr>
            <sz val="8"/>
            <color indexed="81"/>
            <rFont val="Tahoma"/>
            <family val="2"/>
          </rPr>
          <t xml:space="preserve">
</t>
        </r>
      </text>
    </comment>
    <comment ref="AN27" authorId="2">
      <text>
        <r>
          <rPr>
            <b/>
            <sz val="8"/>
            <color indexed="81"/>
            <rFont val="Tahoma"/>
            <family val="2"/>
          </rPr>
          <t>ADOLESCENCIA (12 A 17 años)</t>
        </r>
      </text>
    </comment>
    <comment ref="AO27" authorId="2">
      <text>
        <r>
          <rPr>
            <b/>
            <sz val="8"/>
            <color indexed="81"/>
            <rFont val="Tahoma"/>
            <family val="2"/>
          </rPr>
          <t>JUVENTUD (18 a 28 años)</t>
        </r>
        <r>
          <rPr>
            <sz val="8"/>
            <color indexed="81"/>
            <rFont val="Tahoma"/>
            <family val="2"/>
          </rPr>
          <t xml:space="preserve">
</t>
        </r>
      </text>
    </comment>
    <comment ref="AP27" authorId="2">
      <text>
        <r>
          <rPr>
            <b/>
            <sz val="8"/>
            <color indexed="81"/>
            <rFont val="Tahoma"/>
            <family val="2"/>
          </rPr>
          <t xml:space="preserve"> ADULTO (29 a 60 años)</t>
        </r>
        <r>
          <rPr>
            <sz val="8"/>
            <color indexed="81"/>
            <rFont val="Tahoma"/>
            <family val="2"/>
          </rPr>
          <t xml:space="preserve">
</t>
        </r>
      </text>
    </comment>
    <comment ref="AQ27" authorId="2">
      <text>
        <r>
          <rPr>
            <b/>
            <sz val="8"/>
            <color indexed="81"/>
            <rFont val="Tahoma"/>
            <family val="2"/>
          </rPr>
          <t>ADULTO MAYOR  (61 años en adelante)</t>
        </r>
        <r>
          <rPr>
            <sz val="8"/>
            <color indexed="81"/>
            <rFont val="Tahoma"/>
            <family val="2"/>
          </rPr>
          <t xml:space="preserve">
</t>
        </r>
      </text>
    </comment>
    <comment ref="AS27" authorId="2">
      <text>
        <r>
          <rPr>
            <b/>
            <sz val="8"/>
            <color indexed="81"/>
            <rFont val="Tahoma"/>
            <family val="2"/>
          </rPr>
          <t>MUJERES</t>
        </r>
        <r>
          <rPr>
            <sz val="8"/>
            <color indexed="81"/>
            <rFont val="Tahoma"/>
            <family val="2"/>
          </rPr>
          <t xml:space="preserve">
</t>
        </r>
      </text>
    </comment>
    <comment ref="AT27" authorId="2">
      <text>
        <r>
          <rPr>
            <b/>
            <sz val="8"/>
            <color indexed="81"/>
            <rFont val="Tahoma"/>
            <family val="2"/>
          </rPr>
          <t>HOMBRES</t>
        </r>
      </text>
    </comment>
    <comment ref="AV27" authorId="2">
      <text>
        <r>
          <rPr>
            <b/>
            <sz val="8"/>
            <color indexed="81"/>
            <rFont val="Tahoma"/>
            <family val="2"/>
          </rPr>
          <t>VÍCTIMAS CONFLICTO ARMADO</t>
        </r>
        <r>
          <rPr>
            <sz val="8"/>
            <color indexed="81"/>
            <rFont val="Tahoma"/>
            <family val="2"/>
          </rPr>
          <t xml:space="preserve">
</t>
        </r>
      </text>
    </comment>
    <comment ref="AX27" authorId="2">
      <text>
        <r>
          <rPr>
            <b/>
            <sz val="8"/>
            <color indexed="81"/>
            <rFont val="Tahoma"/>
            <family val="2"/>
          </rPr>
          <t>DISCAPACITADOS</t>
        </r>
        <r>
          <rPr>
            <sz val="8"/>
            <color indexed="81"/>
            <rFont val="Tahoma"/>
            <family val="2"/>
          </rPr>
          <t xml:space="preserve">
</t>
        </r>
      </text>
    </comment>
    <comment ref="AY27" authorId="2">
      <text>
        <r>
          <rPr>
            <b/>
            <sz val="8"/>
            <color indexed="81"/>
            <rFont val="Tahoma"/>
            <family val="2"/>
          </rPr>
          <t>AFROCOLOMBIANO O RAIZAL</t>
        </r>
      </text>
    </comment>
    <comment ref="AZ27" authorId="2">
      <text>
        <r>
          <rPr>
            <b/>
            <sz val="8"/>
            <color indexed="81"/>
            <rFont val="Tahoma"/>
            <family val="2"/>
          </rPr>
          <t>INDÍGENAS</t>
        </r>
        <r>
          <rPr>
            <sz val="8"/>
            <color indexed="81"/>
            <rFont val="Tahoma"/>
            <family val="2"/>
          </rPr>
          <t xml:space="preserve">
</t>
        </r>
      </text>
    </comment>
    <comment ref="BA27" authorId="1">
      <text>
        <r>
          <rPr>
            <b/>
            <sz val="9"/>
            <color indexed="81"/>
            <rFont val="Tahoma"/>
            <family val="2"/>
          </rPr>
          <t>MEDIO DE EVIDENCIA. INFORME, RESGISTRO FOTOGRAFICO, PLANILLA, ETC</t>
        </r>
      </text>
    </comment>
    <comment ref="R36" authorId="3">
      <text>
        <r>
          <rPr>
            <b/>
            <sz val="9"/>
            <color indexed="81"/>
            <rFont val="Tahoma"/>
            <charset val="1"/>
          </rPr>
          <t>COFINANCIACIÓN DEPARTAMENTO</t>
        </r>
        <r>
          <rPr>
            <sz val="9"/>
            <color indexed="81"/>
            <rFont val="Tahoma"/>
            <charset val="1"/>
          </rPr>
          <t xml:space="preserve">
</t>
        </r>
      </text>
    </comment>
    <comment ref="S36" authorId="3">
      <text>
        <r>
          <rPr>
            <b/>
            <sz val="9"/>
            <color indexed="81"/>
            <rFont val="Tahoma"/>
            <charset val="1"/>
          </rPr>
          <t>COFINANCIACIÓN DEPARTAMENTO</t>
        </r>
        <r>
          <rPr>
            <sz val="9"/>
            <color indexed="81"/>
            <rFont val="Tahoma"/>
            <charset val="1"/>
          </rPr>
          <t xml:space="preserve">
</t>
        </r>
      </text>
    </comment>
    <comment ref="T36" authorId="3">
      <text>
        <r>
          <rPr>
            <b/>
            <sz val="9"/>
            <color indexed="81"/>
            <rFont val="Tahoma"/>
            <charset val="1"/>
          </rPr>
          <t>COFINACIACIÓN NACIÓN</t>
        </r>
      </text>
    </comment>
    <comment ref="U36" authorId="3">
      <text>
        <r>
          <rPr>
            <b/>
            <sz val="9"/>
            <color indexed="81"/>
            <rFont val="Tahoma"/>
            <charset val="1"/>
          </rPr>
          <t>COFINACIACIÓN NACIÓN</t>
        </r>
      </text>
    </comment>
    <comment ref="V36" authorId="3">
      <text>
        <r>
          <rPr>
            <b/>
            <sz val="9"/>
            <color indexed="81"/>
            <rFont val="Tahoma"/>
            <charset val="1"/>
          </rPr>
          <t>CRÉDITO</t>
        </r>
      </text>
    </comment>
    <comment ref="W36" authorId="3">
      <text>
        <r>
          <rPr>
            <b/>
            <sz val="9"/>
            <color indexed="81"/>
            <rFont val="Tahoma"/>
            <charset val="1"/>
          </rPr>
          <t>CRÉDITO</t>
        </r>
      </text>
    </comment>
    <comment ref="X36" authorId="3">
      <text>
        <r>
          <rPr>
            <b/>
            <sz val="9"/>
            <color indexed="81"/>
            <rFont val="Tahoma"/>
            <charset val="1"/>
          </rPr>
          <t>OTROS</t>
        </r>
      </text>
    </comment>
    <comment ref="Y36" authorId="3">
      <text>
        <r>
          <rPr>
            <b/>
            <sz val="9"/>
            <color indexed="81"/>
            <rFont val="Tahoma"/>
            <charset val="1"/>
          </rPr>
          <t>OTROS</t>
        </r>
      </text>
    </comment>
    <comment ref="Z36" authorId="3">
      <text>
        <r>
          <rPr>
            <b/>
            <sz val="9"/>
            <color indexed="81"/>
            <rFont val="Tahoma"/>
            <charset val="1"/>
          </rPr>
          <t>RECURSOS PROPIOS</t>
        </r>
      </text>
    </comment>
    <comment ref="AA36" authorId="3">
      <text>
        <r>
          <rPr>
            <b/>
            <sz val="9"/>
            <color indexed="81"/>
            <rFont val="Tahoma"/>
            <charset val="1"/>
          </rPr>
          <t>RECURSOS PROPIOS</t>
        </r>
      </text>
    </comment>
    <comment ref="AB36" authorId="3">
      <text>
        <r>
          <rPr>
            <b/>
            <sz val="9"/>
            <color indexed="81"/>
            <rFont val="Tahoma"/>
            <charset val="1"/>
          </rPr>
          <t>SGP</t>
        </r>
      </text>
    </comment>
    <comment ref="AC36" authorId="3">
      <text>
        <r>
          <rPr>
            <b/>
            <sz val="9"/>
            <color indexed="81"/>
            <rFont val="Tahoma"/>
            <charset val="1"/>
          </rPr>
          <t>SGP</t>
        </r>
      </text>
    </comment>
    <comment ref="AD36" authorId="3">
      <text>
        <r>
          <rPr>
            <b/>
            <sz val="9"/>
            <color indexed="81"/>
            <rFont val="Tahoma"/>
            <charset val="1"/>
          </rPr>
          <t>REGALÍAS</t>
        </r>
      </text>
    </comment>
    <comment ref="AE36" authorId="3">
      <text>
        <r>
          <rPr>
            <b/>
            <sz val="9"/>
            <color indexed="81"/>
            <rFont val="Tahoma"/>
            <charset val="1"/>
          </rPr>
          <t>REGALÍAS</t>
        </r>
      </text>
    </comment>
    <comment ref="AF36" authorId="3">
      <text>
        <r>
          <rPr>
            <b/>
            <sz val="9"/>
            <color indexed="81"/>
            <rFont val="Tahoma"/>
            <charset val="1"/>
          </rPr>
          <t>RECURSOS FUNCIONAMIENTO</t>
        </r>
      </text>
    </comment>
    <comment ref="AG36" authorId="3">
      <text>
        <r>
          <rPr>
            <b/>
            <sz val="9"/>
            <color indexed="81"/>
            <rFont val="Tahoma"/>
            <charset val="1"/>
          </rPr>
          <t>RECURSOS FUNCIONAMIENTO</t>
        </r>
      </text>
    </comment>
    <comment ref="AH36" authorId="3">
      <text>
        <r>
          <rPr>
            <b/>
            <sz val="9"/>
            <color indexed="81"/>
            <rFont val="Tahoma"/>
            <charset val="1"/>
          </rPr>
          <t>RECURSOS GESTIONADOS</t>
        </r>
      </text>
    </comment>
    <comment ref="AI36" authorId="3">
      <text>
        <r>
          <rPr>
            <b/>
            <sz val="9"/>
            <color indexed="81"/>
            <rFont val="Tahoma"/>
            <charset val="1"/>
          </rPr>
          <t>RECURSOS GESTIONADOS</t>
        </r>
      </text>
    </comment>
    <comment ref="AJ36" authorId="3">
      <text>
        <r>
          <rPr>
            <b/>
            <sz val="9"/>
            <color indexed="81"/>
            <rFont val="Tahoma"/>
            <charset val="1"/>
          </rPr>
          <t>TOTALES</t>
        </r>
        <r>
          <rPr>
            <sz val="9"/>
            <color indexed="81"/>
            <rFont val="Tahoma"/>
            <charset val="1"/>
          </rPr>
          <t xml:space="preserve">
</t>
        </r>
      </text>
    </comment>
    <comment ref="AK36" authorId="3">
      <text>
        <r>
          <rPr>
            <b/>
            <sz val="9"/>
            <color indexed="81"/>
            <rFont val="Tahoma"/>
            <charset val="1"/>
          </rPr>
          <t>TOTALES</t>
        </r>
        <r>
          <rPr>
            <sz val="9"/>
            <color indexed="81"/>
            <rFont val="Tahoma"/>
            <charset val="1"/>
          </rPr>
          <t xml:space="preserve">
</t>
        </r>
      </text>
    </comment>
    <comment ref="AL36" authorId="2">
      <text>
        <r>
          <rPr>
            <b/>
            <sz val="8"/>
            <color indexed="81"/>
            <rFont val="Tahoma"/>
            <family val="2"/>
          </rPr>
          <t>PRIMERA INFANCIA (0 a 5 años)</t>
        </r>
        <r>
          <rPr>
            <sz val="8"/>
            <color indexed="81"/>
            <rFont val="Tahoma"/>
            <family val="2"/>
          </rPr>
          <t xml:space="preserve">
</t>
        </r>
      </text>
    </comment>
    <comment ref="AM36" authorId="2">
      <text>
        <r>
          <rPr>
            <b/>
            <sz val="8"/>
            <color indexed="81"/>
            <rFont val="Tahoma"/>
            <family val="2"/>
          </rPr>
          <t>INFANCIA (6 a 11 años)</t>
        </r>
        <r>
          <rPr>
            <sz val="8"/>
            <color indexed="81"/>
            <rFont val="Tahoma"/>
            <family val="2"/>
          </rPr>
          <t xml:space="preserve">
</t>
        </r>
      </text>
    </comment>
    <comment ref="AN36" authorId="2">
      <text>
        <r>
          <rPr>
            <b/>
            <sz val="8"/>
            <color indexed="81"/>
            <rFont val="Tahoma"/>
            <family val="2"/>
          </rPr>
          <t>ADOLESCENCIA (12 A 17 años)</t>
        </r>
      </text>
    </comment>
    <comment ref="AO36" authorId="2">
      <text>
        <r>
          <rPr>
            <b/>
            <sz val="8"/>
            <color indexed="81"/>
            <rFont val="Tahoma"/>
            <family val="2"/>
          </rPr>
          <t>JUVENTUD (18 a 28 años)</t>
        </r>
        <r>
          <rPr>
            <sz val="8"/>
            <color indexed="81"/>
            <rFont val="Tahoma"/>
            <family val="2"/>
          </rPr>
          <t xml:space="preserve">
</t>
        </r>
      </text>
    </comment>
    <comment ref="AP36" authorId="2">
      <text>
        <r>
          <rPr>
            <b/>
            <sz val="8"/>
            <color indexed="81"/>
            <rFont val="Tahoma"/>
            <family val="2"/>
          </rPr>
          <t xml:space="preserve"> ADULTO (29 a 60 años)</t>
        </r>
        <r>
          <rPr>
            <sz val="8"/>
            <color indexed="81"/>
            <rFont val="Tahoma"/>
            <family val="2"/>
          </rPr>
          <t xml:space="preserve">
</t>
        </r>
      </text>
    </comment>
    <comment ref="AQ36" authorId="2">
      <text>
        <r>
          <rPr>
            <b/>
            <sz val="8"/>
            <color indexed="81"/>
            <rFont val="Tahoma"/>
            <family val="2"/>
          </rPr>
          <t>ADULTO MAYOR  (61 años en adelante)</t>
        </r>
        <r>
          <rPr>
            <sz val="8"/>
            <color indexed="81"/>
            <rFont val="Tahoma"/>
            <family val="2"/>
          </rPr>
          <t xml:space="preserve">
</t>
        </r>
      </text>
    </comment>
    <comment ref="AS36" authorId="2">
      <text>
        <r>
          <rPr>
            <b/>
            <sz val="8"/>
            <color indexed="81"/>
            <rFont val="Tahoma"/>
            <family val="2"/>
          </rPr>
          <t>MUJERES</t>
        </r>
        <r>
          <rPr>
            <sz val="8"/>
            <color indexed="81"/>
            <rFont val="Tahoma"/>
            <family val="2"/>
          </rPr>
          <t xml:space="preserve">
</t>
        </r>
      </text>
    </comment>
    <comment ref="AT36" authorId="2">
      <text>
        <r>
          <rPr>
            <b/>
            <sz val="8"/>
            <color indexed="81"/>
            <rFont val="Tahoma"/>
            <family val="2"/>
          </rPr>
          <t>HOMBRES</t>
        </r>
      </text>
    </comment>
    <comment ref="AV36" authorId="2">
      <text>
        <r>
          <rPr>
            <b/>
            <sz val="8"/>
            <color indexed="81"/>
            <rFont val="Tahoma"/>
            <family val="2"/>
          </rPr>
          <t>VÍCTIMAS CONFLICTO ARMADO</t>
        </r>
        <r>
          <rPr>
            <sz val="8"/>
            <color indexed="81"/>
            <rFont val="Tahoma"/>
            <family val="2"/>
          </rPr>
          <t xml:space="preserve">
</t>
        </r>
      </text>
    </comment>
    <comment ref="AX36" authorId="2">
      <text>
        <r>
          <rPr>
            <b/>
            <sz val="8"/>
            <color indexed="81"/>
            <rFont val="Tahoma"/>
            <family val="2"/>
          </rPr>
          <t>DISCAPACITADOS</t>
        </r>
        <r>
          <rPr>
            <sz val="8"/>
            <color indexed="81"/>
            <rFont val="Tahoma"/>
            <family val="2"/>
          </rPr>
          <t xml:space="preserve">
</t>
        </r>
      </text>
    </comment>
    <comment ref="AY36" authorId="2">
      <text>
        <r>
          <rPr>
            <b/>
            <sz val="8"/>
            <color indexed="81"/>
            <rFont val="Tahoma"/>
            <family val="2"/>
          </rPr>
          <t>AFROCOLOMBIANO O RAIZAL</t>
        </r>
      </text>
    </comment>
    <comment ref="AZ36" authorId="2">
      <text>
        <r>
          <rPr>
            <b/>
            <sz val="8"/>
            <color indexed="81"/>
            <rFont val="Tahoma"/>
            <family val="2"/>
          </rPr>
          <t>INDÍGENAS</t>
        </r>
        <r>
          <rPr>
            <sz val="8"/>
            <color indexed="81"/>
            <rFont val="Tahoma"/>
            <family val="2"/>
          </rPr>
          <t xml:space="preserve">
</t>
        </r>
      </text>
    </comment>
    <comment ref="BA36" authorId="1">
      <text>
        <r>
          <rPr>
            <b/>
            <sz val="9"/>
            <color indexed="81"/>
            <rFont val="Tahoma"/>
            <family val="2"/>
          </rPr>
          <t>MEDIO DE EVIDENCIA. INFORME, RESGISTRO FOTOGRAFICO, PLANILLA, ETC</t>
        </r>
      </text>
    </comment>
    <comment ref="R45" authorId="3">
      <text>
        <r>
          <rPr>
            <b/>
            <sz val="9"/>
            <color indexed="81"/>
            <rFont val="Tahoma"/>
            <charset val="1"/>
          </rPr>
          <t>COFINANCIACIÓN DEPARTAMENTO</t>
        </r>
        <r>
          <rPr>
            <sz val="9"/>
            <color indexed="81"/>
            <rFont val="Tahoma"/>
            <charset val="1"/>
          </rPr>
          <t xml:space="preserve">
</t>
        </r>
      </text>
    </comment>
    <comment ref="S45" authorId="3">
      <text>
        <r>
          <rPr>
            <b/>
            <sz val="9"/>
            <color indexed="81"/>
            <rFont val="Tahoma"/>
            <charset val="1"/>
          </rPr>
          <t>COFINANCIACIÓN DEPARTAMENTO</t>
        </r>
        <r>
          <rPr>
            <sz val="9"/>
            <color indexed="81"/>
            <rFont val="Tahoma"/>
            <charset val="1"/>
          </rPr>
          <t xml:space="preserve">
</t>
        </r>
      </text>
    </comment>
    <comment ref="T45" authorId="3">
      <text>
        <r>
          <rPr>
            <b/>
            <sz val="9"/>
            <color indexed="81"/>
            <rFont val="Tahoma"/>
            <charset val="1"/>
          </rPr>
          <t>COFINACIACIÓN NACIÓN</t>
        </r>
      </text>
    </comment>
    <comment ref="U45" authorId="3">
      <text>
        <r>
          <rPr>
            <b/>
            <sz val="9"/>
            <color indexed="81"/>
            <rFont val="Tahoma"/>
            <charset val="1"/>
          </rPr>
          <t>COFINACIACIÓN NACIÓN</t>
        </r>
      </text>
    </comment>
    <comment ref="V45" authorId="3">
      <text>
        <r>
          <rPr>
            <b/>
            <sz val="9"/>
            <color indexed="81"/>
            <rFont val="Tahoma"/>
            <charset val="1"/>
          </rPr>
          <t>CRÉDITO</t>
        </r>
      </text>
    </comment>
    <comment ref="W45" authorId="3">
      <text>
        <r>
          <rPr>
            <b/>
            <sz val="9"/>
            <color indexed="81"/>
            <rFont val="Tahoma"/>
            <charset val="1"/>
          </rPr>
          <t>CRÉDITO</t>
        </r>
      </text>
    </comment>
    <comment ref="X45" authorId="3">
      <text>
        <r>
          <rPr>
            <b/>
            <sz val="9"/>
            <color indexed="81"/>
            <rFont val="Tahoma"/>
            <charset val="1"/>
          </rPr>
          <t>OTROS</t>
        </r>
      </text>
    </comment>
    <comment ref="Y45" authorId="3">
      <text>
        <r>
          <rPr>
            <b/>
            <sz val="9"/>
            <color indexed="81"/>
            <rFont val="Tahoma"/>
            <charset val="1"/>
          </rPr>
          <t>OTROS</t>
        </r>
      </text>
    </comment>
    <comment ref="Z45" authorId="3">
      <text>
        <r>
          <rPr>
            <b/>
            <sz val="9"/>
            <color indexed="81"/>
            <rFont val="Tahoma"/>
            <charset val="1"/>
          </rPr>
          <t>RECURSOS PROPIOS</t>
        </r>
      </text>
    </comment>
    <comment ref="AA45" authorId="3">
      <text>
        <r>
          <rPr>
            <b/>
            <sz val="9"/>
            <color indexed="81"/>
            <rFont val="Tahoma"/>
            <charset val="1"/>
          </rPr>
          <t>RECURSOS PROPIOS</t>
        </r>
      </text>
    </comment>
    <comment ref="AB45" authorId="3">
      <text>
        <r>
          <rPr>
            <b/>
            <sz val="9"/>
            <color indexed="81"/>
            <rFont val="Tahoma"/>
            <charset val="1"/>
          </rPr>
          <t>SGP</t>
        </r>
      </text>
    </comment>
    <comment ref="AC45" authorId="3">
      <text>
        <r>
          <rPr>
            <b/>
            <sz val="9"/>
            <color indexed="81"/>
            <rFont val="Tahoma"/>
            <charset val="1"/>
          </rPr>
          <t>SGP</t>
        </r>
      </text>
    </comment>
    <comment ref="AD45" authorId="3">
      <text>
        <r>
          <rPr>
            <b/>
            <sz val="9"/>
            <color indexed="81"/>
            <rFont val="Tahoma"/>
            <charset val="1"/>
          </rPr>
          <t>REGALÍAS</t>
        </r>
      </text>
    </comment>
    <comment ref="AE45" authorId="3">
      <text>
        <r>
          <rPr>
            <b/>
            <sz val="9"/>
            <color indexed="81"/>
            <rFont val="Tahoma"/>
            <charset val="1"/>
          </rPr>
          <t>REGALÍAS</t>
        </r>
      </text>
    </comment>
    <comment ref="AF45" authorId="3">
      <text>
        <r>
          <rPr>
            <b/>
            <sz val="9"/>
            <color indexed="81"/>
            <rFont val="Tahoma"/>
            <charset val="1"/>
          </rPr>
          <t>RECURSOS FUNCIONAMIENTO</t>
        </r>
      </text>
    </comment>
    <comment ref="AG45" authorId="3">
      <text>
        <r>
          <rPr>
            <b/>
            <sz val="9"/>
            <color indexed="81"/>
            <rFont val="Tahoma"/>
            <charset val="1"/>
          </rPr>
          <t>RECURSOS FUNCIONAMIENTO</t>
        </r>
      </text>
    </comment>
    <comment ref="AH45" authorId="3">
      <text>
        <r>
          <rPr>
            <b/>
            <sz val="9"/>
            <color indexed="81"/>
            <rFont val="Tahoma"/>
            <charset val="1"/>
          </rPr>
          <t>RECURSOS GESTIONADOS</t>
        </r>
      </text>
    </comment>
    <comment ref="AI45" authorId="3">
      <text>
        <r>
          <rPr>
            <b/>
            <sz val="9"/>
            <color indexed="81"/>
            <rFont val="Tahoma"/>
            <charset val="1"/>
          </rPr>
          <t>RECURSOS GESTIONADOS</t>
        </r>
      </text>
    </comment>
    <comment ref="AJ45" authorId="3">
      <text>
        <r>
          <rPr>
            <b/>
            <sz val="9"/>
            <color indexed="81"/>
            <rFont val="Tahoma"/>
            <charset val="1"/>
          </rPr>
          <t>TOTALES</t>
        </r>
        <r>
          <rPr>
            <sz val="9"/>
            <color indexed="81"/>
            <rFont val="Tahoma"/>
            <charset val="1"/>
          </rPr>
          <t xml:space="preserve">
</t>
        </r>
      </text>
    </comment>
    <comment ref="AK45" authorId="3">
      <text>
        <r>
          <rPr>
            <b/>
            <sz val="9"/>
            <color indexed="81"/>
            <rFont val="Tahoma"/>
            <charset val="1"/>
          </rPr>
          <t>TOTALES</t>
        </r>
        <r>
          <rPr>
            <sz val="9"/>
            <color indexed="81"/>
            <rFont val="Tahoma"/>
            <charset val="1"/>
          </rPr>
          <t xml:space="preserve">
</t>
        </r>
      </text>
    </comment>
    <comment ref="AL45" authorId="2">
      <text>
        <r>
          <rPr>
            <b/>
            <sz val="8"/>
            <color indexed="81"/>
            <rFont val="Tahoma"/>
            <family val="2"/>
          </rPr>
          <t>PRIMERA INFANCIA (0 a 5 años)</t>
        </r>
        <r>
          <rPr>
            <sz val="8"/>
            <color indexed="81"/>
            <rFont val="Tahoma"/>
            <family val="2"/>
          </rPr>
          <t xml:space="preserve">
</t>
        </r>
      </text>
    </comment>
    <comment ref="AM45" authorId="2">
      <text>
        <r>
          <rPr>
            <b/>
            <sz val="8"/>
            <color indexed="81"/>
            <rFont val="Tahoma"/>
            <family val="2"/>
          </rPr>
          <t>INFANCIA (6 a 11 años)</t>
        </r>
        <r>
          <rPr>
            <sz val="8"/>
            <color indexed="81"/>
            <rFont val="Tahoma"/>
            <family val="2"/>
          </rPr>
          <t xml:space="preserve">
</t>
        </r>
      </text>
    </comment>
    <comment ref="AN45" authorId="2">
      <text>
        <r>
          <rPr>
            <b/>
            <sz val="8"/>
            <color indexed="81"/>
            <rFont val="Tahoma"/>
            <family val="2"/>
          </rPr>
          <t>ADOLESCENCIA (12 A 17 años)</t>
        </r>
      </text>
    </comment>
    <comment ref="AO45" authorId="2">
      <text>
        <r>
          <rPr>
            <b/>
            <sz val="8"/>
            <color indexed="81"/>
            <rFont val="Tahoma"/>
            <family val="2"/>
          </rPr>
          <t>JUVENTUD (18 a 28 años)</t>
        </r>
        <r>
          <rPr>
            <sz val="8"/>
            <color indexed="81"/>
            <rFont val="Tahoma"/>
            <family val="2"/>
          </rPr>
          <t xml:space="preserve">
</t>
        </r>
      </text>
    </comment>
    <comment ref="AP45" authorId="2">
      <text>
        <r>
          <rPr>
            <b/>
            <sz val="8"/>
            <color indexed="81"/>
            <rFont val="Tahoma"/>
            <family val="2"/>
          </rPr>
          <t xml:space="preserve"> ADULTO (29 a 60 años)</t>
        </r>
        <r>
          <rPr>
            <sz val="8"/>
            <color indexed="81"/>
            <rFont val="Tahoma"/>
            <family val="2"/>
          </rPr>
          <t xml:space="preserve">
</t>
        </r>
      </text>
    </comment>
    <comment ref="AQ45" authorId="2">
      <text>
        <r>
          <rPr>
            <b/>
            <sz val="8"/>
            <color indexed="81"/>
            <rFont val="Tahoma"/>
            <family val="2"/>
          </rPr>
          <t>ADULTO MAYOR  (61 años en adelante)</t>
        </r>
        <r>
          <rPr>
            <sz val="8"/>
            <color indexed="81"/>
            <rFont val="Tahoma"/>
            <family val="2"/>
          </rPr>
          <t xml:space="preserve">
</t>
        </r>
      </text>
    </comment>
    <comment ref="AS45" authorId="2">
      <text>
        <r>
          <rPr>
            <b/>
            <sz val="8"/>
            <color indexed="81"/>
            <rFont val="Tahoma"/>
            <family val="2"/>
          </rPr>
          <t>MUJERES</t>
        </r>
        <r>
          <rPr>
            <sz val="8"/>
            <color indexed="81"/>
            <rFont val="Tahoma"/>
            <family val="2"/>
          </rPr>
          <t xml:space="preserve">
</t>
        </r>
      </text>
    </comment>
    <comment ref="AT45" authorId="2">
      <text>
        <r>
          <rPr>
            <b/>
            <sz val="8"/>
            <color indexed="81"/>
            <rFont val="Tahoma"/>
            <family val="2"/>
          </rPr>
          <t>HOMBRES</t>
        </r>
      </text>
    </comment>
    <comment ref="AV45" authorId="2">
      <text>
        <r>
          <rPr>
            <b/>
            <sz val="8"/>
            <color indexed="81"/>
            <rFont val="Tahoma"/>
            <family val="2"/>
          </rPr>
          <t>VÍCTIMAS CONFLICTO ARMADO</t>
        </r>
        <r>
          <rPr>
            <sz val="8"/>
            <color indexed="81"/>
            <rFont val="Tahoma"/>
            <family val="2"/>
          </rPr>
          <t xml:space="preserve">
</t>
        </r>
      </text>
    </comment>
    <comment ref="AX45" authorId="2">
      <text>
        <r>
          <rPr>
            <b/>
            <sz val="8"/>
            <color indexed="81"/>
            <rFont val="Tahoma"/>
            <family val="2"/>
          </rPr>
          <t>DISCAPACITADOS</t>
        </r>
        <r>
          <rPr>
            <sz val="8"/>
            <color indexed="81"/>
            <rFont val="Tahoma"/>
            <family val="2"/>
          </rPr>
          <t xml:space="preserve">
</t>
        </r>
      </text>
    </comment>
    <comment ref="AY45" authorId="2">
      <text>
        <r>
          <rPr>
            <b/>
            <sz val="8"/>
            <color indexed="81"/>
            <rFont val="Tahoma"/>
            <family val="2"/>
          </rPr>
          <t>AFROCOLOMBIANO O RAIZAL</t>
        </r>
      </text>
    </comment>
    <comment ref="AZ45" authorId="2">
      <text>
        <r>
          <rPr>
            <b/>
            <sz val="8"/>
            <color indexed="81"/>
            <rFont val="Tahoma"/>
            <family val="2"/>
          </rPr>
          <t>INDÍGENAS</t>
        </r>
        <r>
          <rPr>
            <sz val="8"/>
            <color indexed="81"/>
            <rFont val="Tahoma"/>
            <family val="2"/>
          </rPr>
          <t xml:space="preserve">
</t>
        </r>
      </text>
    </comment>
    <comment ref="BA45" authorId="1">
      <text>
        <r>
          <rPr>
            <b/>
            <sz val="9"/>
            <color indexed="81"/>
            <rFont val="Tahoma"/>
            <family val="2"/>
          </rPr>
          <t>MEDIO DE EVIDENCIA. INFORME, RESGISTRO FOTOGRAFICO, PLANILLA, ETC</t>
        </r>
      </text>
    </comment>
    <comment ref="R54" authorId="3">
      <text>
        <r>
          <rPr>
            <b/>
            <sz val="9"/>
            <color indexed="81"/>
            <rFont val="Tahoma"/>
            <charset val="1"/>
          </rPr>
          <t>COFINANCIACIÓN DEPARTAMENTO</t>
        </r>
        <r>
          <rPr>
            <sz val="9"/>
            <color indexed="81"/>
            <rFont val="Tahoma"/>
            <charset val="1"/>
          </rPr>
          <t xml:space="preserve">
</t>
        </r>
      </text>
    </comment>
    <comment ref="S54" authorId="3">
      <text>
        <r>
          <rPr>
            <b/>
            <sz val="9"/>
            <color indexed="81"/>
            <rFont val="Tahoma"/>
            <charset val="1"/>
          </rPr>
          <t>COFINANCIACIÓN DEPARTAMENTO</t>
        </r>
        <r>
          <rPr>
            <sz val="9"/>
            <color indexed="81"/>
            <rFont val="Tahoma"/>
            <charset val="1"/>
          </rPr>
          <t xml:space="preserve">
</t>
        </r>
      </text>
    </comment>
    <comment ref="T54" authorId="3">
      <text>
        <r>
          <rPr>
            <b/>
            <sz val="9"/>
            <color indexed="81"/>
            <rFont val="Tahoma"/>
            <charset val="1"/>
          </rPr>
          <t>COFINACIACIÓN NACIÓN</t>
        </r>
      </text>
    </comment>
    <comment ref="U54" authorId="3">
      <text>
        <r>
          <rPr>
            <b/>
            <sz val="9"/>
            <color indexed="81"/>
            <rFont val="Tahoma"/>
            <charset val="1"/>
          </rPr>
          <t>COFINACIACIÓN NACIÓN</t>
        </r>
      </text>
    </comment>
    <comment ref="V54" authorId="3">
      <text>
        <r>
          <rPr>
            <b/>
            <sz val="9"/>
            <color indexed="81"/>
            <rFont val="Tahoma"/>
            <charset val="1"/>
          </rPr>
          <t>CRÉDITO</t>
        </r>
      </text>
    </comment>
    <comment ref="W54" authorId="3">
      <text>
        <r>
          <rPr>
            <b/>
            <sz val="9"/>
            <color indexed="81"/>
            <rFont val="Tahoma"/>
            <charset val="1"/>
          </rPr>
          <t>CRÉDITO</t>
        </r>
      </text>
    </comment>
    <comment ref="X54" authorId="3">
      <text>
        <r>
          <rPr>
            <b/>
            <sz val="9"/>
            <color indexed="81"/>
            <rFont val="Tahoma"/>
            <charset val="1"/>
          </rPr>
          <t>OTROS</t>
        </r>
      </text>
    </comment>
    <comment ref="Y54" authorId="3">
      <text>
        <r>
          <rPr>
            <b/>
            <sz val="9"/>
            <color indexed="81"/>
            <rFont val="Tahoma"/>
            <charset val="1"/>
          </rPr>
          <t>OTROS</t>
        </r>
      </text>
    </comment>
    <comment ref="Z54" authorId="3">
      <text>
        <r>
          <rPr>
            <b/>
            <sz val="9"/>
            <color indexed="81"/>
            <rFont val="Tahoma"/>
            <charset val="1"/>
          </rPr>
          <t>RECURSOS PROPIOS</t>
        </r>
      </text>
    </comment>
    <comment ref="AA54" authorId="3">
      <text>
        <r>
          <rPr>
            <b/>
            <sz val="9"/>
            <color indexed="81"/>
            <rFont val="Tahoma"/>
            <charset val="1"/>
          </rPr>
          <t>RECURSOS PROPIOS</t>
        </r>
      </text>
    </comment>
    <comment ref="AB54" authorId="3">
      <text>
        <r>
          <rPr>
            <b/>
            <sz val="9"/>
            <color indexed="81"/>
            <rFont val="Tahoma"/>
            <charset val="1"/>
          </rPr>
          <t>SGP</t>
        </r>
      </text>
    </comment>
    <comment ref="AC54" authorId="3">
      <text>
        <r>
          <rPr>
            <b/>
            <sz val="9"/>
            <color indexed="81"/>
            <rFont val="Tahoma"/>
            <charset val="1"/>
          </rPr>
          <t>SGP</t>
        </r>
      </text>
    </comment>
    <comment ref="AD54" authorId="3">
      <text>
        <r>
          <rPr>
            <b/>
            <sz val="9"/>
            <color indexed="81"/>
            <rFont val="Tahoma"/>
            <charset val="1"/>
          </rPr>
          <t>REGALÍAS</t>
        </r>
      </text>
    </comment>
    <comment ref="AE54" authorId="3">
      <text>
        <r>
          <rPr>
            <b/>
            <sz val="9"/>
            <color indexed="81"/>
            <rFont val="Tahoma"/>
            <charset val="1"/>
          </rPr>
          <t>REGALÍAS</t>
        </r>
      </text>
    </comment>
    <comment ref="AF54" authorId="3">
      <text>
        <r>
          <rPr>
            <b/>
            <sz val="9"/>
            <color indexed="81"/>
            <rFont val="Tahoma"/>
            <charset val="1"/>
          </rPr>
          <t>RECURSOS FUNCIONAMIENTO</t>
        </r>
      </text>
    </comment>
    <comment ref="AG54" authorId="3">
      <text>
        <r>
          <rPr>
            <b/>
            <sz val="9"/>
            <color indexed="81"/>
            <rFont val="Tahoma"/>
            <charset val="1"/>
          </rPr>
          <t>RECURSOS FUNCIONAMIENTO</t>
        </r>
      </text>
    </comment>
    <comment ref="AH54" authorId="3">
      <text>
        <r>
          <rPr>
            <b/>
            <sz val="9"/>
            <color indexed="81"/>
            <rFont val="Tahoma"/>
            <charset val="1"/>
          </rPr>
          <t>RECURSOS GESTIONADOS</t>
        </r>
      </text>
    </comment>
    <comment ref="AI54" authorId="3">
      <text>
        <r>
          <rPr>
            <b/>
            <sz val="9"/>
            <color indexed="81"/>
            <rFont val="Tahoma"/>
            <charset val="1"/>
          </rPr>
          <t>RECURSOS GESTIONADOS</t>
        </r>
      </text>
    </comment>
    <comment ref="AJ54" authorId="3">
      <text>
        <r>
          <rPr>
            <b/>
            <sz val="9"/>
            <color indexed="81"/>
            <rFont val="Tahoma"/>
            <charset val="1"/>
          </rPr>
          <t>TOTALES</t>
        </r>
        <r>
          <rPr>
            <sz val="9"/>
            <color indexed="81"/>
            <rFont val="Tahoma"/>
            <charset val="1"/>
          </rPr>
          <t xml:space="preserve">
</t>
        </r>
      </text>
    </comment>
    <comment ref="AK54" authorId="3">
      <text>
        <r>
          <rPr>
            <b/>
            <sz val="9"/>
            <color indexed="81"/>
            <rFont val="Tahoma"/>
            <charset val="1"/>
          </rPr>
          <t>TOTALES</t>
        </r>
        <r>
          <rPr>
            <sz val="9"/>
            <color indexed="81"/>
            <rFont val="Tahoma"/>
            <charset val="1"/>
          </rPr>
          <t xml:space="preserve">
</t>
        </r>
      </text>
    </comment>
    <comment ref="AL54" authorId="2">
      <text>
        <r>
          <rPr>
            <b/>
            <sz val="8"/>
            <color indexed="81"/>
            <rFont val="Tahoma"/>
            <family val="2"/>
          </rPr>
          <t>PRIMERA INFANCIA (0 a 5 años)</t>
        </r>
        <r>
          <rPr>
            <sz val="8"/>
            <color indexed="81"/>
            <rFont val="Tahoma"/>
            <family val="2"/>
          </rPr>
          <t xml:space="preserve">
</t>
        </r>
      </text>
    </comment>
    <comment ref="AM54" authorId="2">
      <text>
        <r>
          <rPr>
            <b/>
            <sz val="8"/>
            <color indexed="81"/>
            <rFont val="Tahoma"/>
            <family val="2"/>
          </rPr>
          <t>INFANCIA (6 a 11 años)</t>
        </r>
        <r>
          <rPr>
            <sz val="8"/>
            <color indexed="81"/>
            <rFont val="Tahoma"/>
            <family val="2"/>
          </rPr>
          <t xml:space="preserve">
</t>
        </r>
      </text>
    </comment>
    <comment ref="AN54" authorId="2">
      <text>
        <r>
          <rPr>
            <b/>
            <sz val="8"/>
            <color indexed="81"/>
            <rFont val="Tahoma"/>
            <family val="2"/>
          </rPr>
          <t>ADOLESCENCIA (12 A 17 años)</t>
        </r>
      </text>
    </comment>
    <comment ref="AO54" authorId="2">
      <text>
        <r>
          <rPr>
            <b/>
            <sz val="8"/>
            <color indexed="81"/>
            <rFont val="Tahoma"/>
            <family val="2"/>
          </rPr>
          <t>JUVENTUD (18 a 28 años)</t>
        </r>
        <r>
          <rPr>
            <sz val="8"/>
            <color indexed="81"/>
            <rFont val="Tahoma"/>
            <family val="2"/>
          </rPr>
          <t xml:space="preserve">
</t>
        </r>
      </text>
    </comment>
    <comment ref="AP54" authorId="2">
      <text>
        <r>
          <rPr>
            <b/>
            <sz val="8"/>
            <color indexed="81"/>
            <rFont val="Tahoma"/>
            <family val="2"/>
          </rPr>
          <t xml:space="preserve"> ADULTO (29 a 60 años)</t>
        </r>
        <r>
          <rPr>
            <sz val="8"/>
            <color indexed="81"/>
            <rFont val="Tahoma"/>
            <family val="2"/>
          </rPr>
          <t xml:space="preserve">
</t>
        </r>
      </text>
    </comment>
    <comment ref="AQ54" authorId="2">
      <text>
        <r>
          <rPr>
            <b/>
            <sz val="8"/>
            <color indexed="81"/>
            <rFont val="Tahoma"/>
            <family val="2"/>
          </rPr>
          <t>ADULTO MAYOR  (61 años en adelante)</t>
        </r>
        <r>
          <rPr>
            <sz val="8"/>
            <color indexed="81"/>
            <rFont val="Tahoma"/>
            <family val="2"/>
          </rPr>
          <t xml:space="preserve">
</t>
        </r>
      </text>
    </comment>
    <comment ref="AS54" authorId="2">
      <text>
        <r>
          <rPr>
            <b/>
            <sz val="8"/>
            <color indexed="81"/>
            <rFont val="Tahoma"/>
            <family val="2"/>
          </rPr>
          <t>MUJERES</t>
        </r>
        <r>
          <rPr>
            <sz val="8"/>
            <color indexed="81"/>
            <rFont val="Tahoma"/>
            <family val="2"/>
          </rPr>
          <t xml:space="preserve">
</t>
        </r>
      </text>
    </comment>
    <comment ref="AT54" authorId="2">
      <text>
        <r>
          <rPr>
            <b/>
            <sz val="8"/>
            <color indexed="81"/>
            <rFont val="Tahoma"/>
            <family val="2"/>
          </rPr>
          <t>HOMBRES</t>
        </r>
      </text>
    </comment>
    <comment ref="AV54" authorId="2">
      <text>
        <r>
          <rPr>
            <b/>
            <sz val="8"/>
            <color indexed="81"/>
            <rFont val="Tahoma"/>
            <family val="2"/>
          </rPr>
          <t>VÍCTIMAS CONFLICTO ARMADO</t>
        </r>
        <r>
          <rPr>
            <sz val="8"/>
            <color indexed="81"/>
            <rFont val="Tahoma"/>
            <family val="2"/>
          </rPr>
          <t xml:space="preserve">
</t>
        </r>
      </text>
    </comment>
    <comment ref="AX54" authorId="2">
      <text>
        <r>
          <rPr>
            <b/>
            <sz val="8"/>
            <color indexed="81"/>
            <rFont val="Tahoma"/>
            <family val="2"/>
          </rPr>
          <t>DISCAPACITADOS</t>
        </r>
        <r>
          <rPr>
            <sz val="8"/>
            <color indexed="81"/>
            <rFont val="Tahoma"/>
            <family val="2"/>
          </rPr>
          <t xml:space="preserve">
</t>
        </r>
      </text>
    </comment>
    <comment ref="AY54" authorId="2">
      <text>
        <r>
          <rPr>
            <b/>
            <sz val="8"/>
            <color indexed="81"/>
            <rFont val="Tahoma"/>
            <family val="2"/>
          </rPr>
          <t>AFROCOLOMBIANO O RAIZAL</t>
        </r>
      </text>
    </comment>
    <comment ref="AZ54" authorId="2">
      <text>
        <r>
          <rPr>
            <b/>
            <sz val="8"/>
            <color indexed="81"/>
            <rFont val="Tahoma"/>
            <family val="2"/>
          </rPr>
          <t>INDÍGENAS</t>
        </r>
        <r>
          <rPr>
            <sz val="8"/>
            <color indexed="81"/>
            <rFont val="Tahoma"/>
            <family val="2"/>
          </rPr>
          <t xml:space="preserve">
</t>
        </r>
      </text>
    </comment>
    <comment ref="BA54" authorId="1">
      <text>
        <r>
          <rPr>
            <b/>
            <sz val="9"/>
            <color indexed="81"/>
            <rFont val="Tahoma"/>
            <family val="2"/>
          </rPr>
          <t>MEDIO DE EVIDENCIA. INFORME, RESGISTRO FOTOGRAFICO, PLANILLA, ETC</t>
        </r>
      </text>
    </comment>
    <comment ref="R64" authorId="3">
      <text>
        <r>
          <rPr>
            <b/>
            <sz val="9"/>
            <color indexed="81"/>
            <rFont val="Tahoma"/>
            <charset val="1"/>
          </rPr>
          <t>COFINANCIACIÓN DEPARTAMENTO</t>
        </r>
        <r>
          <rPr>
            <sz val="9"/>
            <color indexed="81"/>
            <rFont val="Tahoma"/>
            <charset val="1"/>
          </rPr>
          <t xml:space="preserve">
</t>
        </r>
      </text>
    </comment>
    <comment ref="S64" authorId="3">
      <text>
        <r>
          <rPr>
            <b/>
            <sz val="9"/>
            <color indexed="81"/>
            <rFont val="Tahoma"/>
            <charset val="1"/>
          </rPr>
          <t>COFINANCIACIÓN DEPARTAMENTO</t>
        </r>
        <r>
          <rPr>
            <sz val="9"/>
            <color indexed="81"/>
            <rFont val="Tahoma"/>
            <charset val="1"/>
          </rPr>
          <t xml:space="preserve">
</t>
        </r>
      </text>
    </comment>
    <comment ref="T64" authorId="3">
      <text>
        <r>
          <rPr>
            <b/>
            <sz val="9"/>
            <color indexed="81"/>
            <rFont val="Tahoma"/>
            <charset val="1"/>
          </rPr>
          <t>COFINACIACIÓN NACIÓN</t>
        </r>
      </text>
    </comment>
    <comment ref="U64" authorId="3">
      <text>
        <r>
          <rPr>
            <b/>
            <sz val="9"/>
            <color indexed="81"/>
            <rFont val="Tahoma"/>
            <charset val="1"/>
          </rPr>
          <t>COFINACIACIÓN NACIÓN</t>
        </r>
      </text>
    </comment>
    <comment ref="V64" authorId="3">
      <text>
        <r>
          <rPr>
            <b/>
            <sz val="9"/>
            <color indexed="81"/>
            <rFont val="Tahoma"/>
            <charset val="1"/>
          </rPr>
          <t>CRÉDITO</t>
        </r>
      </text>
    </comment>
    <comment ref="W64" authorId="3">
      <text>
        <r>
          <rPr>
            <b/>
            <sz val="9"/>
            <color indexed="81"/>
            <rFont val="Tahoma"/>
            <charset val="1"/>
          </rPr>
          <t>CRÉDITO</t>
        </r>
      </text>
    </comment>
    <comment ref="X64" authorId="3">
      <text>
        <r>
          <rPr>
            <b/>
            <sz val="9"/>
            <color indexed="81"/>
            <rFont val="Tahoma"/>
            <charset val="1"/>
          </rPr>
          <t>OTROS</t>
        </r>
      </text>
    </comment>
    <comment ref="Y64" authorId="3">
      <text>
        <r>
          <rPr>
            <b/>
            <sz val="9"/>
            <color indexed="81"/>
            <rFont val="Tahoma"/>
            <charset val="1"/>
          </rPr>
          <t>OTROS</t>
        </r>
      </text>
    </comment>
    <comment ref="Z64" authorId="3">
      <text>
        <r>
          <rPr>
            <b/>
            <sz val="9"/>
            <color indexed="81"/>
            <rFont val="Tahoma"/>
            <charset val="1"/>
          </rPr>
          <t>RECURSOS PROPIOS</t>
        </r>
      </text>
    </comment>
    <comment ref="AA64" authorId="3">
      <text>
        <r>
          <rPr>
            <b/>
            <sz val="9"/>
            <color indexed="81"/>
            <rFont val="Tahoma"/>
            <charset val="1"/>
          </rPr>
          <t>RECURSOS PROPIOS</t>
        </r>
      </text>
    </comment>
    <comment ref="AB64" authorId="3">
      <text>
        <r>
          <rPr>
            <b/>
            <sz val="9"/>
            <color indexed="81"/>
            <rFont val="Tahoma"/>
            <charset val="1"/>
          </rPr>
          <t>SGP</t>
        </r>
      </text>
    </comment>
    <comment ref="AC64" authorId="3">
      <text>
        <r>
          <rPr>
            <b/>
            <sz val="9"/>
            <color indexed="81"/>
            <rFont val="Tahoma"/>
            <charset val="1"/>
          </rPr>
          <t>SGP</t>
        </r>
      </text>
    </comment>
    <comment ref="AD64" authorId="3">
      <text>
        <r>
          <rPr>
            <b/>
            <sz val="9"/>
            <color indexed="81"/>
            <rFont val="Tahoma"/>
            <charset val="1"/>
          </rPr>
          <t>REGALÍAS</t>
        </r>
      </text>
    </comment>
    <comment ref="AE64" authorId="3">
      <text>
        <r>
          <rPr>
            <b/>
            <sz val="9"/>
            <color indexed="81"/>
            <rFont val="Tahoma"/>
            <charset val="1"/>
          </rPr>
          <t>REGALÍAS</t>
        </r>
      </text>
    </comment>
    <comment ref="AF64" authorId="3">
      <text>
        <r>
          <rPr>
            <b/>
            <sz val="9"/>
            <color indexed="81"/>
            <rFont val="Tahoma"/>
            <charset val="1"/>
          </rPr>
          <t>RECURSOS FUNCIONAMIENTO</t>
        </r>
      </text>
    </comment>
    <comment ref="AG64" authorId="3">
      <text>
        <r>
          <rPr>
            <b/>
            <sz val="9"/>
            <color indexed="81"/>
            <rFont val="Tahoma"/>
            <charset val="1"/>
          </rPr>
          <t>RECURSOS FUNCIONAMIENTO</t>
        </r>
      </text>
    </comment>
    <comment ref="AH64" authorId="3">
      <text>
        <r>
          <rPr>
            <b/>
            <sz val="9"/>
            <color indexed="81"/>
            <rFont val="Tahoma"/>
            <charset val="1"/>
          </rPr>
          <t>RECURSOS GESTIONADOS</t>
        </r>
      </text>
    </comment>
    <comment ref="AI64" authorId="3">
      <text>
        <r>
          <rPr>
            <b/>
            <sz val="9"/>
            <color indexed="81"/>
            <rFont val="Tahoma"/>
            <charset val="1"/>
          </rPr>
          <t>RECURSOS GESTIONADOS</t>
        </r>
      </text>
    </comment>
    <comment ref="AJ64" authorId="3">
      <text>
        <r>
          <rPr>
            <b/>
            <sz val="9"/>
            <color indexed="81"/>
            <rFont val="Tahoma"/>
            <charset val="1"/>
          </rPr>
          <t>TOTALES</t>
        </r>
        <r>
          <rPr>
            <sz val="9"/>
            <color indexed="81"/>
            <rFont val="Tahoma"/>
            <charset val="1"/>
          </rPr>
          <t xml:space="preserve">
</t>
        </r>
      </text>
    </comment>
    <comment ref="AK64" authorId="3">
      <text>
        <r>
          <rPr>
            <b/>
            <sz val="9"/>
            <color indexed="81"/>
            <rFont val="Tahoma"/>
            <charset val="1"/>
          </rPr>
          <t>TOTALES</t>
        </r>
        <r>
          <rPr>
            <sz val="9"/>
            <color indexed="81"/>
            <rFont val="Tahoma"/>
            <charset val="1"/>
          </rPr>
          <t xml:space="preserve">
</t>
        </r>
      </text>
    </comment>
    <comment ref="AL64" authorId="2">
      <text>
        <r>
          <rPr>
            <b/>
            <sz val="8"/>
            <color indexed="81"/>
            <rFont val="Tahoma"/>
            <family val="2"/>
          </rPr>
          <t>PRIMERA INFANCIA (0 a 5 años)</t>
        </r>
        <r>
          <rPr>
            <sz val="8"/>
            <color indexed="81"/>
            <rFont val="Tahoma"/>
            <family val="2"/>
          </rPr>
          <t xml:space="preserve">
</t>
        </r>
      </text>
    </comment>
    <comment ref="AM64" authorId="2">
      <text>
        <r>
          <rPr>
            <b/>
            <sz val="8"/>
            <color indexed="81"/>
            <rFont val="Tahoma"/>
            <family val="2"/>
          </rPr>
          <t>INFANCIA (6 a 11 años)</t>
        </r>
        <r>
          <rPr>
            <sz val="8"/>
            <color indexed="81"/>
            <rFont val="Tahoma"/>
            <family val="2"/>
          </rPr>
          <t xml:space="preserve">
</t>
        </r>
      </text>
    </comment>
    <comment ref="AN64" authorId="2">
      <text>
        <r>
          <rPr>
            <b/>
            <sz val="8"/>
            <color indexed="81"/>
            <rFont val="Tahoma"/>
            <family val="2"/>
          </rPr>
          <t>ADOLESCENCIA (12 A 17 años)</t>
        </r>
      </text>
    </comment>
    <comment ref="AO64" authorId="2">
      <text>
        <r>
          <rPr>
            <b/>
            <sz val="8"/>
            <color indexed="81"/>
            <rFont val="Tahoma"/>
            <family val="2"/>
          </rPr>
          <t>JUVENTUD (18 a 28 años)</t>
        </r>
        <r>
          <rPr>
            <sz val="8"/>
            <color indexed="81"/>
            <rFont val="Tahoma"/>
            <family val="2"/>
          </rPr>
          <t xml:space="preserve">
</t>
        </r>
      </text>
    </comment>
    <comment ref="AP64" authorId="2">
      <text>
        <r>
          <rPr>
            <b/>
            <sz val="8"/>
            <color indexed="81"/>
            <rFont val="Tahoma"/>
            <family val="2"/>
          </rPr>
          <t xml:space="preserve"> ADULTO (29 a 60 años)</t>
        </r>
        <r>
          <rPr>
            <sz val="8"/>
            <color indexed="81"/>
            <rFont val="Tahoma"/>
            <family val="2"/>
          </rPr>
          <t xml:space="preserve">
</t>
        </r>
      </text>
    </comment>
    <comment ref="AQ64" authorId="2">
      <text>
        <r>
          <rPr>
            <b/>
            <sz val="8"/>
            <color indexed="81"/>
            <rFont val="Tahoma"/>
            <family val="2"/>
          </rPr>
          <t>ADULTO MAYOR  (61 años en adelante)</t>
        </r>
        <r>
          <rPr>
            <sz val="8"/>
            <color indexed="81"/>
            <rFont val="Tahoma"/>
            <family val="2"/>
          </rPr>
          <t xml:space="preserve">
</t>
        </r>
      </text>
    </comment>
    <comment ref="AS64" authorId="2">
      <text>
        <r>
          <rPr>
            <b/>
            <sz val="8"/>
            <color indexed="81"/>
            <rFont val="Tahoma"/>
            <family val="2"/>
          </rPr>
          <t>MUJERES</t>
        </r>
        <r>
          <rPr>
            <sz val="8"/>
            <color indexed="81"/>
            <rFont val="Tahoma"/>
            <family val="2"/>
          </rPr>
          <t xml:space="preserve">
</t>
        </r>
      </text>
    </comment>
    <comment ref="AT64" authorId="2">
      <text>
        <r>
          <rPr>
            <b/>
            <sz val="8"/>
            <color indexed="81"/>
            <rFont val="Tahoma"/>
            <family val="2"/>
          </rPr>
          <t>HOMBRES</t>
        </r>
      </text>
    </comment>
    <comment ref="AV64" authorId="2">
      <text>
        <r>
          <rPr>
            <b/>
            <sz val="8"/>
            <color indexed="81"/>
            <rFont val="Tahoma"/>
            <family val="2"/>
          </rPr>
          <t>VÍCTIMAS CONFLICTO ARMADO</t>
        </r>
        <r>
          <rPr>
            <sz val="8"/>
            <color indexed="81"/>
            <rFont val="Tahoma"/>
            <family val="2"/>
          </rPr>
          <t xml:space="preserve">
</t>
        </r>
      </text>
    </comment>
    <comment ref="AX64" authorId="2">
      <text>
        <r>
          <rPr>
            <b/>
            <sz val="8"/>
            <color indexed="81"/>
            <rFont val="Tahoma"/>
            <family val="2"/>
          </rPr>
          <t>DISCAPACITADOS</t>
        </r>
        <r>
          <rPr>
            <sz val="8"/>
            <color indexed="81"/>
            <rFont val="Tahoma"/>
            <family val="2"/>
          </rPr>
          <t xml:space="preserve">
</t>
        </r>
      </text>
    </comment>
    <comment ref="AY64" authorId="2">
      <text>
        <r>
          <rPr>
            <b/>
            <sz val="8"/>
            <color indexed="81"/>
            <rFont val="Tahoma"/>
            <family val="2"/>
          </rPr>
          <t>AFROCOLOMBIANO O RAIZAL</t>
        </r>
      </text>
    </comment>
    <comment ref="AZ64" authorId="2">
      <text>
        <r>
          <rPr>
            <b/>
            <sz val="8"/>
            <color indexed="81"/>
            <rFont val="Tahoma"/>
            <family val="2"/>
          </rPr>
          <t>INDÍGENAS</t>
        </r>
        <r>
          <rPr>
            <sz val="8"/>
            <color indexed="81"/>
            <rFont val="Tahoma"/>
            <family val="2"/>
          </rPr>
          <t xml:space="preserve">
</t>
        </r>
      </text>
    </comment>
    <comment ref="BA64" authorId="1">
      <text>
        <r>
          <rPr>
            <b/>
            <sz val="9"/>
            <color indexed="81"/>
            <rFont val="Tahoma"/>
            <family val="2"/>
          </rPr>
          <t>MEDIO DE EVIDENCIA. INFORME, RESGISTRO FOTOGRAFICO, PLANILLA, ETC</t>
        </r>
      </text>
    </comment>
    <comment ref="R73" authorId="3">
      <text>
        <r>
          <rPr>
            <b/>
            <sz val="9"/>
            <color indexed="81"/>
            <rFont val="Tahoma"/>
            <charset val="1"/>
          </rPr>
          <t>COFINANCIACIÓN DEPARTAMENTO</t>
        </r>
        <r>
          <rPr>
            <sz val="9"/>
            <color indexed="81"/>
            <rFont val="Tahoma"/>
            <charset val="1"/>
          </rPr>
          <t xml:space="preserve">
</t>
        </r>
      </text>
    </comment>
    <comment ref="S73" authorId="3">
      <text>
        <r>
          <rPr>
            <b/>
            <sz val="9"/>
            <color indexed="81"/>
            <rFont val="Tahoma"/>
            <charset val="1"/>
          </rPr>
          <t>COFINANCIACIÓN DEPARTAMENTO</t>
        </r>
        <r>
          <rPr>
            <sz val="9"/>
            <color indexed="81"/>
            <rFont val="Tahoma"/>
            <charset val="1"/>
          </rPr>
          <t xml:space="preserve">
</t>
        </r>
      </text>
    </comment>
    <comment ref="T73" authorId="3">
      <text>
        <r>
          <rPr>
            <b/>
            <sz val="9"/>
            <color indexed="81"/>
            <rFont val="Tahoma"/>
            <charset val="1"/>
          </rPr>
          <t>COFINACIACIÓN NACIÓN</t>
        </r>
      </text>
    </comment>
    <comment ref="U73" authorId="3">
      <text>
        <r>
          <rPr>
            <b/>
            <sz val="9"/>
            <color indexed="81"/>
            <rFont val="Tahoma"/>
            <charset val="1"/>
          </rPr>
          <t>COFINACIACIÓN NACIÓN</t>
        </r>
      </text>
    </comment>
    <comment ref="V73" authorId="3">
      <text>
        <r>
          <rPr>
            <b/>
            <sz val="9"/>
            <color indexed="81"/>
            <rFont val="Tahoma"/>
            <charset val="1"/>
          </rPr>
          <t>CRÉDITO</t>
        </r>
      </text>
    </comment>
    <comment ref="W73" authorId="3">
      <text>
        <r>
          <rPr>
            <b/>
            <sz val="9"/>
            <color indexed="81"/>
            <rFont val="Tahoma"/>
            <charset val="1"/>
          </rPr>
          <t>CRÉDITO</t>
        </r>
      </text>
    </comment>
    <comment ref="X73" authorId="3">
      <text>
        <r>
          <rPr>
            <b/>
            <sz val="9"/>
            <color indexed="81"/>
            <rFont val="Tahoma"/>
            <charset val="1"/>
          </rPr>
          <t>OTROS</t>
        </r>
      </text>
    </comment>
    <comment ref="Y73" authorId="3">
      <text>
        <r>
          <rPr>
            <b/>
            <sz val="9"/>
            <color indexed="81"/>
            <rFont val="Tahoma"/>
            <charset val="1"/>
          </rPr>
          <t>OTROS</t>
        </r>
      </text>
    </comment>
    <comment ref="Z73" authorId="3">
      <text>
        <r>
          <rPr>
            <b/>
            <sz val="9"/>
            <color indexed="81"/>
            <rFont val="Tahoma"/>
            <charset val="1"/>
          </rPr>
          <t>RECURSOS PROPIOS</t>
        </r>
      </text>
    </comment>
    <comment ref="AA73" authorId="3">
      <text>
        <r>
          <rPr>
            <b/>
            <sz val="9"/>
            <color indexed="81"/>
            <rFont val="Tahoma"/>
            <charset val="1"/>
          </rPr>
          <t>RECURSOS PROPIOS</t>
        </r>
      </text>
    </comment>
    <comment ref="AB73" authorId="3">
      <text>
        <r>
          <rPr>
            <b/>
            <sz val="9"/>
            <color indexed="81"/>
            <rFont val="Tahoma"/>
            <charset val="1"/>
          </rPr>
          <t>SGP</t>
        </r>
      </text>
    </comment>
    <comment ref="AC73" authorId="3">
      <text>
        <r>
          <rPr>
            <b/>
            <sz val="9"/>
            <color indexed="81"/>
            <rFont val="Tahoma"/>
            <charset val="1"/>
          </rPr>
          <t>SGP</t>
        </r>
      </text>
    </comment>
    <comment ref="AD73" authorId="3">
      <text>
        <r>
          <rPr>
            <b/>
            <sz val="9"/>
            <color indexed="81"/>
            <rFont val="Tahoma"/>
            <charset val="1"/>
          </rPr>
          <t>REGALÍAS</t>
        </r>
      </text>
    </comment>
    <comment ref="AE73" authorId="3">
      <text>
        <r>
          <rPr>
            <b/>
            <sz val="9"/>
            <color indexed="81"/>
            <rFont val="Tahoma"/>
            <charset val="1"/>
          </rPr>
          <t>REGALÍAS</t>
        </r>
      </text>
    </comment>
    <comment ref="AF73" authorId="3">
      <text>
        <r>
          <rPr>
            <b/>
            <sz val="9"/>
            <color indexed="81"/>
            <rFont val="Tahoma"/>
            <charset val="1"/>
          </rPr>
          <t>RECURSOS FUNCIONAMIENTO</t>
        </r>
      </text>
    </comment>
    <comment ref="AG73" authorId="3">
      <text>
        <r>
          <rPr>
            <b/>
            <sz val="9"/>
            <color indexed="81"/>
            <rFont val="Tahoma"/>
            <charset val="1"/>
          </rPr>
          <t>RECURSOS FUNCIONAMIENTO</t>
        </r>
      </text>
    </comment>
    <comment ref="AH73" authorId="3">
      <text>
        <r>
          <rPr>
            <b/>
            <sz val="9"/>
            <color indexed="81"/>
            <rFont val="Tahoma"/>
            <charset val="1"/>
          </rPr>
          <t>RECURSOS GESTIONADOS</t>
        </r>
      </text>
    </comment>
    <comment ref="AI73" authorId="3">
      <text>
        <r>
          <rPr>
            <b/>
            <sz val="9"/>
            <color indexed="81"/>
            <rFont val="Tahoma"/>
            <charset val="1"/>
          </rPr>
          <t>RECURSOS GESTIONADOS</t>
        </r>
      </text>
    </comment>
    <comment ref="AJ73" authorId="3">
      <text>
        <r>
          <rPr>
            <b/>
            <sz val="9"/>
            <color indexed="81"/>
            <rFont val="Tahoma"/>
            <charset val="1"/>
          </rPr>
          <t>TOTALES</t>
        </r>
        <r>
          <rPr>
            <sz val="9"/>
            <color indexed="81"/>
            <rFont val="Tahoma"/>
            <charset val="1"/>
          </rPr>
          <t xml:space="preserve">
</t>
        </r>
      </text>
    </comment>
    <comment ref="AK73" authorId="3">
      <text>
        <r>
          <rPr>
            <b/>
            <sz val="9"/>
            <color indexed="81"/>
            <rFont val="Tahoma"/>
            <charset val="1"/>
          </rPr>
          <t>TOTALES</t>
        </r>
        <r>
          <rPr>
            <sz val="9"/>
            <color indexed="81"/>
            <rFont val="Tahoma"/>
            <charset val="1"/>
          </rPr>
          <t xml:space="preserve">
</t>
        </r>
      </text>
    </comment>
    <comment ref="AL73" authorId="2">
      <text>
        <r>
          <rPr>
            <b/>
            <sz val="8"/>
            <color indexed="81"/>
            <rFont val="Tahoma"/>
            <family val="2"/>
          </rPr>
          <t>PRIMERA INFANCIA (0 a 5 años)</t>
        </r>
        <r>
          <rPr>
            <sz val="8"/>
            <color indexed="81"/>
            <rFont val="Tahoma"/>
            <family val="2"/>
          </rPr>
          <t xml:space="preserve">
</t>
        </r>
      </text>
    </comment>
    <comment ref="AM73" authorId="2">
      <text>
        <r>
          <rPr>
            <b/>
            <sz val="8"/>
            <color indexed="81"/>
            <rFont val="Tahoma"/>
            <family val="2"/>
          </rPr>
          <t>INFANCIA (6 a 11 años)</t>
        </r>
        <r>
          <rPr>
            <sz val="8"/>
            <color indexed="81"/>
            <rFont val="Tahoma"/>
            <family val="2"/>
          </rPr>
          <t xml:space="preserve">
</t>
        </r>
      </text>
    </comment>
    <comment ref="AN73" authorId="2">
      <text>
        <r>
          <rPr>
            <b/>
            <sz val="8"/>
            <color indexed="81"/>
            <rFont val="Tahoma"/>
            <family val="2"/>
          </rPr>
          <t>ADOLESCENCIA (12 A 17 años)</t>
        </r>
      </text>
    </comment>
    <comment ref="AO73" authorId="2">
      <text>
        <r>
          <rPr>
            <b/>
            <sz val="8"/>
            <color indexed="81"/>
            <rFont val="Tahoma"/>
            <family val="2"/>
          </rPr>
          <t>JUVENTUD (18 a 28 años)</t>
        </r>
        <r>
          <rPr>
            <sz val="8"/>
            <color indexed="81"/>
            <rFont val="Tahoma"/>
            <family val="2"/>
          </rPr>
          <t xml:space="preserve">
</t>
        </r>
      </text>
    </comment>
    <comment ref="AP73" authorId="2">
      <text>
        <r>
          <rPr>
            <b/>
            <sz val="8"/>
            <color indexed="81"/>
            <rFont val="Tahoma"/>
            <family val="2"/>
          </rPr>
          <t xml:space="preserve"> ADULTO (29 a 60 años)</t>
        </r>
        <r>
          <rPr>
            <sz val="8"/>
            <color indexed="81"/>
            <rFont val="Tahoma"/>
            <family val="2"/>
          </rPr>
          <t xml:space="preserve">
</t>
        </r>
      </text>
    </comment>
    <comment ref="AQ73" authorId="2">
      <text>
        <r>
          <rPr>
            <b/>
            <sz val="8"/>
            <color indexed="81"/>
            <rFont val="Tahoma"/>
            <family val="2"/>
          </rPr>
          <t>ADULTO MAYOR  (61 años en adelante)</t>
        </r>
        <r>
          <rPr>
            <sz val="8"/>
            <color indexed="81"/>
            <rFont val="Tahoma"/>
            <family val="2"/>
          </rPr>
          <t xml:space="preserve">
</t>
        </r>
      </text>
    </comment>
    <comment ref="AS73" authorId="2">
      <text>
        <r>
          <rPr>
            <b/>
            <sz val="8"/>
            <color indexed="81"/>
            <rFont val="Tahoma"/>
            <family val="2"/>
          </rPr>
          <t>MUJERES</t>
        </r>
        <r>
          <rPr>
            <sz val="8"/>
            <color indexed="81"/>
            <rFont val="Tahoma"/>
            <family val="2"/>
          </rPr>
          <t xml:space="preserve">
</t>
        </r>
      </text>
    </comment>
    <comment ref="AT73" authorId="2">
      <text>
        <r>
          <rPr>
            <b/>
            <sz val="8"/>
            <color indexed="81"/>
            <rFont val="Tahoma"/>
            <family val="2"/>
          </rPr>
          <t>HOMBRES</t>
        </r>
      </text>
    </comment>
    <comment ref="AV73" authorId="2">
      <text>
        <r>
          <rPr>
            <b/>
            <sz val="8"/>
            <color indexed="81"/>
            <rFont val="Tahoma"/>
            <family val="2"/>
          </rPr>
          <t>VÍCTIMAS CONFLICTO ARMADO</t>
        </r>
        <r>
          <rPr>
            <sz val="8"/>
            <color indexed="81"/>
            <rFont val="Tahoma"/>
            <family val="2"/>
          </rPr>
          <t xml:space="preserve">
</t>
        </r>
      </text>
    </comment>
    <comment ref="AX73" authorId="2">
      <text>
        <r>
          <rPr>
            <b/>
            <sz val="8"/>
            <color indexed="81"/>
            <rFont val="Tahoma"/>
            <family val="2"/>
          </rPr>
          <t>DISCAPACITADOS</t>
        </r>
        <r>
          <rPr>
            <sz val="8"/>
            <color indexed="81"/>
            <rFont val="Tahoma"/>
            <family val="2"/>
          </rPr>
          <t xml:space="preserve">
</t>
        </r>
      </text>
    </comment>
    <comment ref="AY73" authorId="2">
      <text>
        <r>
          <rPr>
            <b/>
            <sz val="8"/>
            <color indexed="81"/>
            <rFont val="Tahoma"/>
            <family val="2"/>
          </rPr>
          <t>AFROCOLOMBIANO O RAIZAL</t>
        </r>
      </text>
    </comment>
    <comment ref="AZ73" authorId="2">
      <text>
        <r>
          <rPr>
            <b/>
            <sz val="8"/>
            <color indexed="81"/>
            <rFont val="Tahoma"/>
            <family val="2"/>
          </rPr>
          <t>INDÍGENAS</t>
        </r>
        <r>
          <rPr>
            <sz val="8"/>
            <color indexed="81"/>
            <rFont val="Tahoma"/>
            <family val="2"/>
          </rPr>
          <t xml:space="preserve">
</t>
        </r>
      </text>
    </comment>
    <comment ref="BA73" authorId="1">
      <text>
        <r>
          <rPr>
            <b/>
            <sz val="9"/>
            <color indexed="81"/>
            <rFont val="Tahoma"/>
            <family val="2"/>
          </rPr>
          <t>MEDIO DE EVIDENCIA. INFORME, RESGISTRO FOTOGRAFICO, PLANILLA, ETC</t>
        </r>
      </text>
    </comment>
    <comment ref="R86" authorId="3">
      <text>
        <r>
          <rPr>
            <b/>
            <sz val="9"/>
            <color indexed="81"/>
            <rFont val="Tahoma"/>
            <charset val="1"/>
          </rPr>
          <t>COFINANCIACIÓN DEPARTAMENTO</t>
        </r>
        <r>
          <rPr>
            <sz val="9"/>
            <color indexed="81"/>
            <rFont val="Tahoma"/>
            <charset val="1"/>
          </rPr>
          <t xml:space="preserve">
</t>
        </r>
      </text>
    </comment>
    <comment ref="S86" authorId="3">
      <text>
        <r>
          <rPr>
            <b/>
            <sz val="9"/>
            <color indexed="81"/>
            <rFont val="Tahoma"/>
            <charset val="1"/>
          </rPr>
          <t>COFINANCIACIÓN DEPARTAMENTO</t>
        </r>
        <r>
          <rPr>
            <sz val="9"/>
            <color indexed="81"/>
            <rFont val="Tahoma"/>
            <charset val="1"/>
          </rPr>
          <t xml:space="preserve">
</t>
        </r>
      </text>
    </comment>
    <comment ref="T86" authorId="3">
      <text>
        <r>
          <rPr>
            <b/>
            <sz val="9"/>
            <color indexed="81"/>
            <rFont val="Tahoma"/>
            <charset val="1"/>
          </rPr>
          <t>COFINACIACIÓN NACIÓN</t>
        </r>
      </text>
    </comment>
    <comment ref="U86" authorId="3">
      <text>
        <r>
          <rPr>
            <b/>
            <sz val="9"/>
            <color indexed="81"/>
            <rFont val="Tahoma"/>
            <charset val="1"/>
          </rPr>
          <t>COFINACIACIÓN NACIÓN</t>
        </r>
      </text>
    </comment>
    <comment ref="V86" authorId="3">
      <text>
        <r>
          <rPr>
            <b/>
            <sz val="9"/>
            <color indexed="81"/>
            <rFont val="Tahoma"/>
            <charset val="1"/>
          </rPr>
          <t>CRÉDITO</t>
        </r>
      </text>
    </comment>
    <comment ref="W86" authorId="3">
      <text>
        <r>
          <rPr>
            <b/>
            <sz val="9"/>
            <color indexed="81"/>
            <rFont val="Tahoma"/>
            <charset val="1"/>
          </rPr>
          <t>CRÉDITO</t>
        </r>
      </text>
    </comment>
    <comment ref="X86" authorId="3">
      <text>
        <r>
          <rPr>
            <b/>
            <sz val="9"/>
            <color indexed="81"/>
            <rFont val="Tahoma"/>
            <charset val="1"/>
          </rPr>
          <t>OTROS</t>
        </r>
      </text>
    </comment>
    <comment ref="Y86" authorId="3">
      <text>
        <r>
          <rPr>
            <b/>
            <sz val="9"/>
            <color indexed="81"/>
            <rFont val="Tahoma"/>
            <charset val="1"/>
          </rPr>
          <t>OTROS</t>
        </r>
      </text>
    </comment>
    <comment ref="Z86" authorId="3">
      <text>
        <r>
          <rPr>
            <b/>
            <sz val="9"/>
            <color indexed="81"/>
            <rFont val="Tahoma"/>
            <charset val="1"/>
          </rPr>
          <t>RECURSOS PROPIOS</t>
        </r>
      </text>
    </comment>
    <comment ref="AA86" authorId="3">
      <text>
        <r>
          <rPr>
            <b/>
            <sz val="9"/>
            <color indexed="81"/>
            <rFont val="Tahoma"/>
            <charset val="1"/>
          </rPr>
          <t>RECURSOS PROPIOS</t>
        </r>
      </text>
    </comment>
    <comment ref="AB86" authorId="3">
      <text>
        <r>
          <rPr>
            <b/>
            <sz val="9"/>
            <color indexed="81"/>
            <rFont val="Tahoma"/>
            <charset val="1"/>
          </rPr>
          <t>SGP</t>
        </r>
      </text>
    </comment>
    <comment ref="AC86" authorId="3">
      <text>
        <r>
          <rPr>
            <b/>
            <sz val="9"/>
            <color indexed="81"/>
            <rFont val="Tahoma"/>
            <charset val="1"/>
          </rPr>
          <t>SGP</t>
        </r>
      </text>
    </comment>
    <comment ref="AD86" authorId="3">
      <text>
        <r>
          <rPr>
            <b/>
            <sz val="9"/>
            <color indexed="81"/>
            <rFont val="Tahoma"/>
            <charset val="1"/>
          </rPr>
          <t>REGALÍAS</t>
        </r>
      </text>
    </comment>
    <comment ref="AE86" authorId="3">
      <text>
        <r>
          <rPr>
            <b/>
            <sz val="9"/>
            <color indexed="81"/>
            <rFont val="Tahoma"/>
            <charset val="1"/>
          </rPr>
          <t>REGALÍAS</t>
        </r>
      </text>
    </comment>
    <comment ref="AF86" authorId="3">
      <text>
        <r>
          <rPr>
            <b/>
            <sz val="9"/>
            <color indexed="81"/>
            <rFont val="Tahoma"/>
            <charset val="1"/>
          </rPr>
          <t>RECURSOS FUNCIONAMIENTO</t>
        </r>
      </text>
    </comment>
    <comment ref="AG86" authorId="3">
      <text>
        <r>
          <rPr>
            <b/>
            <sz val="9"/>
            <color indexed="81"/>
            <rFont val="Tahoma"/>
            <charset val="1"/>
          </rPr>
          <t>RECURSOS FUNCIONAMIENTO</t>
        </r>
      </text>
    </comment>
    <comment ref="AH86" authorId="3">
      <text>
        <r>
          <rPr>
            <b/>
            <sz val="9"/>
            <color indexed="81"/>
            <rFont val="Tahoma"/>
            <charset val="1"/>
          </rPr>
          <t>RECURSOS GESTIONADOS</t>
        </r>
      </text>
    </comment>
    <comment ref="AI86" authorId="3">
      <text>
        <r>
          <rPr>
            <b/>
            <sz val="9"/>
            <color indexed="81"/>
            <rFont val="Tahoma"/>
            <charset val="1"/>
          </rPr>
          <t>RECURSOS GESTIONADOS</t>
        </r>
      </text>
    </comment>
    <comment ref="AJ86" authorId="3">
      <text>
        <r>
          <rPr>
            <b/>
            <sz val="9"/>
            <color indexed="81"/>
            <rFont val="Tahoma"/>
            <charset val="1"/>
          </rPr>
          <t>TOTALES</t>
        </r>
        <r>
          <rPr>
            <sz val="9"/>
            <color indexed="81"/>
            <rFont val="Tahoma"/>
            <charset val="1"/>
          </rPr>
          <t xml:space="preserve">
</t>
        </r>
      </text>
    </comment>
    <comment ref="AK86" authorId="3">
      <text>
        <r>
          <rPr>
            <b/>
            <sz val="9"/>
            <color indexed="81"/>
            <rFont val="Tahoma"/>
            <charset val="1"/>
          </rPr>
          <t>TOTALES</t>
        </r>
        <r>
          <rPr>
            <sz val="9"/>
            <color indexed="81"/>
            <rFont val="Tahoma"/>
            <charset val="1"/>
          </rPr>
          <t xml:space="preserve">
</t>
        </r>
      </text>
    </comment>
    <comment ref="AL86" authorId="2">
      <text>
        <r>
          <rPr>
            <b/>
            <sz val="8"/>
            <color indexed="81"/>
            <rFont val="Tahoma"/>
            <family val="2"/>
          </rPr>
          <t>PRIMERA INFANCIA (0 a 5 años)</t>
        </r>
        <r>
          <rPr>
            <sz val="8"/>
            <color indexed="81"/>
            <rFont val="Tahoma"/>
            <family val="2"/>
          </rPr>
          <t xml:space="preserve">
</t>
        </r>
      </text>
    </comment>
    <comment ref="AM86" authorId="2">
      <text>
        <r>
          <rPr>
            <b/>
            <sz val="8"/>
            <color indexed="81"/>
            <rFont val="Tahoma"/>
            <family val="2"/>
          </rPr>
          <t>INFANCIA (6 a 11 años)</t>
        </r>
        <r>
          <rPr>
            <sz val="8"/>
            <color indexed="81"/>
            <rFont val="Tahoma"/>
            <family val="2"/>
          </rPr>
          <t xml:space="preserve">
</t>
        </r>
      </text>
    </comment>
    <comment ref="AN86" authorId="2">
      <text>
        <r>
          <rPr>
            <b/>
            <sz val="8"/>
            <color indexed="81"/>
            <rFont val="Tahoma"/>
            <family val="2"/>
          </rPr>
          <t>ADOLESCENCIA (12 A 17 años)</t>
        </r>
      </text>
    </comment>
    <comment ref="AO86" authorId="2">
      <text>
        <r>
          <rPr>
            <b/>
            <sz val="8"/>
            <color indexed="81"/>
            <rFont val="Tahoma"/>
            <family val="2"/>
          </rPr>
          <t>JUVENTUD (18 a 28 años)</t>
        </r>
        <r>
          <rPr>
            <sz val="8"/>
            <color indexed="81"/>
            <rFont val="Tahoma"/>
            <family val="2"/>
          </rPr>
          <t xml:space="preserve">
</t>
        </r>
      </text>
    </comment>
    <comment ref="AP86" authorId="2">
      <text>
        <r>
          <rPr>
            <b/>
            <sz val="8"/>
            <color indexed="81"/>
            <rFont val="Tahoma"/>
            <family val="2"/>
          </rPr>
          <t xml:space="preserve"> ADULTO (29 a 60 años)</t>
        </r>
        <r>
          <rPr>
            <sz val="8"/>
            <color indexed="81"/>
            <rFont val="Tahoma"/>
            <family val="2"/>
          </rPr>
          <t xml:space="preserve">
</t>
        </r>
      </text>
    </comment>
    <comment ref="AQ86" authorId="2">
      <text>
        <r>
          <rPr>
            <b/>
            <sz val="8"/>
            <color indexed="81"/>
            <rFont val="Tahoma"/>
            <family val="2"/>
          </rPr>
          <t>ADULTO MAYOR  (61 años en adelante)</t>
        </r>
        <r>
          <rPr>
            <sz val="8"/>
            <color indexed="81"/>
            <rFont val="Tahoma"/>
            <family val="2"/>
          </rPr>
          <t xml:space="preserve">
</t>
        </r>
      </text>
    </comment>
    <comment ref="AS86" authorId="2">
      <text>
        <r>
          <rPr>
            <b/>
            <sz val="8"/>
            <color indexed="81"/>
            <rFont val="Tahoma"/>
            <family val="2"/>
          </rPr>
          <t>MUJERES</t>
        </r>
        <r>
          <rPr>
            <sz val="8"/>
            <color indexed="81"/>
            <rFont val="Tahoma"/>
            <family val="2"/>
          </rPr>
          <t xml:space="preserve">
</t>
        </r>
      </text>
    </comment>
    <comment ref="AT86" authorId="2">
      <text>
        <r>
          <rPr>
            <b/>
            <sz val="8"/>
            <color indexed="81"/>
            <rFont val="Tahoma"/>
            <family val="2"/>
          </rPr>
          <t>HOMBRES</t>
        </r>
      </text>
    </comment>
    <comment ref="AV86" authorId="2">
      <text>
        <r>
          <rPr>
            <b/>
            <sz val="8"/>
            <color indexed="81"/>
            <rFont val="Tahoma"/>
            <family val="2"/>
          </rPr>
          <t>VÍCTIMAS CONFLICTO ARMADO</t>
        </r>
        <r>
          <rPr>
            <sz val="8"/>
            <color indexed="81"/>
            <rFont val="Tahoma"/>
            <family val="2"/>
          </rPr>
          <t xml:space="preserve">
</t>
        </r>
      </text>
    </comment>
    <comment ref="AX86" authorId="2">
      <text>
        <r>
          <rPr>
            <b/>
            <sz val="8"/>
            <color indexed="81"/>
            <rFont val="Tahoma"/>
            <family val="2"/>
          </rPr>
          <t>DISCAPACITADOS</t>
        </r>
        <r>
          <rPr>
            <sz val="8"/>
            <color indexed="81"/>
            <rFont val="Tahoma"/>
            <family val="2"/>
          </rPr>
          <t xml:space="preserve">
</t>
        </r>
      </text>
    </comment>
    <comment ref="AY86" authorId="2">
      <text>
        <r>
          <rPr>
            <b/>
            <sz val="8"/>
            <color indexed="81"/>
            <rFont val="Tahoma"/>
            <family val="2"/>
          </rPr>
          <t>AFROCOLOMBIANO O RAIZAL</t>
        </r>
      </text>
    </comment>
    <comment ref="AZ86" authorId="2">
      <text>
        <r>
          <rPr>
            <b/>
            <sz val="8"/>
            <color indexed="81"/>
            <rFont val="Tahoma"/>
            <family val="2"/>
          </rPr>
          <t>INDÍGENAS</t>
        </r>
        <r>
          <rPr>
            <sz val="8"/>
            <color indexed="81"/>
            <rFont val="Tahoma"/>
            <family val="2"/>
          </rPr>
          <t xml:space="preserve">
</t>
        </r>
      </text>
    </comment>
    <comment ref="BA86" authorId="1">
      <text>
        <r>
          <rPr>
            <b/>
            <sz val="9"/>
            <color indexed="81"/>
            <rFont val="Tahoma"/>
            <family val="2"/>
          </rPr>
          <t>MEDIO DE EVIDENCIA. INFORME, RESGISTRO FOTOGRAFICO, PLANILLA, ETC</t>
        </r>
      </text>
    </comment>
    <comment ref="R96" authorId="3">
      <text>
        <r>
          <rPr>
            <b/>
            <sz val="9"/>
            <color indexed="81"/>
            <rFont val="Tahoma"/>
            <charset val="1"/>
          </rPr>
          <t>COFINANCIACIÓN DEPARTAMENTO</t>
        </r>
        <r>
          <rPr>
            <sz val="9"/>
            <color indexed="81"/>
            <rFont val="Tahoma"/>
            <charset val="1"/>
          </rPr>
          <t xml:space="preserve">
</t>
        </r>
      </text>
    </comment>
    <comment ref="S96" authorId="3">
      <text>
        <r>
          <rPr>
            <b/>
            <sz val="9"/>
            <color indexed="81"/>
            <rFont val="Tahoma"/>
            <charset val="1"/>
          </rPr>
          <t>COFINANCIACIÓN DEPARTAMENTO</t>
        </r>
        <r>
          <rPr>
            <sz val="9"/>
            <color indexed="81"/>
            <rFont val="Tahoma"/>
            <charset val="1"/>
          </rPr>
          <t xml:space="preserve">
</t>
        </r>
      </text>
    </comment>
    <comment ref="T96" authorId="3">
      <text>
        <r>
          <rPr>
            <b/>
            <sz val="9"/>
            <color indexed="81"/>
            <rFont val="Tahoma"/>
            <charset val="1"/>
          </rPr>
          <t>COFINACIACIÓN NACIÓN</t>
        </r>
      </text>
    </comment>
    <comment ref="U96" authorId="3">
      <text>
        <r>
          <rPr>
            <b/>
            <sz val="9"/>
            <color indexed="81"/>
            <rFont val="Tahoma"/>
            <charset val="1"/>
          </rPr>
          <t>COFINACIACIÓN NACIÓN</t>
        </r>
      </text>
    </comment>
    <comment ref="V96" authorId="3">
      <text>
        <r>
          <rPr>
            <b/>
            <sz val="9"/>
            <color indexed="81"/>
            <rFont val="Tahoma"/>
            <charset val="1"/>
          </rPr>
          <t>CRÉDITO</t>
        </r>
      </text>
    </comment>
    <comment ref="W96" authorId="3">
      <text>
        <r>
          <rPr>
            <b/>
            <sz val="9"/>
            <color indexed="81"/>
            <rFont val="Tahoma"/>
            <charset val="1"/>
          </rPr>
          <t>CRÉDITO</t>
        </r>
      </text>
    </comment>
    <comment ref="X96" authorId="3">
      <text>
        <r>
          <rPr>
            <b/>
            <sz val="9"/>
            <color indexed="81"/>
            <rFont val="Tahoma"/>
            <charset val="1"/>
          </rPr>
          <t>OTROS</t>
        </r>
      </text>
    </comment>
    <comment ref="Y96" authorId="3">
      <text>
        <r>
          <rPr>
            <b/>
            <sz val="9"/>
            <color indexed="81"/>
            <rFont val="Tahoma"/>
            <charset val="1"/>
          </rPr>
          <t>OTROS</t>
        </r>
      </text>
    </comment>
    <comment ref="Z96" authorId="3">
      <text>
        <r>
          <rPr>
            <b/>
            <sz val="9"/>
            <color indexed="81"/>
            <rFont val="Tahoma"/>
            <charset val="1"/>
          </rPr>
          <t>RECURSOS PROPIOS</t>
        </r>
      </text>
    </comment>
    <comment ref="AA96" authorId="3">
      <text>
        <r>
          <rPr>
            <b/>
            <sz val="9"/>
            <color indexed="81"/>
            <rFont val="Tahoma"/>
            <charset val="1"/>
          </rPr>
          <t>RECURSOS PROPIOS</t>
        </r>
      </text>
    </comment>
    <comment ref="AB96" authorId="3">
      <text>
        <r>
          <rPr>
            <b/>
            <sz val="9"/>
            <color indexed="81"/>
            <rFont val="Tahoma"/>
            <charset val="1"/>
          </rPr>
          <t>SGP</t>
        </r>
      </text>
    </comment>
    <comment ref="AC96" authorId="3">
      <text>
        <r>
          <rPr>
            <b/>
            <sz val="9"/>
            <color indexed="81"/>
            <rFont val="Tahoma"/>
            <charset val="1"/>
          </rPr>
          <t>SGP</t>
        </r>
      </text>
    </comment>
    <comment ref="AD96" authorId="3">
      <text>
        <r>
          <rPr>
            <b/>
            <sz val="9"/>
            <color indexed="81"/>
            <rFont val="Tahoma"/>
            <charset val="1"/>
          </rPr>
          <t>REGALÍAS</t>
        </r>
      </text>
    </comment>
    <comment ref="AE96" authorId="3">
      <text>
        <r>
          <rPr>
            <b/>
            <sz val="9"/>
            <color indexed="81"/>
            <rFont val="Tahoma"/>
            <charset val="1"/>
          </rPr>
          <t>REGALÍAS</t>
        </r>
      </text>
    </comment>
    <comment ref="AF96" authorId="3">
      <text>
        <r>
          <rPr>
            <b/>
            <sz val="9"/>
            <color indexed="81"/>
            <rFont val="Tahoma"/>
            <charset val="1"/>
          </rPr>
          <t>RECURSOS FUNCIONAMIENTO</t>
        </r>
      </text>
    </comment>
    <comment ref="AG96" authorId="3">
      <text>
        <r>
          <rPr>
            <b/>
            <sz val="9"/>
            <color indexed="81"/>
            <rFont val="Tahoma"/>
            <charset val="1"/>
          </rPr>
          <t>RECURSOS FUNCIONAMIENTO</t>
        </r>
      </text>
    </comment>
    <comment ref="AH96" authorId="3">
      <text>
        <r>
          <rPr>
            <b/>
            <sz val="9"/>
            <color indexed="81"/>
            <rFont val="Tahoma"/>
            <charset val="1"/>
          </rPr>
          <t>RECURSOS GESTIONADOS</t>
        </r>
      </text>
    </comment>
    <comment ref="AI96" authorId="3">
      <text>
        <r>
          <rPr>
            <b/>
            <sz val="9"/>
            <color indexed="81"/>
            <rFont val="Tahoma"/>
            <charset val="1"/>
          </rPr>
          <t>RECURSOS GESTIONADOS</t>
        </r>
      </text>
    </comment>
    <comment ref="AJ96" authorId="3">
      <text>
        <r>
          <rPr>
            <b/>
            <sz val="9"/>
            <color indexed="81"/>
            <rFont val="Tahoma"/>
            <charset val="1"/>
          </rPr>
          <t>TOTALES</t>
        </r>
        <r>
          <rPr>
            <sz val="9"/>
            <color indexed="81"/>
            <rFont val="Tahoma"/>
            <charset val="1"/>
          </rPr>
          <t xml:space="preserve">
</t>
        </r>
      </text>
    </comment>
    <comment ref="AK96" authorId="3">
      <text>
        <r>
          <rPr>
            <b/>
            <sz val="9"/>
            <color indexed="81"/>
            <rFont val="Tahoma"/>
            <charset val="1"/>
          </rPr>
          <t>TOTALES</t>
        </r>
        <r>
          <rPr>
            <sz val="9"/>
            <color indexed="81"/>
            <rFont val="Tahoma"/>
            <charset val="1"/>
          </rPr>
          <t xml:space="preserve">
</t>
        </r>
      </text>
    </comment>
    <comment ref="AL96" authorId="2">
      <text>
        <r>
          <rPr>
            <b/>
            <sz val="8"/>
            <color indexed="81"/>
            <rFont val="Tahoma"/>
            <family val="2"/>
          </rPr>
          <t>PRIMERA INFANCIA (0 a 5 años)</t>
        </r>
        <r>
          <rPr>
            <sz val="8"/>
            <color indexed="81"/>
            <rFont val="Tahoma"/>
            <family val="2"/>
          </rPr>
          <t xml:space="preserve">
</t>
        </r>
      </text>
    </comment>
    <comment ref="AM96" authorId="2">
      <text>
        <r>
          <rPr>
            <b/>
            <sz val="8"/>
            <color indexed="81"/>
            <rFont val="Tahoma"/>
            <family val="2"/>
          </rPr>
          <t>INFANCIA (6 a 11 años)</t>
        </r>
        <r>
          <rPr>
            <sz val="8"/>
            <color indexed="81"/>
            <rFont val="Tahoma"/>
            <family val="2"/>
          </rPr>
          <t xml:space="preserve">
</t>
        </r>
      </text>
    </comment>
    <comment ref="AN96" authorId="2">
      <text>
        <r>
          <rPr>
            <b/>
            <sz val="8"/>
            <color indexed="81"/>
            <rFont val="Tahoma"/>
            <family val="2"/>
          </rPr>
          <t>ADOLESCENCIA (12 A 17 años)</t>
        </r>
      </text>
    </comment>
    <comment ref="AO96" authorId="2">
      <text>
        <r>
          <rPr>
            <b/>
            <sz val="8"/>
            <color indexed="81"/>
            <rFont val="Tahoma"/>
            <family val="2"/>
          </rPr>
          <t>JUVENTUD (18 a 28 años)</t>
        </r>
        <r>
          <rPr>
            <sz val="8"/>
            <color indexed="81"/>
            <rFont val="Tahoma"/>
            <family val="2"/>
          </rPr>
          <t xml:space="preserve">
</t>
        </r>
      </text>
    </comment>
    <comment ref="AP96" authorId="2">
      <text>
        <r>
          <rPr>
            <b/>
            <sz val="8"/>
            <color indexed="81"/>
            <rFont val="Tahoma"/>
            <family val="2"/>
          </rPr>
          <t xml:space="preserve"> ADULTO (29 a 60 años)</t>
        </r>
        <r>
          <rPr>
            <sz val="8"/>
            <color indexed="81"/>
            <rFont val="Tahoma"/>
            <family val="2"/>
          </rPr>
          <t xml:space="preserve">
</t>
        </r>
      </text>
    </comment>
    <comment ref="AQ96" authorId="2">
      <text>
        <r>
          <rPr>
            <b/>
            <sz val="8"/>
            <color indexed="81"/>
            <rFont val="Tahoma"/>
            <family val="2"/>
          </rPr>
          <t>ADULTO MAYOR  (61 años en adelante)</t>
        </r>
        <r>
          <rPr>
            <sz val="8"/>
            <color indexed="81"/>
            <rFont val="Tahoma"/>
            <family val="2"/>
          </rPr>
          <t xml:space="preserve">
</t>
        </r>
      </text>
    </comment>
    <comment ref="AS96" authorId="2">
      <text>
        <r>
          <rPr>
            <b/>
            <sz val="8"/>
            <color indexed="81"/>
            <rFont val="Tahoma"/>
            <family val="2"/>
          </rPr>
          <t>MUJERES</t>
        </r>
        <r>
          <rPr>
            <sz val="8"/>
            <color indexed="81"/>
            <rFont val="Tahoma"/>
            <family val="2"/>
          </rPr>
          <t xml:space="preserve">
</t>
        </r>
      </text>
    </comment>
    <comment ref="AT96" authorId="2">
      <text>
        <r>
          <rPr>
            <b/>
            <sz val="8"/>
            <color indexed="81"/>
            <rFont val="Tahoma"/>
            <family val="2"/>
          </rPr>
          <t>HOMBRES</t>
        </r>
      </text>
    </comment>
    <comment ref="AV96" authorId="2">
      <text>
        <r>
          <rPr>
            <b/>
            <sz val="8"/>
            <color indexed="81"/>
            <rFont val="Tahoma"/>
            <family val="2"/>
          </rPr>
          <t>VÍCTIMAS CONFLICTO ARMADO</t>
        </r>
        <r>
          <rPr>
            <sz val="8"/>
            <color indexed="81"/>
            <rFont val="Tahoma"/>
            <family val="2"/>
          </rPr>
          <t xml:space="preserve">
</t>
        </r>
      </text>
    </comment>
    <comment ref="AX96" authorId="2">
      <text>
        <r>
          <rPr>
            <b/>
            <sz val="8"/>
            <color indexed="81"/>
            <rFont val="Tahoma"/>
            <family val="2"/>
          </rPr>
          <t>DISCAPACITADOS</t>
        </r>
        <r>
          <rPr>
            <sz val="8"/>
            <color indexed="81"/>
            <rFont val="Tahoma"/>
            <family val="2"/>
          </rPr>
          <t xml:space="preserve">
</t>
        </r>
      </text>
    </comment>
    <comment ref="AY96" authorId="2">
      <text>
        <r>
          <rPr>
            <b/>
            <sz val="8"/>
            <color indexed="81"/>
            <rFont val="Tahoma"/>
            <family val="2"/>
          </rPr>
          <t>AFROCOLOMBIANO O RAIZAL</t>
        </r>
      </text>
    </comment>
    <comment ref="AZ96" authorId="2">
      <text>
        <r>
          <rPr>
            <b/>
            <sz val="8"/>
            <color indexed="81"/>
            <rFont val="Tahoma"/>
            <family val="2"/>
          </rPr>
          <t>INDÍGENAS</t>
        </r>
        <r>
          <rPr>
            <sz val="8"/>
            <color indexed="81"/>
            <rFont val="Tahoma"/>
            <family val="2"/>
          </rPr>
          <t xml:space="preserve">
</t>
        </r>
      </text>
    </comment>
    <comment ref="BA96" authorId="1">
      <text>
        <r>
          <rPr>
            <b/>
            <sz val="9"/>
            <color indexed="81"/>
            <rFont val="Tahoma"/>
            <family val="2"/>
          </rPr>
          <t>MEDIO DE EVIDENCIA. INFORME, RESGISTRO FOTOGRAFICO, PLANILLA, ETC</t>
        </r>
      </text>
    </comment>
    <comment ref="R105" authorId="3">
      <text>
        <r>
          <rPr>
            <b/>
            <sz val="9"/>
            <color indexed="81"/>
            <rFont val="Tahoma"/>
            <charset val="1"/>
          </rPr>
          <t>COFINANCIACIÓN DEPARTAMENTO</t>
        </r>
        <r>
          <rPr>
            <sz val="9"/>
            <color indexed="81"/>
            <rFont val="Tahoma"/>
            <charset val="1"/>
          </rPr>
          <t xml:space="preserve">
</t>
        </r>
      </text>
    </comment>
    <comment ref="S105" authorId="3">
      <text>
        <r>
          <rPr>
            <b/>
            <sz val="9"/>
            <color indexed="81"/>
            <rFont val="Tahoma"/>
            <charset val="1"/>
          </rPr>
          <t>COFINANCIACIÓN DEPARTAMENTO</t>
        </r>
        <r>
          <rPr>
            <sz val="9"/>
            <color indexed="81"/>
            <rFont val="Tahoma"/>
            <charset val="1"/>
          </rPr>
          <t xml:space="preserve">
</t>
        </r>
      </text>
    </comment>
    <comment ref="T105" authorId="3">
      <text>
        <r>
          <rPr>
            <b/>
            <sz val="9"/>
            <color indexed="81"/>
            <rFont val="Tahoma"/>
            <charset val="1"/>
          </rPr>
          <t>COFINACIACIÓN NACIÓN</t>
        </r>
      </text>
    </comment>
    <comment ref="U105" authorId="3">
      <text>
        <r>
          <rPr>
            <b/>
            <sz val="9"/>
            <color indexed="81"/>
            <rFont val="Tahoma"/>
            <charset val="1"/>
          </rPr>
          <t>COFINACIACIÓN NACIÓN</t>
        </r>
      </text>
    </comment>
    <comment ref="V105" authorId="3">
      <text>
        <r>
          <rPr>
            <b/>
            <sz val="9"/>
            <color indexed="81"/>
            <rFont val="Tahoma"/>
            <charset val="1"/>
          </rPr>
          <t>CRÉDITO</t>
        </r>
      </text>
    </comment>
    <comment ref="W105" authorId="3">
      <text>
        <r>
          <rPr>
            <b/>
            <sz val="9"/>
            <color indexed="81"/>
            <rFont val="Tahoma"/>
            <charset val="1"/>
          </rPr>
          <t>CRÉDITO</t>
        </r>
      </text>
    </comment>
    <comment ref="X105" authorId="3">
      <text>
        <r>
          <rPr>
            <b/>
            <sz val="9"/>
            <color indexed="81"/>
            <rFont val="Tahoma"/>
            <charset val="1"/>
          </rPr>
          <t>OTROS</t>
        </r>
      </text>
    </comment>
    <comment ref="Y105" authorId="3">
      <text>
        <r>
          <rPr>
            <b/>
            <sz val="9"/>
            <color indexed="81"/>
            <rFont val="Tahoma"/>
            <charset val="1"/>
          </rPr>
          <t>OTROS</t>
        </r>
      </text>
    </comment>
    <comment ref="Z105" authorId="3">
      <text>
        <r>
          <rPr>
            <b/>
            <sz val="9"/>
            <color indexed="81"/>
            <rFont val="Tahoma"/>
            <charset val="1"/>
          </rPr>
          <t>RECURSOS PROPIOS</t>
        </r>
      </text>
    </comment>
    <comment ref="AA105" authorId="3">
      <text>
        <r>
          <rPr>
            <b/>
            <sz val="9"/>
            <color indexed="81"/>
            <rFont val="Tahoma"/>
            <charset val="1"/>
          </rPr>
          <t>RECURSOS PROPIOS</t>
        </r>
      </text>
    </comment>
    <comment ref="AB105" authorId="3">
      <text>
        <r>
          <rPr>
            <b/>
            <sz val="9"/>
            <color indexed="81"/>
            <rFont val="Tahoma"/>
            <charset val="1"/>
          </rPr>
          <t>SGP</t>
        </r>
      </text>
    </comment>
    <comment ref="AC105" authorId="3">
      <text>
        <r>
          <rPr>
            <b/>
            <sz val="9"/>
            <color indexed="81"/>
            <rFont val="Tahoma"/>
            <charset val="1"/>
          </rPr>
          <t>SGP</t>
        </r>
      </text>
    </comment>
    <comment ref="AD105" authorId="3">
      <text>
        <r>
          <rPr>
            <b/>
            <sz val="9"/>
            <color indexed="81"/>
            <rFont val="Tahoma"/>
            <charset val="1"/>
          </rPr>
          <t>REGALÍAS</t>
        </r>
      </text>
    </comment>
    <comment ref="AE105" authorId="3">
      <text>
        <r>
          <rPr>
            <b/>
            <sz val="9"/>
            <color indexed="81"/>
            <rFont val="Tahoma"/>
            <charset val="1"/>
          </rPr>
          <t>REGALÍAS</t>
        </r>
      </text>
    </comment>
    <comment ref="AF105" authorId="3">
      <text>
        <r>
          <rPr>
            <b/>
            <sz val="9"/>
            <color indexed="81"/>
            <rFont val="Tahoma"/>
            <charset val="1"/>
          </rPr>
          <t>RECURSOS FUNCIONAMIENTO</t>
        </r>
      </text>
    </comment>
    <comment ref="AG105" authorId="3">
      <text>
        <r>
          <rPr>
            <b/>
            <sz val="9"/>
            <color indexed="81"/>
            <rFont val="Tahoma"/>
            <charset val="1"/>
          </rPr>
          <t>RECURSOS FUNCIONAMIENTO</t>
        </r>
      </text>
    </comment>
    <comment ref="AH105" authorId="3">
      <text>
        <r>
          <rPr>
            <b/>
            <sz val="9"/>
            <color indexed="81"/>
            <rFont val="Tahoma"/>
            <charset val="1"/>
          </rPr>
          <t>RECURSOS GESTIONADOS</t>
        </r>
      </text>
    </comment>
    <comment ref="AI105" authorId="3">
      <text>
        <r>
          <rPr>
            <b/>
            <sz val="9"/>
            <color indexed="81"/>
            <rFont val="Tahoma"/>
            <charset val="1"/>
          </rPr>
          <t>RECURSOS GESTIONADOS</t>
        </r>
      </text>
    </comment>
    <comment ref="AJ105" authorId="3">
      <text>
        <r>
          <rPr>
            <b/>
            <sz val="9"/>
            <color indexed="81"/>
            <rFont val="Tahoma"/>
            <charset val="1"/>
          </rPr>
          <t>TOTALES</t>
        </r>
        <r>
          <rPr>
            <sz val="9"/>
            <color indexed="81"/>
            <rFont val="Tahoma"/>
            <charset val="1"/>
          </rPr>
          <t xml:space="preserve">
</t>
        </r>
      </text>
    </comment>
    <comment ref="AK105" authorId="3">
      <text>
        <r>
          <rPr>
            <b/>
            <sz val="9"/>
            <color indexed="81"/>
            <rFont val="Tahoma"/>
            <charset val="1"/>
          </rPr>
          <t>TOTALES</t>
        </r>
        <r>
          <rPr>
            <sz val="9"/>
            <color indexed="81"/>
            <rFont val="Tahoma"/>
            <charset val="1"/>
          </rPr>
          <t xml:space="preserve">
</t>
        </r>
      </text>
    </comment>
    <comment ref="AL105" authorId="2">
      <text>
        <r>
          <rPr>
            <b/>
            <sz val="8"/>
            <color indexed="81"/>
            <rFont val="Tahoma"/>
            <family val="2"/>
          </rPr>
          <t>PRIMERA INFANCIA (0 a 5 años)</t>
        </r>
        <r>
          <rPr>
            <sz val="8"/>
            <color indexed="81"/>
            <rFont val="Tahoma"/>
            <family val="2"/>
          </rPr>
          <t xml:space="preserve">
</t>
        </r>
      </text>
    </comment>
    <comment ref="AM105" authorId="2">
      <text>
        <r>
          <rPr>
            <b/>
            <sz val="8"/>
            <color indexed="81"/>
            <rFont val="Tahoma"/>
            <family val="2"/>
          </rPr>
          <t>INFANCIA (6 a 11 años)</t>
        </r>
        <r>
          <rPr>
            <sz val="8"/>
            <color indexed="81"/>
            <rFont val="Tahoma"/>
            <family val="2"/>
          </rPr>
          <t xml:space="preserve">
</t>
        </r>
      </text>
    </comment>
    <comment ref="AN105" authorId="2">
      <text>
        <r>
          <rPr>
            <b/>
            <sz val="8"/>
            <color indexed="81"/>
            <rFont val="Tahoma"/>
            <family val="2"/>
          </rPr>
          <t>ADOLESCENCIA (12 A 17 años)</t>
        </r>
      </text>
    </comment>
    <comment ref="AO105" authorId="2">
      <text>
        <r>
          <rPr>
            <b/>
            <sz val="8"/>
            <color indexed="81"/>
            <rFont val="Tahoma"/>
            <family val="2"/>
          </rPr>
          <t>JUVENTUD (18 a 28 años)</t>
        </r>
        <r>
          <rPr>
            <sz val="8"/>
            <color indexed="81"/>
            <rFont val="Tahoma"/>
            <family val="2"/>
          </rPr>
          <t xml:space="preserve">
</t>
        </r>
      </text>
    </comment>
    <comment ref="AP105" authorId="2">
      <text>
        <r>
          <rPr>
            <b/>
            <sz val="8"/>
            <color indexed="81"/>
            <rFont val="Tahoma"/>
            <family val="2"/>
          </rPr>
          <t xml:space="preserve"> ADULTO (29 a 60 años)</t>
        </r>
        <r>
          <rPr>
            <sz val="8"/>
            <color indexed="81"/>
            <rFont val="Tahoma"/>
            <family val="2"/>
          </rPr>
          <t xml:space="preserve">
</t>
        </r>
      </text>
    </comment>
    <comment ref="AQ105" authorId="2">
      <text>
        <r>
          <rPr>
            <b/>
            <sz val="8"/>
            <color indexed="81"/>
            <rFont val="Tahoma"/>
            <family val="2"/>
          </rPr>
          <t>ADULTO MAYOR  (61 años en adelante)</t>
        </r>
        <r>
          <rPr>
            <sz val="8"/>
            <color indexed="81"/>
            <rFont val="Tahoma"/>
            <family val="2"/>
          </rPr>
          <t xml:space="preserve">
</t>
        </r>
      </text>
    </comment>
    <comment ref="AS105" authorId="2">
      <text>
        <r>
          <rPr>
            <b/>
            <sz val="8"/>
            <color indexed="81"/>
            <rFont val="Tahoma"/>
            <family val="2"/>
          </rPr>
          <t>MUJERES</t>
        </r>
        <r>
          <rPr>
            <sz val="8"/>
            <color indexed="81"/>
            <rFont val="Tahoma"/>
            <family val="2"/>
          </rPr>
          <t xml:space="preserve">
</t>
        </r>
      </text>
    </comment>
    <comment ref="AT105" authorId="2">
      <text>
        <r>
          <rPr>
            <b/>
            <sz val="8"/>
            <color indexed="81"/>
            <rFont val="Tahoma"/>
            <family val="2"/>
          </rPr>
          <t>HOMBRES</t>
        </r>
      </text>
    </comment>
    <comment ref="AV105" authorId="2">
      <text>
        <r>
          <rPr>
            <b/>
            <sz val="8"/>
            <color indexed="81"/>
            <rFont val="Tahoma"/>
            <family val="2"/>
          </rPr>
          <t>VÍCTIMAS CONFLICTO ARMADO</t>
        </r>
        <r>
          <rPr>
            <sz val="8"/>
            <color indexed="81"/>
            <rFont val="Tahoma"/>
            <family val="2"/>
          </rPr>
          <t xml:space="preserve">
</t>
        </r>
      </text>
    </comment>
    <comment ref="AX105" authorId="2">
      <text>
        <r>
          <rPr>
            <b/>
            <sz val="8"/>
            <color indexed="81"/>
            <rFont val="Tahoma"/>
            <family val="2"/>
          </rPr>
          <t>DISCAPACITADOS</t>
        </r>
        <r>
          <rPr>
            <sz val="8"/>
            <color indexed="81"/>
            <rFont val="Tahoma"/>
            <family val="2"/>
          </rPr>
          <t xml:space="preserve">
</t>
        </r>
      </text>
    </comment>
    <comment ref="AY105" authorId="2">
      <text>
        <r>
          <rPr>
            <b/>
            <sz val="8"/>
            <color indexed="81"/>
            <rFont val="Tahoma"/>
            <family val="2"/>
          </rPr>
          <t>AFROCOLOMBIANO O RAIZAL</t>
        </r>
      </text>
    </comment>
    <comment ref="AZ105" authorId="2">
      <text>
        <r>
          <rPr>
            <b/>
            <sz val="8"/>
            <color indexed="81"/>
            <rFont val="Tahoma"/>
            <family val="2"/>
          </rPr>
          <t>INDÍGENAS</t>
        </r>
        <r>
          <rPr>
            <sz val="8"/>
            <color indexed="81"/>
            <rFont val="Tahoma"/>
            <family val="2"/>
          </rPr>
          <t xml:space="preserve">
</t>
        </r>
      </text>
    </comment>
    <comment ref="BA105" authorId="1">
      <text>
        <r>
          <rPr>
            <b/>
            <sz val="9"/>
            <color indexed="81"/>
            <rFont val="Tahoma"/>
            <family val="2"/>
          </rPr>
          <t>MEDIO DE EVIDENCIA. INFORME, RESGISTRO FOTOGRAFICO, PLANILLA, ETC</t>
        </r>
      </text>
    </comment>
    <comment ref="AL114" authorId="2">
      <text>
        <r>
          <rPr>
            <b/>
            <sz val="8"/>
            <color indexed="81"/>
            <rFont val="Tahoma"/>
            <family val="2"/>
          </rPr>
          <t>PRIMERA INFANCIA (0 a 5 años)</t>
        </r>
        <r>
          <rPr>
            <sz val="8"/>
            <color indexed="81"/>
            <rFont val="Tahoma"/>
            <family val="2"/>
          </rPr>
          <t xml:space="preserve">
</t>
        </r>
      </text>
    </comment>
    <comment ref="AM114" authorId="2">
      <text>
        <r>
          <rPr>
            <b/>
            <sz val="8"/>
            <color indexed="81"/>
            <rFont val="Tahoma"/>
            <family val="2"/>
          </rPr>
          <t>INFANCIA (6 a 11 años)</t>
        </r>
        <r>
          <rPr>
            <sz val="8"/>
            <color indexed="81"/>
            <rFont val="Tahoma"/>
            <family val="2"/>
          </rPr>
          <t xml:space="preserve">
</t>
        </r>
      </text>
    </comment>
    <comment ref="AN114" authorId="2">
      <text>
        <r>
          <rPr>
            <b/>
            <sz val="8"/>
            <color indexed="81"/>
            <rFont val="Tahoma"/>
            <family val="2"/>
          </rPr>
          <t>ADOLESCENCIA (12 A 17 años)</t>
        </r>
      </text>
    </comment>
    <comment ref="AO114" authorId="2">
      <text>
        <r>
          <rPr>
            <b/>
            <sz val="8"/>
            <color indexed="81"/>
            <rFont val="Tahoma"/>
            <family val="2"/>
          </rPr>
          <t>JUVENTUD (18 a 28 años)</t>
        </r>
        <r>
          <rPr>
            <sz val="8"/>
            <color indexed="81"/>
            <rFont val="Tahoma"/>
            <family val="2"/>
          </rPr>
          <t xml:space="preserve">
</t>
        </r>
      </text>
    </comment>
    <comment ref="AP114" authorId="2">
      <text>
        <r>
          <rPr>
            <b/>
            <sz val="8"/>
            <color indexed="81"/>
            <rFont val="Tahoma"/>
            <family val="2"/>
          </rPr>
          <t xml:space="preserve"> ADULTO (29 a 60 años)</t>
        </r>
        <r>
          <rPr>
            <sz val="8"/>
            <color indexed="81"/>
            <rFont val="Tahoma"/>
            <family val="2"/>
          </rPr>
          <t xml:space="preserve">
</t>
        </r>
      </text>
    </comment>
    <comment ref="AQ114" authorId="2">
      <text>
        <r>
          <rPr>
            <b/>
            <sz val="8"/>
            <color indexed="81"/>
            <rFont val="Tahoma"/>
            <family val="2"/>
          </rPr>
          <t>ADULTO MAYOR  (61 años en adelante)</t>
        </r>
        <r>
          <rPr>
            <sz val="8"/>
            <color indexed="81"/>
            <rFont val="Tahoma"/>
            <family val="2"/>
          </rPr>
          <t xml:space="preserve">
</t>
        </r>
      </text>
    </comment>
    <comment ref="AS114" authorId="2">
      <text>
        <r>
          <rPr>
            <b/>
            <sz val="8"/>
            <color indexed="81"/>
            <rFont val="Tahoma"/>
            <family val="2"/>
          </rPr>
          <t>MUJERES</t>
        </r>
        <r>
          <rPr>
            <sz val="8"/>
            <color indexed="81"/>
            <rFont val="Tahoma"/>
            <family val="2"/>
          </rPr>
          <t xml:space="preserve">
</t>
        </r>
      </text>
    </comment>
    <comment ref="AT114" authorId="2">
      <text>
        <r>
          <rPr>
            <b/>
            <sz val="8"/>
            <color indexed="81"/>
            <rFont val="Tahoma"/>
            <family val="2"/>
          </rPr>
          <t>HOMBRES</t>
        </r>
      </text>
    </comment>
    <comment ref="AV114" authorId="2">
      <text>
        <r>
          <rPr>
            <b/>
            <sz val="8"/>
            <color indexed="81"/>
            <rFont val="Tahoma"/>
            <family val="2"/>
          </rPr>
          <t>VÍCTIMAS CONFLICTO ARMADO</t>
        </r>
        <r>
          <rPr>
            <sz val="8"/>
            <color indexed="81"/>
            <rFont val="Tahoma"/>
            <family val="2"/>
          </rPr>
          <t xml:space="preserve">
</t>
        </r>
      </text>
    </comment>
    <comment ref="AX114" authorId="2">
      <text>
        <r>
          <rPr>
            <b/>
            <sz val="8"/>
            <color indexed="81"/>
            <rFont val="Tahoma"/>
            <family val="2"/>
          </rPr>
          <t>DISCAPACITADOS</t>
        </r>
        <r>
          <rPr>
            <sz val="8"/>
            <color indexed="81"/>
            <rFont val="Tahoma"/>
            <family val="2"/>
          </rPr>
          <t xml:space="preserve">
</t>
        </r>
      </text>
    </comment>
    <comment ref="AY114" authorId="2">
      <text>
        <r>
          <rPr>
            <b/>
            <sz val="8"/>
            <color indexed="81"/>
            <rFont val="Tahoma"/>
            <family val="2"/>
          </rPr>
          <t>AFROCOLOMBIANO O RAIZAL</t>
        </r>
      </text>
    </comment>
    <comment ref="AZ114" authorId="2">
      <text>
        <r>
          <rPr>
            <b/>
            <sz val="8"/>
            <color indexed="81"/>
            <rFont val="Tahoma"/>
            <family val="2"/>
          </rPr>
          <t>INDÍGENAS</t>
        </r>
        <r>
          <rPr>
            <sz val="8"/>
            <color indexed="81"/>
            <rFont val="Tahoma"/>
            <family val="2"/>
          </rPr>
          <t xml:space="preserve">
</t>
        </r>
      </text>
    </comment>
    <comment ref="BA114" authorId="1">
      <text>
        <r>
          <rPr>
            <b/>
            <sz val="9"/>
            <color indexed="81"/>
            <rFont val="Tahoma"/>
            <family val="2"/>
          </rPr>
          <t>MEDIO DE EVIDENCIA. INFORME, RESGISTRO FOTOGRAFICO, PLANILLA, ETC</t>
        </r>
      </text>
    </comment>
    <comment ref="AL123" authorId="2">
      <text>
        <r>
          <rPr>
            <b/>
            <sz val="8"/>
            <color indexed="81"/>
            <rFont val="Tahoma"/>
            <family val="2"/>
          </rPr>
          <t>PRIMERA INFANCIA (0 a 5 años)</t>
        </r>
        <r>
          <rPr>
            <sz val="8"/>
            <color indexed="81"/>
            <rFont val="Tahoma"/>
            <family val="2"/>
          </rPr>
          <t xml:space="preserve">
</t>
        </r>
      </text>
    </comment>
    <comment ref="AM123" authorId="2">
      <text>
        <r>
          <rPr>
            <b/>
            <sz val="8"/>
            <color indexed="81"/>
            <rFont val="Tahoma"/>
            <family val="2"/>
          </rPr>
          <t>INFANCIA (6 a 11 años)</t>
        </r>
        <r>
          <rPr>
            <sz val="8"/>
            <color indexed="81"/>
            <rFont val="Tahoma"/>
            <family val="2"/>
          </rPr>
          <t xml:space="preserve">
</t>
        </r>
      </text>
    </comment>
    <comment ref="AN123" authorId="2">
      <text>
        <r>
          <rPr>
            <b/>
            <sz val="8"/>
            <color indexed="81"/>
            <rFont val="Tahoma"/>
            <family val="2"/>
          </rPr>
          <t>ADOLESCENCIA (12 A 17 años)</t>
        </r>
      </text>
    </comment>
    <comment ref="AO123" authorId="2">
      <text>
        <r>
          <rPr>
            <b/>
            <sz val="8"/>
            <color indexed="81"/>
            <rFont val="Tahoma"/>
            <family val="2"/>
          </rPr>
          <t>JUVENTUD (18 a 28 años)</t>
        </r>
        <r>
          <rPr>
            <sz val="8"/>
            <color indexed="81"/>
            <rFont val="Tahoma"/>
            <family val="2"/>
          </rPr>
          <t xml:space="preserve">
</t>
        </r>
      </text>
    </comment>
    <comment ref="AP123" authorId="2">
      <text>
        <r>
          <rPr>
            <b/>
            <sz val="8"/>
            <color indexed="81"/>
            <rFont val="Tahoma"/>
            <family val="2"/>
          </rPr>
          <t xml:space="preserve"> ADULTO (29 a 60 años)</t>
        </r>
        <r>
          <rPr>
            <sz val="8"/>
            <color indexed="81"/>
            <rFont val="Tahoma"/>
            <family val="2"/>
          </rPr>
          <t xml:space="preserve">
</t>
        </r>
      </text>
    </comment>
    <comment ref="AQ123" authorId="2">
      <text>
        <r>
          <rPr>
            <b/>
            <sz val="8"/>
            <color indexed="81"/>
            <rFont val="Tahoma"/>
            <family val="2"/>
          </rPr>
          <t>ADULTO MAYOR  (61 años en adelante)</t>
        </r>
        <r>
          <rPr>
            <sz val="8"/>
            <color indexed="81"/>
            <rFont val="Tahoma"/>
            <family val="2"/>
          </rPr>
          <t xml:space="preserve">
</t>
        </r>
      </text>
    </comment>
    <comment ref="AS123" authorId="2">
      <text>
        <r>
          <rPr>
            <b/>
            <sz val="8"/>
            <color indexed="81"/>
            <rFont val="Tahoma"/>
            <family val="2"/>
          </rPr>
          <t>MUJERES</t>
        </r>
        <r>
          <rPr>
            <sz val="8"/>
            <color indexed="81"/>
            <rFont val="Tahoma"/>
            <family val="2"/>
          </rPr>
          <t xml:space="preserve">
</t>
        </r>
      </text>
    </comment>
    <comment ref="AT123" authorId="2">
      <text>
        <r>
          <rPr>
            <b/>
            <sz val="8"/>
            <color indexed="81"/>
            <rFont val="Tahoma"/>
            <family val="2"/>
          </rPr>
          <t>HOMBRES</t>
        </r>
      </text>
    </comment>
    <comment ref="AV123" authorId="2">
      <text>
        <r>
          <rPr>
            <b/>
            <sz val="8"/>
            <color indexed="81"/>
            <rFont val="Tahoma"/>
            <family val="2"/>
          </rPr>
          <t>VÍCTIMAS CONFLICTO ARMADO</t>
        </r>
        <r>
          <rPr>
            <sz val="8"/>
            <color indexed="81"/>
            <rFont val="Tahoma"/>
            <family val="2"/>
          </rPr>
          <t xml:space="preserve">
</t>
        </r>
      </text>
    </comment>
    <comment ref="AX123" authorId="2">
      <text>
        <r>
          <rPr>
            <b/>
            <sz val="8"/>
            <color indexed="81"/>
            <rFont val="Tahoma"/>
            <family val="2"/>
          </rPr>
          <t>DISCAPACITADOS</t>
        </r>
        <r>
          <rPr>
            <sz val="8"/>
            <color indexed="81"/>
            <rFont val="Tahoma"/>
            <family val="2"/>
          </rPr>
          <t xml:space="preserve">
</t>
        </r>
      </text>
    </comment>
    <comment ref="AY123" authorId="2">
      <text>
        <r>
          <rPr>
            <b/>
            <sz val="8"/>
            <color indexed="81"/>
            <rFont val="Tahoma"/>
            <family val="2"/>
          </rPr>
          <t>AFROCOLOMBIANO O RAIZAL</t>
        </r>
      </text>
    </comment>
    <comment ref="AZ123" authorId="2">
      <text>
        <r>
          <rPr>
            <b/>
            <sz val="8"/>
            <color indexed="81"/>
            <rFont val="Tahoma"/>
            <family val="2"/>
          </rPr>
          <t>INDÍGENAS</t>
        </r>
        <r>
          <rPr>
            <sz val="8"/>
            <color indexed="81"/>
            <rFont val="Tahoma"/>
            <family val="2"/>
          </rPr>
          <t xml:space="preserve">
</t>
        </r>
      </text>
    </comment>
    <comment ref="BA123" authorId="1">
      <text>
        <r>
          <rPr>
            <b/>
            <sz val="9"/>
            <color indexed="81"/>
            <rFont val="Tahoma"/>
            <family val="2"/>
          </rPr>
          <t>MEDIO DE EVIDENCIA. INFORME, RESGISTRO FOTOGRAFICO, PLANILLA, ETC</t>
        </r>
      </text>
    </comment>
    <comment ref="AL132" authorId="2">
      <text>
        <r>
          <rPr>
            <b/>
            <sz val="8"/>
            <color indexed="81"/>
            <rFont val="Tahoma"/>
            <family val="2"/>
          </rPr>
          <t>PRIMERA INFANCIA (0 a 5 años)</t>
        </r>
        <r>
          <rPr>
            <sz val="8"/>
            <color indexed="81"/>
            <rFont val="Tahoma"/>
            <family val="2"/>
          </rPr>
          <t xml:space="preserve">
</t>
        </r>
      </text>
    </comment>
    <comment ref="AM132" authorId="2">
      <text>
        <r>
          <rPr>
            <b/>
            <sz val="8"/>
            <color indexed="81"/>
            <rFont val="Tahoma"/>
            <family val="2"/>
          </rPr>
          <t>INFANCIA (6 a 11 años)</t>
        </r>
        <r>
          <rPr>
            <sz val="8"/>
            <color indexed="81"/>
            <rFont val="Tahoma"/>
            <family val="2"/>
          </rPr>
          <t xml:space="preserve">
</t>
        </r>
      </text>
    </comment>
    <comment ref="AN132" authorId="2">
      <text>
        <r>
          <rPr>
            <b/>
            <sz val="8"/>
            <color indexed="81"/>
            <rFont val="Tahoma"/>
            <family val="2"/>
          </rPr>
          <t>ADOLESCENCIA (12 A 17 años)</t>
        </r>
      </text>
    </comment>
    <comment ref="AO132" authorId="2">
      <text>
        <r>
          <rPr>
            <b/>
            <sz val="8"/>
            <color indexed="81"/>
            <rFont val="Tahoma"/>
            <family val="2"/>
          </rPr>
          <t>JUVENTUD (18 a 28 años)</t>
        </r>
        <r>
          <rPr>
            <sz val="8"/>
            <color indexed="81"/>
            <rFont val="Tahoma"/>
            <family val="2"/>
          </rPr>
          <t xml:space="preserve">
</t>
        </r>
      </text>
    </comment>
    <comment ref="AP132" authorId="2">
      <text>
        <r>
          <rPr>
            <b/>
            <sz val="8"/>
            <color indexed="81"/>
            <rFont val="Tahoma"/>
            <family val="2"/>
          </rPr>
          <t xml:space="preserve"> ADULTO (29 a 60 años)</t>
        </r>
        <r>
          <rPr>
            <sz val="8"/>
            <color indexed="81"/>
            <rFont val="Tahoma"/>
            <family val="2"/>
          </rPr>
          <t xml:space="preserve">
</t>
        </r>
      </text>
    </comment>
    <comment ref="AQ132" authorId="2">
      <text>
        <r>
          <rPr>
            <b/>
            <sz val="8"/>
            <color indexed="81"/>
            <rFont val="Tahoma"/>
            <family val="2"/>
          </rPr>
          <t>ADULTO MAYOR  (61 años en adelante)</t>
        </r>
        <r>
          <rPr>
            <sz val="8"/>
            <color indexed="81"/>
            <rFont val="Tahoma"/>
            <family val="2"/>
          </rPr>
          <t xml:space="preserve">
</t>
        </r>
      </text>
    </comment>
    <comment ref="AS132" authorId="2">
      <text>
        <r>
          <rPr>
            <b/>
            <sz val="8"/>
            <color indexed="81"/>
            <rFont val="Tahoma"/>
            <family val="2"/>
          </rPr>
          <t>MUJERES</t>
        </r>
        <r>
          <rPr>
            <sz val="8"/>
            <color indexed="81"/>
            <rFont val="Tahoma"/>
            <family val="2"/>
          </rPr>
          <t xml:space="preserve">
</t>
        </r>
      </text>
    </comment>
    <comment ref="AT132" authorId="2">
      <text>
        <r>
          <rPr>
            <b/>
            <sz val="8"/>
            <color indexed="81"/>
            <rFont val="Tahoma"/>
            <family val="2"/>
          </rPr>
          <t>HOMBRES</t>
        </r>
      </text>
    </comment>
    <comment ref="AV132" authorId="2">
      <text>
        <r>
          <rPr>
            <b/>
            <sz val="8"/>
            <color indexed="81"/>
            <rFont val="Tahoma"/>
            <family val="2"/>
          </rPr>
          <t>VÍCTIMAS CONFLICTO ARMADO</t>
        </r>
        <r>
          <rPr>
            <sz val="8"/>
            <color indexed="81"/>
            <rFont val="Tahoma"/>
            <family val="2"/>
          </rPr>
          <t xml:space="preserve">
</t>
        </r>
      </text>
    </comment>
    <comment ref="AX132" authorId="2">
      <text>
        <r>
          <rPr>
            <b/>
            <sz val="8"/>
            <color indexed="81"/>
            <rFont val="Tahoma"/>
            <family val="2"/>
          </rPr>
          <t>DISCAPACITADOS</t>
        </r>
        <r>
          <rPr>
            <sz val="8"/>
            <color indexed="81"/>
            <rFont val="Tahoma"/>
            <family val="2"/>
          </rPr>
          <t xml:space="preserve">
</t>
        </r>
      </text>
    </comment>
    <comment ref="AY132" authorId="2">
      <text>
        <r>
          <rPr>
            <b/>
            <sz val="8"/>
            <color indexed="81"/>
            <rFont val="Tahoma"/>
            <family val="2"/>
          </rPr>
          <t>AFROCOLOMBIANO O RAIZAL</t>
        </r>
      </text>
    </comment>
    <comment ref="AZ132" authorId="2">
      <text>
        <r>
          <rPr>
            <b/>
            <sz val="8"/>
            <color indexed="81"/>
            <rFont val="Tahoma"/>
            <family val="2"/>
          </rPr>
          <t>INDÍGENAS</t>
        </r>
        <r>
          <rPr>
            <sz val="8"/>
            <color indexed="81"/>
            <rFont val="Tahoma"/>
            <family val="2"/>
          </rPr>
          <t xml:space="preserve">
</t>
        </r>
      </text>
    </comment>
    <comment ref="BA132" authorId="1">
      <text>
        <r>
          <rPr>
            <b/>
            <sz val="9"/>
            <color indexed="81"/>
            <rFont val="Tahoma"/>
            <family val="2"/>
          </rPr>
          <t>MEDIO DE EVIDENCIA. INFORME, RESGISTRO FOTOGRAFICO, PLANILLA, ETC</t>
        </r>
      </text>
    </comment>
    <comment ref="AL141" authorId="2">
      <text>
        <r>
          <rPr>
            <b/>
            <sz val="8"/>
            <color indexed="81"/>
            <rFont val="Tahoma"/>
            <family val="2"/>
          </rPr>
          <t>PRIMERA INFANCIA (0 a 5 años)</t>
        </r>
        <r>
          <rPr>
            <sz val="8"/>
            <color indexed="81"/>
            <rFont val="Tahoma"/>
            <family val="2"/>
          </rPr>
          <t xml:space="preserve">
</t>
        </r>
      </text>
    </comment>
    <comment ref="AM141" authorId="2">
      <text>
        <r>
          <rPr>
            <b/>
            <sz val="8"/>
            <color indexed="81"/>
            <rFont val="Tahoma"/>
            <family val="2"/>
          </rPr>
          <t>INFANCIA (6 a 11 años)</t>
        </r>
        <r>
          <rPr>
            <sz val="8"/>
            <color indexed="81"/>
            <rFont val="Tahoma"/>
            <family val="2"/>
          </rPr>
          <t xml:space="preserve">
</t>
        </r>
      </text>
    </comment>
    <comment ref="AN141" authorId="2">
      <text>
        <r>
          <rPr>
            <b/>
            <sz val="8"/>
            <color indexed="81"/>
            <rFont val="Tahoma"/>
            <family val="2"/>
          </rPr>
          <t>ADOLESCENCIA (12 A 17 años)</t>
        </r>
      </text>
    </comment>
    <comment ref="AO141" authorId="2">
      <text>
        <r>
          <rPr>
            <b/>
            <sz val="8"/>
            <color indexed="81"/>
            <rFont val="Tahoma"/>
            <family val="2"/>
          </rPr>
          <t>JUVENTUD (18 a 28 años)</t>
        </r>
        <r>
          <rPr>
            <sz val="8"/>
            <color indexed="81"/>
            <rFont val="Tahoma"/>
            <family val="2"/>
          </rPr>
          <t xml:space="preserve">
</t>
        </r>
      </text>
    </comment>
    <comment ref="AP141" authorId="2">
      <text>
        <r>
          <rPr>
            <b/>
            <sz val="8"/>
            <color indexed="81"/>
            <rFont val="Tahoma"/>
            <family val="2"/>
          </rPr>
          <t xml:space="preserve"> ADULTO (29 a 60 años)</t>
        </r>
        <r>
          <rPr>
            <sz val="8"/>
            <color indexed="81"/>
            <rFont val="Tahoma"/>
            <family val="2"/>
          </rPr>
          <t xml:space="preserve">
</t>
        </r>
      </text>
    </comment>
    <comment ref="AQ141" authorId="2">
      <text>
        <r>
          <rPr>
            <b/>
            <sz val="8"/>
            <color indexed="81"/>
            <rFont val="Tahoma"/>
            <family val="2"/>
          </rPr>
          <t>ADULTO MAYOR  (61 años en adelante)</t>
        </r>
        <r>
          <rPr>
            <sz val="8"/>
            <color indexed="81"/>
            <rFont val="Tahoma"/>
            <family val="2"/>
          </rPr>
          <t xml:space="preserve">
</t>
        </r>
      </text>
    </comment>
    <comment ref="AS141" authorId="2">
      <text>
        <r>
          <rPr>
            <b/>
            <sz val="8"/>
            <color indexed="81"/>
            <rFont val="Tahoma"/>
            <family val="2"/>
          </rPr>
          <t>MUJERES</t>
        </r>
        <r>
          <rPr>
            <sz val="8"/>
            <color indexed="81"/>
            <rFont val="Tahoma"/>
            <family val="2"/>
          </rPr>
          <t xml:space="preserve">
</t>
        </r>
      </text>
    </comment>
    <comment ref="AT141" authorId="2">
      <text>
        <r>
          <rPr>
            <b/>
            <sz val="8"/>
            <color indexed="81"/>
            <rFont val="Tahoma"/>
            <family val="2"/>
          </rPr>
          <t>HOMBRES</t>
        </r>
      </text>
    </comment>
    <comment ref="AV141" authorId="2">
      <text>
        <r>
          <rPr>
            <b/>
            <sz val="8"/>
            <color indexed="81"/>
            <rFont val="Tahoma"/>
            <family val="2"/>
          </rPr>
          <t>VÍCTIMAS CONFLICTO ARMADO</t>
        </r>
        <r>
          <rPr>
            <sz val="8"/>
            <color indexed="81"/>
            <rFont val="Tahoma"/>
            <family val="2"/>
          </rPr>
          <t xml:space="preserve">
</t>
        </r>
      </text>
    </comment>
    <comment ref="AX141" authorId="2">
      <text>
        <r>
          <rPr>
            <b/>
            <sz val="8"/>
            <color indexed="81"/>
            <rFont val="Tahoma"/>
            <family val="2"/>
          </rPr>
          <t>DISCAPACITADOS</t>
        </r>
        <r>
          <rPr>
            <sz val="8"/>
            <color indexed="81"/>
            <rFont val="Tahoma"/>
            <family val="2"/>
          </rPr>
          <t xml:space="preserve">
</t>
        </r>
      </text>
    </comment>
    <comment ref="AY141" authorId="2">
      <text>
        <r>
          <rPr>
            <b/>
            <sz val="8"/>
            <color indexed="81"/>
            <rFont val="Tahoma"/>
            <family val="2"/>
          </rPr>
          <t>AFROCOLOMBIANO O RAIZAL</t>
        </r>
      </text>
    </comment>
    <comment ref="AZ141" authorId="2">
      <text>
        <r>
          <rPr>
            <b/>
            <sz val="8"/>
            <color indexed="81"/>
            <rFont val="Tahoma"/>
            <family val="2"/>
          </rPr>
          <t>INDÍGENAS</t>
        </r>
        <r>
          <rPr>
            <sz val="8"/>
            <color indexed="81"/>
            <rFont val="Tahoma"/>
            <family val="2"/>
          </rPr>
          <t xml:space="preserve">
</t>
        </r>
      </text>
    </comment>
    <comment ref="BA141" authorId="1">
      <text>
        <r>
          <rPr>
            <b/>
            <sz val="9"/>
            <color indexed="81"/>
            <rFont val="Tahoma"/>
            <family val="2"/>
          </rPr>
          <t>MEDIO DE EVIDENCIA. INFORME, RESGISTRO FOTOGRAFICO, PLANILLA, ETC</t>
        </r>
      </text>
    </comment>
    <comment ref="AL150" authorId="2">
      <text>
        <r>
          <rPr>
            <b/>
            <sz val="8"/>
            <color indexed="81"/>
            <rFont val="Tahoma"/>
            <family val="2"/>
          </rPr>
          <t>PRIMERA INFANCIA (0 a 5 años)</t>
        </r>
        <r>
          <rPr>
            <sz val="8"/>
            <color indexed="81"/>
            <rFont val="Tahoma"/>
            <family val="2"/>
          </rPr>
          <t xml:space="preserve">
</t>
        </r>
      </text>
    </comment>
    <comment ref="AM150" authorId="2">
      <text>
        <r>
          <rPr>
            <b/>
            <sz val="8"/>
            <color indexed="81"/>
            <rFont val="Tahoma"/>
            <family val="2"/>
          </rPr>
          <t>INFANCIA (6 a 11 años)</t>
        </r>
        <r>
          <rPr>
            <sz val="8"/>
            <color indexed="81"/>
            <rFont val="Tahoma"/>
            <family val="2"/>
          </rPr>
          <t xml:space="preserve">
</t>
        </r>
      </text>
    </comment>
    <comment ref="AN150" authorId="2">
      <text>
        <r>
          <rPr>
            <b/>
            <sz val="8"/>
            <color indexed="81"/>
            <rFont val="Tahoma"/>
            <family val="2"/>
          </rPr>
          <t>ADOLESCENCIA (12 A 17 años)</t>
        </r>
      </text>
    </comment>
    <comment ref="AO150" authorId="2">
      <text>
        <r>
          <rPr>
            <b/>
            <sz val="8"/>
            <color indexed="81"/>
            <rFont val="Tahoma"/>
            <family val="2"/>
          </rPr>
          <t>JUVENTUD (18 a 28 años)</t>
        </r>
        <r>
          <rPr>
            <sz val="8"/>
            <color indexed="81"/>
            <rFont val="Tahoma"/>
            <family val="2"/>
          </rPr>
          <t xml:space="preserve">
</t>
        </r>
      </text>
    </comment>
    <comment ref="AP150" authorId="2">
      <text>
        <r>
          <rPr>
            <b/>
            <sz val="8"/>
            <color indexed="81"/>
            <rFont val="Tahoma"/>
            <family val="2"/>
          </rPr>
          <t xml:space="preserve"> ADULTO (29 a 60 años)</t>
        </r>
        <r>
          <rPr>
            <sz val="8"/>
            <color indexed="81"/>
            <rFont val="Tahoma"/>
            <family val="2"/>
          </rPr>
          <t xml:space="preserve">
</t>
        </r>
      </text>
    </comment>
    <comment ref="AQ150" authorId="2">
      <text>
        <r>
          <rPr>
            <b/>
            <sz val="8"/>
            <color indexed="81"/>
            <rFont val="Tahoma"/>
            <family val="2"/>
          </rPr>
          <t>ADULTO MAYOR  (61 años en adelante)</t>
        </r>
        <r>
          <rPr>
            <sz val="8"/>
            <color indexed="81"/>
            <rFont val="Tahoma"/>
            <family val="2"/>
          </rPr>
          <t xml:space="preserve">
</t>
        </r>
      </text>
    </comment>
    <comment ref="AS150" authorId="2">
      <text>
        <r>
          <rPr>
            <b/>
            <sz val="8"/>
            <color indexed="81"/>
            <rFont val="Tahoma"/>
            <family val="2"/>
          </rPr>
          <t>MUJERES</t>
        </r>
        <r>
          <rPr>
            <sz val="8"/>
            <color indexed="81"/>
            <rFont val="Tahoma"/>
            <family val="2"/>
          </rPr>
          <t xml:space="preserve">
</t>
        </r>
      </text>
    </comment>
    <comment ref="AT150" authorId="2">
      <text>
        <r>
          <rPr>
            <b/>
            <sz val="8"/>
            <color indexed="81"/>
            <rFont val="Tahoma"/>
            <family val="2"/>
          </rPr>
          <t>HOMBRES</t>
        </r>
      </text>
    </comment>
    <comment ref="AV150" authorId="2">
      <text>
        <r>
          <rPr>
            <b/>
            <sz val="8"/>
            <color indexed="81"/>
            <rFont val="Tahoma"/>
            <family val="2"/>
          </rPr>
          <t>VÍCTIMAS CONFLICTO ARMADO</t>
        </r>
        <r>
          <rPr>
            <sz val="8"/>
            <color indexed="81"/>
            <rFont val="Tahoma"/>
            <family val="2"/>
          </rPr>
          <t xml:space="preserve">
</t>
        </r>
      </text>
    </comment>
    <comment ref="AX150" authorId="2">
      <text>
        <r>
          <rPr>
            <b/>
            <sz val="8"/>
            <color indexed="81"/>
            <rFont val="Tahoma"/>
            <family val="2"/>
          </rPr>
          <t>DISCAPACITADOS</t>
        </r>
        <r>
          <rPr>
            <sz val="8"/>
            <color indexed="81"/>
            <rFont val="Tahoma"/>
            <family val="2"/>
          </rPr>
          <t xml:space="preserve">
</t>
        </r>
      </text>
    </comment>
    <comment ref="AY150" authorId="2">
      <text>
        <r>
          <rPr>
            <b/>
            <sz val="8"/>
            <color indexed="81"/>
            <rFont val="Tahoma"/>
            <family val="2"/>
          </rPr>
          <t>AFROCOLOMBIANO O RAIZAL</t>
        </r>
      </text>
    </comment>
    <comment ref="AZ150" authorId="2">
      <text>
        <r>
          <rPr>
            <b/>
            <sz val="8"/>
            <color indexed="81"/>
            <rFont val="Tahoma"/>
            <family val="2"/>
          </rPr>
          <t>INDÍGENAS</t>
        </r>
        <r>
          <rPr>
            <sz val="8"/>
            <color indexed="81"/>
            <rFont val="Tahoma"/>
            <family val="2"/>
          </rPr>
          <t xml:space="preserve">
</t>
        </r>
      </text>
    </comment>
    <comment ref="BA150" authorId="1">
      <text>
        <r>
          <rPr>
            <b/>
            <sz val="9"/>
            <color indexed="81"/>
            <rFont val="Tahoma"/>
            <family val="2"/>
          </rPr>
          <t>MEDIO DE EVIDENCIA. INFORME, RESGISTRO FOTOGRAFICO, PLANILLA, ETC</t>
        </r>
      </text>
    </comment>
    <comment ref="AL159" authorId="2">
      <text>
        <r>
          <rPr>
            <b/>
            <sz val="8"/>
            <color indexed="81"/>
            <rFont val="Tahoma"/>
            <family val="2"/>
          </rPr>
          <t>PRIMERA INFANCIA (0 a 5 años)</t>
        </r>
        <r>
          <rPr>
            <sz val="8"/>
            <color indexed="81"/>
            <rFont val="Tahoma"/>
            <family val="2"/>
          </rPr>
          <t xml:space="preserve">
</t>
        </r>
      </text>
    </comment>
    <comment ref="AM159" authorId="2">
      <text>
        <r>
          <rPr>
            <b/>
            <sz val="8"/>
            <color indexed="81"/>
            <rFont val="Tahoma"/>
            <family val="2"/>
          </rPr>
          <t>INFANCIA (6 a 11 años)</t>
        </r>
        <r>
          <rPr>
            <sz val="8"/>
            <color indexed="81"/>
            <rFont val="Tahoma"/>
            <family val="2"/>
          </rPr>
          <t xml:space="preserve">
</t>
        </r>
      </text>
    </comment>
    <comment ref="AN159" authorId="2">
      <text>
        <r>
          <rPr>
            <b/>
            <sz val="8"/>
            <color indexed="81"/>
            <rFont val="Tahoma"/>
            <family val="2"/>
          </rPr>
          <t>ADOLESCENCIA (12 A 17 años)</t>
        </r>
      </text>
    </comment>
    <comment ref="AO159" authorId="2">
      <text>
        <r>
          <rPr>
            <b/>
            <sz val="8"/>
            <color indexed="81"/>
            <rFont val="Tahoma"/>
            <family val="2"/>
          </rPr>
          <t>JUVENTUD (18 a 28 años)</t>
        </r>
        <r>
          <rPr>
            <sz val="8"/>
            <color indexed="81"/>
            <rFont val="Tahoma"/>
            <family val="2"/>
          </rPr>
          <t xml:space="preserve">
</t>
        </r>
      </text>
    </comment>
    <comment ref="AP159" authorId="2">
      <text>
        <r>
          <rPr>
            <b/>
            <sz val="8"/>
            <color indexed="81"/>
            <rFont val="Tahoma"/>
            <family val="2"/>
          </rPr>
          <t xml:space="preserve"> ADULTO (29 a 60 años)</t>
        </r>
        <r>
          <rPr>
            <sz val="8"/>
            <color indexed="81"/>
            <rFont val="Tahoma"/>
            <family val="2"/>
          </rPr>
          <t xml:space="preserve">
</t>
        </r>
      </text>
    </comment>
    <comment ref="AQ159" authorId="2">
      <text>
        <r>
          <rPr>
            <b/>
            <sz val="8"/>
            <color indexed="81"/>
            <rFont val="Tahoma"/>
            <family val="2"/>
          </rPr>
          <t>ADULTO MAYOR  (61 años en adelante)</t>
        </r>
        <r>
          <rPr>
            <sz val="8"/>
            <color indexed="81"/>
            <rFont val="Tahoma"/>
            <family val="2"/>
          </rPr>
          <t xml:space="preserve">
</t>
        </r>
      </text>
    </comment>
    <comment ref="AS159" authorId="2">
      <text>
        <r>
          <rPr>
            <b/>
            <sz val="8"/>
            <color indexed="81"/>
            <rFont val="Tahoma"/>
            <family val="2"/>
          </rPr>
          <t>MUJERES</t>
        </r>
        <r>
          <rPr>
            <sz val="8"/>
            <color indexed="81"/>
            <rFont val="Tahoma"/>
            <family val="2"/>
          </rPr>
          <t xml:space="preserve">
</t>
        </r>
      </text>
    </comment>
    <comment ref="AT159" authorId="2">
      <text>
        <r>
          <rPr>
            <b/>
            <sz val="8"/>
            <color indexed="81"/>
            <rFont val="Tahoma"/>
            <family val="2"/>
          </rPr>
          <t>HOMBRES</t>
        </r>
      </text>
    </comment>
    <comment ref="AV159" authorId="2">
      <text>
        <r>
          <rPr>
            <b/>
            <sz val="8"/>
            <color indexed="81"/>
            <rFont val="Tahoma"/>
            <family val="2"/>
          </rPr>
          <t>VÍCTIMAS CONFLICTO ARMADO</t>
        </r>
        <r>
          <rPr>
            <sz val="8"/>
            <color indexed="81"/>
            <rFont val="Tahoma"/>
            <family val="2"/>
          </rPr>
          <t xml:space="preserve">
</t>
        </r>
      </text>
    </comment>
    <comment ref="AX159" authorId="2">
      <text>
        <r>
          <rPr>
            <b/>
            <sz val="8"/>
            <color indexed="81"/>
            <rFont val="Tahoma"/>
            <family val="2"/>
          </rPr>
          <t>DISCAPACITADOS</t>
        </r>
        <r>
          <rPr>
            <sz val="8"/>
            <color indexed="81"/>
            <rFont val="Tahoma"/>
            <family val="2"/>
          </rPr>
          <t xml:space="preserve">
</t>
        </r>
      </text>
    </comment>
    <comment ref="AY159" authorId="2">
      <text>
        <r>
          <rPr>
            <b/>
            <sz val="8"/>
            <color indexed="81"/>
            <rFont val="Tahoma"/>
            <family val="2"/>
          </rPr>
          <t>AFROCOLOMBIANO O RAIZAL</t>
        </r>
      </text>
    </comment>
    <comment ref="AZ159" authorId="2">
      <text>
        <r>
          <rPr>
            <b/>
            <sz val="8"/>
            <color indexed="81"/>
            <rFont val="Tahoma"/>
            <family val="2"/>
          </rPr>
          <t>INDÍGENAS</t>
        </r>
        <r>
          <rPr>
            <sz val="8"/>
            <color indexed="81"/>
            <rFont val="Tahoma"/>
            <family val="2"/>
          </rPr>
          <t xml:space="preserve">
</t>
        </r>
      </text>
    </comment>
    <comment ref="BA159" authorId="1">
      <text>
        <r>
          <rPr>
            <b/>
            <sz val="9"/>
            <color indexed="81"/>
            <rFont val="Tahoma"/>
            <family val="2"/>
          </rPr>
          <t>MEDIO DE EVIDENCIA. INFORME, RESGISTRO FOTOGRAFICO, PLANILLA, ETC</t>
        </r>
      </text>
    </comment>
    <comment ref="AL168" authorId="2">
      <text>
        <r>
          <rPr>
            <b/>
            <sz val="8"/>
            <color indexed="81"/>
            <rFont val="Tahoma"/>
            <family val="2"/>
          </rPr>
          <t>PRIMERA INFANCIA (0 a 5 años)</t>
        </r>
        <r>
          <rPr>
            <sz val="8"/>
            <color indexed="81"/>
            <rFont val="Tahoma"/>
            <family val="2"/>
          </rPr>
          <t xml:space="preserve">
</t>
        </r>
      </text>
    </comment>
    <comment ref="AM168" authorId="2">
      <text>
        <r>
          <rPr>
            <b/>
            <sz val="8"/>
            <color indexed="81"/>
            <rFont val="Tahoma"/>
            <family val="2"/>
          </rPr>
          <t>INFANCIA (6 a 11 años)</t>
        </r>
        <r>
          <rPr>
            <sz val="8"/>
            <color indexed="81"/>
            <rFont val="Tahoma"/>
            <family val="2"/>
          </rPr>
          <t xml:space="preserve">
</t>
        </r>
      </text>
    </comment>
    <comment ref="AN168" authorId="2">
      <text>
        <r>
          <rPr>
            <b/>
            <sz val="8"/>
            <color indexed="81"/>
            <rFont val="Tahoma"/>
            <family val="2"/>
          </rPr>
          <t>ADOLESCENCIA (12 A 17 años)</t>
        </r>
      </text>
    </comment>
    <comment ref="AO168" authorId="2">
      <text>
        <r>
          <rPr>
            <b/>
            <sz val="8"/>
            <color indexed="81"/>
            <rFont val="Tahoma"/>
            <family val="2"/>
          </rPr>
          <t>JUVENTUD (18 a 28 años)</t>
        </r>
        <r>
          <rPr>
            <sz val="8"/>
            <color indexed="81"/>
            <rFont val="Tahoma"/>
            <family val="2"/>
          </rPr>
          <t xml:space="preserve">
</t>
        </r>
      </text>
    </comment>
    <comment ref="AP168" authorId="2">
      <text>
        <r>
          <rPr>
            <b/>
            <sz val="8"/>
            <color indexed="81"/>
            <rFont val="Tahoma"/>
            <family val="2"/>
          </rPr>
          <t xml:space="preserve"> ADULTO (29 a 60 años)</t>
        </r>
        <r>
          <rPr>
            <sz val="8"/>
            <color indexed="81"/>
            <rFont val="Tahoma"/>
            <family val="2"/>
          </rPr>
          <t xml:space="preserve">
</t>
        </r>
      </text>
    </comment>
    <comment ref="AQ168" authorId="2">
      <text>
        <r>
          <rPr>
            <b/>
            <sz val="8"/>
            <color indexed="81"/>
            <rFont val="Tahoma"/>
            <family val="2"/>
          </rPr>
          <t>ADULTO MAYOR  (61 años en adelante)</t>
        </r>
        <r>
          <rPr>
            <sz val="8"/>
            <color indexed="81"/>
            <rFont val="Tahoma"/>
            <family val="2"/>
          </rPr>
          <t xml:space="preserve">
</t>
        </r>
      </text>
    </comment>
    <comment ref="AS168" authorId="2">
      <text>
        <r>
          <rPr>
            <b/>
            <sz val="8"/>
            <color indexed="81"/>
            <rFont val="Tahoma"/>
            <family val="2"/>
          </rPr>
          <t>MUJERES</t>
        </r>
        <r>
          <rPr>
            <sz val="8"/>
            <color indexed="81"/>
            <rFont val="Tahoma"/>
            <family val="2"/>
          </rPr>
          <t xml:space="preserve">
</t>
        </r>
      </text>
    </comment>
    <comment ref="AT168" authorId="2">
      <text>
        <r>
          <rPr>
            <b/>
            <sz val="8"/>
            <color indexed="81"/>
            <rFont val="Tahoma"/>
            <family val="2"/>
          </rPr>
          <t>HOMBRES</t>
        </r>
      </text>
    </comment>
    <comment ref="AV168" authorId="2">
      <text>
        <r>
          <rPr>
            <b/>
            <sz val="8"/>
            <color indexed="81"/>
            <rFont val="Tahoma"/>
            <family val="2"/>
          </rPr>
          <t>VÍCTIMAS CONFLICTO ARMADO</t>
        </r>
        <r>
          <rPr>
            <sz val="8"/>
            <color indexed="81"/>
            <rFont val="Tahoma"/>
            <family val="2"/>
          </rPr>
          <t xml:space="preserve">
</t>
        </r>
      </text>
    </comment>
    <comment ref="AX168" authorId="2">
      <text>
        <r>
          <rPr>
            <b/>
            <sz val="8"/>
            <color indexed="81"/>
            <rFont val="Tahoma"/>
            <family val="2"/>
          </rPr>
          <t>DISCAPACITADOS</t>
        </r>
        <r>
          <rPr>
            <sz val="8"/>
            <color indexed="81"/>
            <rFont val="Tahoma"/>
            <family val="2"/>
          </rPr>
          <t xml:space="preserve">
</t>
        </r>
      </text>
    </comment>
    <comment ref="AY168" authorId="2">
      <text>
        <r>
          <rPr>
            <b/>
            <sz val="8"/>
            <color indexed="81"/>
            <rFont val="Tahoma"/>
            <family val="2"/>
          </rPr>
          <t>AFROCOLOMBIANO O RAIZAL</t>
        </r>
      </text>
    </comment>
    <comment ref="AZ168" authorId="2">
      <text>
        <r>
          <rPr>
            <b/>
            <sz val="8"/>
            <color indexed="81"/>
            <rFont val="Tahoma"/>
            <family val="2"/>
          </rPr>
          <t>INDÍGENAS</t>
        </r>
        <r>
          <rPr>
            <sz val="8"/>
            <color indexed="81"/>
            <rFont val="Tahoma"/>
            <family val="2"/>
          </rPr>
          <t xml:space="preserve">
</t>
        </r>
      </text>
    </comment>
    <comment ref="BA168" authorId="1">
      <text>
        <r>
          <rPr>
            <b/>
            <sz val="9"/>
            <color indexed="81"/>
            <rFont val="Tahoma"/>
            <family val="2"/>
          </rPr>
          <t>MEDIO DE EVIDENCIA. INFORME, RESGISTRO FOTOGRAFICO, PLANILLA, ETC</t>
        </r>
      </text>
    </comment>
    <comment ref="AL177" authorId="2">
      <text>
        <r>
          <rPr>
            <b/>
            <sz val="8"/>
            <color indexed="81"/>
            <rFont val="Tahoma"/>
            <family val="2"/>
          </rPr>
          <t>PRIMERA INFANCIA (0 a 5 años)</t>
        </r>
        <r>
          <rPr>
            <sz val="8"/>
            <color indexed="81"/>
            <rFont val="Tahoma"/>
            <family val="2"/>
          </rPr>
          <t xml:space="preserve">
</t>
        </r>
      </text>
    </comment>
    <comment ref="AM177" authorId="2">
      <text>
        <r>
          <rPr>
            <b/>
            <sz val="8"/>
            <color indexed="81"/>
            <rFont val="Tahoma"/>
            <family val="2"/>
          </rPr>
          <t>INFANCIA (6 a 11 años)</t>
        </r>
        <r>
          <rPr>
            <sz val="8"/>
            <color indexed="81"/>
            <rFont val="Tahoma"/>
            <family val="2"/>
          </rPr>
          <t xml:space="preserve">
</t>
        </r>
      </text>
    </comment>
    <comment ref="AN177" authorId="2">
      <text>
        <r>
          <rPr>
            <b/>
            <sz val="8"/>
            <color indexed="81"/>
            <rFont val="Tahoma"/>
            <family val="2"/>
          </rPr>
          <t>ADOLESCENCIA (12 A 17 años)</t>
        </r>
      </text>
    </comment>
    <comment ref="AO177" authorId="2">
      <text>
        <r>
          <rPr>
            <b/>
            <sz val="8"/>
            <color indexed="81"/>
            <rFont val="Tahoma"/>
            <family val="2"/>
          </rPr>
          <t>JUVENTUD (18 a 28 años)</t>
        </r>
        <r>
          <rPr>
            <sz val="8"/>
            <color indexed="81"/>
            <rFont val="Tahoma"/>
            <family val="2"/>
          </rPr>
          <t xml:space="preserve">
</t>
        </r>
      </text>
    </comment>
    <comment ref="AP177" authorId="2">
      <text>
        <r>
          <rPr>
            <b/>
            <sz val="8"/>
            <color indexed="81"/>
            <rFont val="Tahoma"/>
            <family val="2"/>
          </rPr>
          <t xml:space="preserve"> ADULTO (29 a 60 años)</t>
        </r>
        <r>
          <rPr>
            <sz val="8"/>
            <color indexed="81"/>
            <rFont val="Tahoma"/>
            <family val="2"/>
          </rPr>
          <t xml:space="preserve">
</t>
        </r>
      </text>
    </comment>
    <comment ref="AQ177" authorId="2">
      <text>
        <r>
          <rPr>
            <b/>
            <sz val="8"/>
            <color indexed="81"/>
            <rFont val="Tahoma"/>
            <family val="2"/>
          </rPr>
          <t>ADULTO MAYOR  (61 años en adelante)</t>
        </r>
        <r>
          <rPr>
            <sz val="8"/>
            <color indexed="81"/>
            <rFont val="Tahoma"/>
            <family val="2"/>
          </rPr>
          <t xml:space="preserve">
</t>
        </r>
      </text>
    </comment>
    <comment ref="AS177" authorId="2">
      <text>
        <r>
          <rPr>
            <b/>
            <sz val="8"/>
            <color indexed="81"/>
            <rFont val="Tahoma"/>
            <family val="2"/>
          </rPr>
          <t>MUJERES</t>
        </r>
        <r>
          <rPr>
            <sz val="8"/>
            <color indexed="81"/>
            <rFont val="Tahoma"/>
            <family val="2"/>
          </rPr>
          <t xml:space="preserve">
</t>
        </r>
      </text>
    </comment>
    <comment ref="AT177" authorId="2">
      <text>
        <r>
          <rPr>
            <b/>
            <sz val="8"/>
            <color indexed="81"/>
            <rFont val="Tahoma"/>
            <family val="2"/>
          </rPr>
          <t>HOMBRES</t>
        </r>
      </text>
    </comment>
    <comment ref="AV177" authorId="2">
      <text>
        <r>
          <rPr>
            <b/>
            <sz val="8"/>
            <color indexed="81"/>
            <rFont val="Tahoma"/>
            <family val="2"/>
          </rPr>
          <t>VÍCTIMAS CONFLICTO ARMADO</t>
        </r>
        <r>
          <rPr>
            <sz val="8"/>
            <color indexed="81"/>
            <rFont val="Tahoma"/>
            <family val="2"/>
          </rPr>
          <t xml:space="preserve">
</t>
        </r>
      </text>
    </comment>
    <comment ref="AX177" authorId="2">
      <text>
        <r>
          <rPr>
            <b/>
            <sz val="8"/>
            <color indexed="81"/>
            <rFont val="Tahoma"/>
            <family val="2"/>
          </rPr>
          <t>DISCAPACITADOS</t>
        </r>
        <r>
          <rPr>
            <sz val="8"/>
            <color indexed="81"/>
            <rFont val="Tahoma"/>
            <family val="2"/>
          </rPr>
          <t xml:space="preserve">
</t>
        </r>
      </text>
    </comment>
    <comment ref="AY177" authorId="2">
      <text>
        <r>
          <rPr>
            <b/>
            <sz val="8"/>
            <color indexed="81"/>
            <rFont val="Tahoma"/>
            <family val="2"/>
          </rPr>
          <t>AFROCOLOMBIANO O RAIZAL</t>
        </r>
      </text>
    </comment>
    <comment ref="AZ177" authorId="2">
      <text>
        <r>
          <rPr>
            <b/>
            <sz val="8"/>
            <color indexed="81"/>
            <rFont val="Tahoma"/>
            <family val="2"/>
          </rPr>
          <t>INDÍGENAS</t>
        </r>
        <r>
          <rPr>
            <sz val="8"/>
            <color indexed="81"/>
            <rFont val="Tahoma"/>
            <family val="2"/>
          </rPr>
          <t xml:space="preserve">
</t>
        </r>
      </text>
    </comment>
    <comment ref="BA177" authorId="1">
      <text>
        <r>
          <rPr>
            <b/>
            <sz val="9"/>
            <color indexed="81"/>
            <rFont val="Tahoma"/>
            <family val="2"/>
          </rPr>
          <t>MEDIO DE EVIDENCIA. INFORME, RESGISTRO FOTOGRAFICO, PLANILLA, ETC</t>
        </r>
      </text>
    </comment>
    <comment ref="AL186" authorId="2">
      <text>
        <r>
          <rPr>
            <b/>
            <sz val="8"/>
            <color indexed="81"/>
            <rFont val="Tahoma"/>
            <family val="2"/>
          </rPr>
          <t>PRIMERA INFANCIA (0 a 5 años)</t>
        </r>
        <r>
          <rPr>
            <sz val="8"/>
            <color indexed="81"/>
            <rFont val="Tahoma"/>
            <family val="2"/>
          </rPr>
          <t xml:space="preserve">
</t>
        </r>
      </text>
    </comment>
    <comment ref="AM186" authorId="2">
      <text>
        <r>
          <rPr>
            <b/>
            <sz val="8"/>
            <color indexed="81"/>
            <rFont val="Tahoma"/>
            <family val="2"/>
          </rPr>
          <t>INFANCIA (6 a 11 años)</t>
        </r>
        <r>
          <rPr>
            <sz val="8"/>
            <color indexed="81"/>
            <rFont val="Tahoma"/>
            <family val="2"/>
          </rPr>
          <t xml:space="preserve">
</t>
        </r>
      </text>
    </comment>
    <comment ref="AN186" authorId="2">
      <text>
        <r>
          <rPr>
            <b/>
            <sz val="8"/>
            <color indexed="81"/>
            <rFont val="Tahoma"/>
            <family val="2"/>
          </rPr>
          <t>ADOLESCENCIA (12 A 17 años)</t>
        </r>
      </text>
    </comment>
    <comment ref="AO186" authorId="2">
      <text>
        <r>
          <rPr>
            <b/>
            <sz val="8"/>
            <color indexed="81"/>
            <rFont val="Tahoma"/>
            <family val="2"/>
          </rPr>
          <t>JUVENTUD (18 a 28 años)</t>
        </r>
        <r>
          <rPr>
            <sz val="8"/>
            <color indexed="81"/>
            <rFont val="Tahoma"/>
            <family val="2"/>
          </rPr>
          <t xml:space="preserve">
</t>
        </r>
      </text>
    </comment>
    <comment ref="AP186" authorId="2">
      <text>
        <r>
          <rPr>
            <b/>
            <sz val="8"/>
            <color indexed="81"/>
            <rFont val="Tahoma"/>
            <family val="2"/>
          </rPr>
          <t xml:space="preserve"> ADULTO (29 a 60 años)</t>
        </r>
        <r>
          <rPr>
            <sz val="8"/>
            <color indexed="81"/>
            <rFont val="Tahoma"/>
            <family val="2"/>
          </rPr>
          <t xml:space="preserve">
</t>
        </r>
      </text>
    </comment>
    <comment ref="AQ186" authorId="2">
      <text>
        <r>
          <rPr>
            <b/>
            <sz val="8"/>
            <color indexed="81"/>
            <rFont val="Tahoma"/>
            <family val="2"/>
          </rPr>
          <t>ADULTO MAYOR  (61 años en adelante)</t>
        </r>
        <r>
          <rPr>
            <sz val="8"/>
            <color indexed="81"/>
            <rFont val="Tahoma"/>
            <family val="2"/>
          </rPr>
          <t xml:space="preserve">
</t>
        </r>
      </text>
    </comment>
    <comment ref="AS186" authorId="2">
      <text>
        <r>
          <rPr>
            <b/>
            <sz val="8"/>
            <color indexed="81"/>
            <rFont val="Tahoma"/>
            <family val="2"/>
          </rPr>
          <t>MUJERES</t>
        </r>
        <r>
          <rPr>
            <sz val="8"/>
            <color indexed="81"/>
            <rFont val="Tahoma"/>
            <family val="2"/>
          </rPr>
          <t xml:space="preserve">
</t>
        </r>
      </text>
    </comment>
    <comment ref="AT186" authorId="2">
      <text>
        <r>
          <rPr>
            <b/>
            <sz val="8"/>
            <color indexed="81"/>
            <rFont val="Tahoma"/>
            <family val="2"/>
          </rPr>
          <t>HOMBRES</t>
        </r>
      </text>
    </comment>
    <comment ref="AV186" authorId="2">
      <text>
        <r>
          <rPr>
            <b/>
            <sz val="8"/>
            <color indexed="81"/>
            <rFont val="Tahoma"/>
            <family val="2"/>
          </rPr>
          <t>VÍCTIMAS CONFLICTO ARMADO</t>
        </r>
        <r>
          <rPr>
            <sz val="8"/>
            <color indexed="81"/>
            <rFont val="Tahoma"/>
            <family val="2"/>
          </rPr>
          <t xml:space="preserve">
</t>
        </r>
      </text>
    </comment>
    <comment ref="AX186" authorId="2">
      <text>
        <r>
          <rPr>
            <b/>
            <sz val="8"/>
            <color indexed="81"/>
            <rFont val="Tahoma"/>
            <family val="2"/>
          </rPr>
          <t>DISCAPACITADOS</t>
        </r>
        <r>
          <rPr>
            <sz val="8"/>
            <color indexed="81"/>
            <rFont val="Tahoma"/>
            <family val="2"/>
          </rPr>
          <t xml:space="preserve">
</t>
        </r>
      </text>
    </comment>
    <comment ref="AY186" authorId="2">
      <text>
        <r>
          <rPr>
            <b/>
            <sz val="8"/>
            <color indexed="81"/>
            <rFont val="Tahoma"/>
            <family val="2"/>
          </rPr>
          <t>AFROCOLOMBIANO O RAIZAL</t>
        </r>
      </text>
    </comment>
    <comment ref="AZ186" authorId="2">
      <text>
        <r>
          <rPr>
            <b/>
            <sz val="8"/>
            <color indexed="81"/>
            <rFont val="Tahoma"/>
            <family val="2"/>
          </rPr>
          <t>INDÍGENAS</t>
        </r>
        <r>
          <rPr>
            <sz val="8"/>
            <color indexed="81"/>
            <rFont val="Tahoma"/>
            <family val="2"/>
          </rPr>
          <t xml:space="preserve">
</t>
        </r>
      </text>
    </comment>
    <comment ref="BA186" authorId="1">
      <text>
        <r>
          <rPr>
            <b/>
            <sz val="9"/>
            <color indexed="81"/>
            <rFont val="Tahoma"/>
            <family val="2"/>
          </rPr>
          <t>MEDIO DE EVIDENCIA. INFORME, RESGISTRO FOTOGRAFICO, PLANILLA, ETC</t>
        </r>
      </text>
    </comment>
    <comment ref="AL195" authorId="2">
      <text>
        <r>
          <rPr>
            <b/>
            <sz val="8"/>
            <color indexed="81"/>
            <rFont val="Tahoma"/>
            <family val="2"/>
          </rPr>
          <t>PRIMERA INFANCIA (0 a 5 años)</t>
        </r>
        <r>
          <rPr>
            <sz val="8"/>
            <color indexed="81"/>
            <rFont val="Tahoma"/>
            <family val="2"/>
          </rPr>
          <t xml:space="preserve">
</t>
        </r>
      </text>
    </comment>
    <comment ref="AM195" authorId="2">
      <text>
        <r>
          <rPr>
            <b/>
            <sz val="8"/>
            <color indexed="81"/>
            <rFont val="Tahoma"/>
            <family val="2"/>
          </rPr>
          <t>INFANCIA (6 a 11 años)</t>
        </r>
        <r>
          <rPr>
            <sz val="8"/>
            <color indexed="81"/>
            <rFont val="Tahoma"/>
            <family val="2"/>
          </rPr>
          <t xml:space="preserve">
</t>
        </r>
      </text>
    </comment>
    <comment ref="AN195" authorId="2">
      <text>
        <r>
          <rPr>
            <b/>
            <sz val="8"/>
            <color indexed="81"/>
            <rFont val="Tahoma"/>
            <family val="2"/>
          </rPr>
          <t>ADOLESCENCIA (12 A 17 años)</t>
        </r>
      </text>
    </comment>
    <comment ref="AO195" authorId="2">
      <text>
        <r>
          <rPr>
            <b/>
            <sz val="8"/>
            <color indexed="81"/>
            <rFont val="Tahoma"/>
            <family val="2"/>
          </rPr>
          <t>JUVENTUD (18 a 28 años)</t>
        </r>
        <r>
          <rPr>
            <sz val="8"/>
            <color indexed="81"/>
            <rFont val="Tahoma"/>
            <family val="2"/>
          </rPr>
          <t xml:space="preserve">
</t>
        </r>
      </text>
    </comment>
    <comment ref="AP195" authorId="2">
      <text>
        <r>
          <rPr>
            <b/>
            <sz val="8"/>
            <color indexed="81"/>
            <rFont val="Tahoma"/>
            <family val="2"/>
          </rPr>
          <t xml:space="preserve"> ADULTO (29 a 60 años)</t>
        </r>
        <r>
          <rPr>
            <sz val="8"/>
            <color indexed="81"/>
            <rFont val="Tahoma"/>
            <family val="2"/>
          </rPr>
          <t xml:space="preserve">
</t>
        </r>
      </text>
    </comment>
    <comment ref="AQ195" authorId="2">
      <text>
        <r>
          <rPr>
            <b/>
            <sz val="8"/>
            <color indexed="81"/>
            <rFont val="Tahoma"/>
            <family val="2"/>
          </rPr>
          <t>ADULTO MAYOR  (61 años en adelante)</t>
        </r>
        <r>
          <rPr>
            <sz val="8"/>
            <color indexed="81"/>
            <rFont val="Tahoma"/>
            <family val="2"/>
          </rPr>
          <t xml:space="preserve">
</t>
        </r>
      </text>
    </comment>
    <comment ref="AS195" authorId="2">
      <text>
        <r>
          <rPr>
            <b/>
            <sz val="8"/>
            <color indexed="81"/>
            <rFont val="Tahoma"/>
            <family val="2"/>
          </rPr>
          <t>MUJERES</t>
        </r>
        <r>
          <rPr>
            <sz val="8"/>
            <color indexed="81"/>
            <rFont val="Tahoma"/>
            <family val="2"/>
          </rPr>
          <t xml:space="preserve">
</t>
        </r>
      </text>
    </comment>
    <comment ref="AT195" authorId="2">
      <text>
        <r>
          <rPr>
            <b/>
            <sz val="8"/>
            <color indexed="81"/>
            <rFont val="Tahoma"/>
            <family val="2"/>
          </rPr>
          <t>HOMBRES</t>
        </r>
      </text>
    </comment>
    <comment ref="AV195" authorId="2">
      <text>
        <r>
          <rPr>
            <b/>
            <sz val="8"/>
            <color indexed="81"/>
            <rFont val="Tahoma"/>
            <family val="2"/>
          </rPr>
          <t>VÍCTIMAS CONFLICTO ARMADO</t>
        </r>
        <r>
          <rPr>
            <sz val="8"/>
            <color indexed="81"/>
            <rFont val="Tahoma"/>
            <family val="2"/>
          </rPr>
          <t xml:space="preserve">
</t>
        </r>
      </text>
    </comment>
    <comment ref="AX195" authorId="2">
      <text>
        <r>
          <rPr>
            <b/>
            <sz val="8"/>
            <color indexed="81"/>
            <rFont val="Tahoma"/>
            <family val="2"/>
          </rPr>
          <t>DISCAPACITADOS</t>
        </r>
        <r>
          <rPr>
            <sz val="8"/>
            <color indexed="81"/>
            <rFont val="Tahoma"/>
            <family val="2"/>
          </rPr>
          <t xml:space="preserve">
</t>
        </r>
      </text>
    </comment>
    <comment ref="AY195" authorId="2">
      <text>
        <r>
          <rPr>
            <b/>
            <sz val="8"/>
            <color indexed="81"/>
            <rFont val="Tahoma"/>
            <family val="2"/>
          </rPr>
          <t>AFROCOLOMBIANO O RAIZAL</t>
        </r>
      </text>
    </comment>
    <comment ref="AZ195" authorId="2">
      <text>
        <r>
          <rPr>
            <b/>
            <sz val="8"/>
            <color indexed="81"/>
            <rFont val="Tahoma"/>
            <family val="2"/>
          </rPr>
          <t>INDÍGENAS</t>
        </r>
        <r>
          <rPr>
            <sz val="8"/>
            <color indexed="81"/>
            <rFont val="Tahoma"/>
            <family val="2"/>
          </rPr>
          <t xml:space="preserve">
</t>
        </r>
      </text>
    </comment>
    <comment ref="BA195" authorId="1">
      <text>
        <r>
          <rPr>
            <b/>
            <sz val="9"/>
            <color indexed="81"/>
            <rFont val="Tahoma"/>
            <family val="2"/>
          </rPr>
          <t>MEDIO DE EVIDENCIA. INFORME, RESGISTRO FOTOGRAFICO, PLANILLA, ETC</t>
        </r>
      </text>
    </comment>
    <comment ref="AL204" authorId="2">
      <text>
        <r>
          <rPr>
            <b/>
            <sz val="8"/>
            <color indexed="81"/>
            <rFont val="Tahoma"/>
            <family val="2"/>
          </rPr>
          <t>PRIMERA INFANCIA (0 a 5 años)</t>
        </r>
        <r>
          <rPr>
            <sz val="8"/>
            <color indexed="81"/>
            <rFont val="Tahoma"/>
            <family val="2"/>
          </rPr>
          <t xml:space="preserve">
</t>
        </r>
      </text>
    </comment>
    <comment ref="AM204" authorId="2">
      <text>
        <r>
          <rPr>
            <b/>
            <sz val="8"/>
            <color indexed="81"/>
            <rFont val="Tahoma"/>
            <family val="2"/>
          </rPr>
          <t>INFANCIA (6 a 11 años)</t>
        </r>
        <r>
          <rPr>
            <sz val="8"/>
            <color indexed="81"/>
            <rFont val="Tahoma"/>
            <family val="2"/>
          </rPr>
          <t xml:space="preserve">
</t>
        </r>
      </text>
    </comment>
    <comment ref="AN204" authorId="2">
      <text>
        <r>
          <rPr>
            <b/>
            <sz val="8"/>
            <color indexed="81"/>
            <rFont val="Tahoma"/>
            <family val="2"/>
          </rPr>
          <t>ADOLESCENCIA (12 A 17 años)</t>
        </r>
      </text>
    </comment>
    <comment ref="AO204" authorId="2">
      <text>
        <r>
          <rPr>
            <b/>
            <sz val="8"/>
            <color indexed="81"/>
            <rFont val="Tahoma"/>
            <family val="2"/>
          </rPr>
          <t>JUVENTUD (18 a 28 años)</t>
        </r>
        <r>
          <rPr>
            <sz val="8"/>
            <color indexed="81"/>
            <rFont val="Tahoma"/>
            <family val="2"/>
          </rPr>
          <t xml:space="preserve">
</t>
        </r>
      </text>
    </comment>
    <comment ref="AP204" authorId="2">
      <text>
        <r>
          <rPr>
            <b/>
            <sz val="8"/>
            <color indexed="81"/>
            <rFont val="Tahoma"/>
            <family val="2"/>
          </rPr>
          <t xml:space="preserve"> ADULTO (29 a 60 años)</t>
        </r>
        <r>
          <rPr>
            <sz val="8"/>
            <color indexed="81"/>
            <rFont val="Tahoma"/>
            <family val="2"/>
          </rPr>
          <t xml:space="preserve">
</t>
        </r>
      </text>
    </comment>
    <comment ref="AQ204" authorId="2">
      <text>
        <r>
          <rPr>
            <b/>
            <sz val="8"/>
            <color indexed="81"/>
            <rFont val="Tahoma"/>
            <family val="2"/>
          </rPr>
          <t>ADULTO MAYOR  (61 años en adelante)</t>
        </r>
        <r>
          <rPr>
            <sz val="8"/>
            <color indexed="81"/>
            <rFont val="Tahoma"/>
            <family val="2"/>
          </rPr>
          <t xml:space="preserve">
</t>
        </r>
      </text>
    </comment>
    <comment ref="AS204" authorId="2">
      <text>
        <r>
          <rPr>
            <b/>
            <sz val="8"/>
            <color indexed="81"/>
            <rFont val="Tahoma"/>
            <family val="2"/>
          </rPr>
          <t>MUJERES</t>
        </r>
        <r>
          <rPr>
            <sz val="8"/>
            <color indexed="81"/>
            <rFont val="Tahoma"/>
            <family val="2"/>
          </rPr>
          <t xml:space="preserve">
</t>
        </r>
      </text>
    </comment>
    <comment ref="AT204" authorId="2">
      <text>
        <r>
          <rPr>
            <b/>
            <sz val="8"/>
            <color indexed="81"/>
            <rFont val="Tahoma"/>
            <family val="2"/>
          </rPr>
          <t>HOMBRES</t>
        </r>
      </text>
    </comment>
    <comment ref="AV204" authorId="2">
      <text>
        <r>
          <rPr>
            <b/>
            <sz val="8"/>
            <color indexed="81"/>
            <rFont val="Tahoma"/>
            <family val="2"/>
          </rPr>
          <t>VÍCTIMAS CONFLICTO ARMADO</t>
        </r>
        <r>
          <rPr>
            <sz val="8"/>
            <color indexed="81"/>
            <rFont val="Tahoma"/>
            <family val="2"/>
          </rPr>
          <t xml:space="preserve">
</t>
        </r>
      </text>
    </comment>
    <comment ref="AX204" authorId="2">
      <text>
        <r>
          <rPr>
            <b/>
            <sz val="8"/>
            <color indexed="81"/>
            <rFont val="Tahoma"/>
            <family val="2"/>
          </rPr>
          <t>DISCAPACITADOS</t>
        </r>
        <r>
          <rPr>
            <sz val="8"/>
            <color indexed="81"/>
            <rFont val="Tahoma"/>
            <family val="2"/>
          </rPr>
          <t xml:space="preserve">
</t>
        </r>
      </text>
    </comment>
    <comment ref="AY204" authorId="2">
      <text>
        <r>
          <rPr>
            <b/>
            <sz val="8"/>
            <color indexed="81"/>
            <rFont val="Tahoma"/>
            <family val="2"/>
          </rPr>
          <t>AFROCOLOMBIANO O RAIZAL</t>
        </r>
      </text>
    </comment>
    <comment ref="AZ204" authorId="2">
      <text>
        <r>
          <rPr>
            <b/>
            <sz val="8"/>
            <color indexed="81"/>
            <rFont val="Tahoma"/>
            <family val="2"/>
          </rPr>
          <t>INDÍGENAS</t>
        </r>
        <r>
          <rPr>
            <sz val="8"/>
            <color indexed="81"/>
            <rFont val="Tahoma"/>
            <family val="2"/>
          </rPr>
          <t xml:space="preserve">
</t>
        </r>
      </text>
    </comment>
    <comment ref="BA204"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<sst xmlns="http://schemas.openxmlformats.org/spreadsheetml/2006/main" count="10623" uniqueCount="1995">
  <si>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</si>
  <si>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</si>
  <si>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</si>
  <si>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</si>
  <si>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</si>
  <si>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</si>
  <si>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</si>
  <si>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</si>
  <si>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</si>
  <si>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</si>
  <si>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</si>
  <si>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</si>
  <si>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</si>
  <si>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</si>
  <si>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</si>
  <si>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</si>
  <si>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</si>
  <si>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</si>
  <si>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</si>
  <si>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</si>
  <si>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</si>
  <si>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</si>
  <si>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</si>
  <si>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</si>
  <si>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</si>
  <si>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</si>
  <si>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</si>
  <si>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</si>
  <si>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</si>
  <si>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</si>
  <si>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</si>
  <si>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</si>
  <si>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</si>
  <si>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</si>
  <si>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</si>
  <si>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</si>
  <si>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</si>
  <si>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</si>
  <si>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</si>
  <si>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</si>
  <si>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</si>
  <si>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</si>
  <si>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</si>
  <si>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</si>
  <si>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</si>
  <si>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</si>
  <si>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</si>
  <si>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</si>
  <si>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</si>
  <si>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</si>
  <si>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</si>
  <si>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</si>
  <si>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</si>
  <si>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</si>
  <si>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</si>
  <si>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</si>
  <si>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</si>
  <si>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</si>
  <si>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</si>
  <si>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</si>
  <si>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</si>
  <si>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</si>
  <si>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</si>
  <si>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</si>
  <si>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</si>
  <si>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</si>
  <si>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</si>
  <si>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</si>
  <si>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</si>
  <si>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</si>
  <si>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</si>
  <si>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</si>
  <si>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</si>
  <si>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</si>
  <si>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</si>
  <si>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</si>
  <si>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</si>
  <si>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</si>
  <si>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</si>
  <si>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</si>
  <si>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</si>
  <si>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</si>
  <si>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</si>
  <si>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</si>
  <si>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</si>
  <si>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</si>
  <si>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</si>
  <si>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</si>
  <si>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</si>
  <si>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</si>
  <si>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</si>
  <si>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</si>
  <si>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</si>
  <si>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</si>
  <si>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</si>
  <si>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</si>
  <si>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</si>
  <si>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</si>
  <si>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</si>
  <si>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</si>
  <si>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</si>
  <si>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</si>
  <si>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</si>
  <si>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</si>
  <si>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</si>
  <si>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</si>
  <si>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</si>
  <si>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</si>
  <si>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</si>
  <si>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</si>
  <si>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</si>
  <si>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</si>
  <si>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</si>
  <si>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</si>
  <si>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</si>
  <si>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</si>
  <si>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</si>
  <si>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</si>
  <si>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</si>
  <si>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</si>
  <si>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</si>
  <si>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</si>
  <si>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</si>
  <si>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</si>
  <si>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</si>
  <si>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</si>
  <si>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</si>
  <si>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</si>
  <si>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</si>
  <si>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</si>
  <si>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</si>
  <si>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</si>
  <si>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</si>
  <si>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</si>
  <si>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</si>
  <si>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</si>
  <si>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</si>
  <si>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</si>
  <si>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</si>
  <si>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</si>
  <si>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</si>
  <si>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</si>
  <si>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</si>
  <si>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</si>
  <si>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</si>
  <si>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</si>
  <si>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</si>
  <si>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</si>
  <si>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</si>
  <si>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</si>
  <si>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</si>
  <si>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</si>
  <si>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</si>
  <si>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</si>
  <si>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</si>
  <si>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</si>
  <si>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</si>
  <si>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</si>
  <si>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</si>
  <si>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</si>
  <si>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</si>
  <si>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</si>
  <si>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</si>
  <si>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</si>
  <si>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</si>
  <si>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</si>
  <si>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</si>
  <si>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</si>
  <si>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</si>
  <si>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</si>
  <si>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</si>
  <si>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</si>
  <si>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</si>
  <si>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</si>
  <si>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</si>
  <si>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</si>
  <si>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</si>
  <si>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</si>
  <si>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</si>
  <si>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</si>
  <si>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</si>
  <si>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</si>
  <si>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</si>
  <si>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</si>
  <si>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</si>
  <si>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</si>
  <si>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</si>
  <si>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</si>
  <si>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</si>
  <si>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</si>
  <si>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</si>
  <si>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</si>
  <si>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</si>
  <si>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</si>
  <si>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</si>
  <si>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</si>
  <si>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</si>
  <si>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</si>
  <si>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</si>
  <si>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</si>
  <si>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</si>
  <si>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</si>
  <si>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</si>
  <si>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</si>
  <si>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</si>
  <si>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</si>
  <si>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</si>
  <si>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</si>
  <si>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</si>
  <si>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</si>
  <si>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</si>
  <si>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</si>
  <si>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</si>
  <si>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</si>
  <si>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</si>
  <si>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</si>
  <si>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</si>
  <si>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</si>
  <si>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</si>
  <si>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</si>
  <si>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</si>
  <si>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</si>
  <si>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</si>
  <si>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</si>
  <si>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</si>
  <si>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</si>
  <si>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</si>
  <si>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</si>
  <si>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</si>
  <si>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</si>
  <si>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</si>
  <si>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</si>
  <si>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</si>
  <si>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</si>
  <si>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</si>
  <si>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</si>
  <si>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</si>
  <si>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</si>
  <si>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</si>
  <si>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</si>
  <si>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</si>
  <si>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</si>
  <si>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</si>
  <si>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</si>
  <si>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</si>
  <si>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</si>
  <si>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</si>
  <si>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</si>
  <si>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</si>
  <si>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</si>
  <si>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</si>
  <si>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</si>
  <si>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</si>
  <si>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</si>
  <si>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</si>
  <si>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</si>
  <si>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</si>
  <si>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</si>
  <si>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</si>
  <si>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</si>
  <si>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</si>
  <si>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</si>
  <si>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</si>
  <si>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</si>
  <si>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</si>
  <si>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</si>
  <si>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</si>
  <si>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</si>
  <si>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</si>
  <si>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</si>
  <si>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</si>
  <si>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</si>
  <si>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</si>
  <si>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</si>
  <si>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</si>
  <si>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</si>
  <si>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</si>
  <si>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</si>
  <si>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</si>
  <si>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</si>
  <si>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</si>
  <si>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</si>
  <si>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</si>
  <si>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</si>
  <si>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</si>
  <si>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</si>
  <si>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</si>
  <si>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</si>
  <si>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</si>
  <si>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</si>
  <si>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</si>
  <si>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</si>
  <si>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</si>
  <si>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</si>
  <si>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</si>
  <si>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</si>
  <si>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</si>
  <si>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</si>
  <si>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</si>
  <si>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</si>
  <si>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</si>
  <si>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</si>
  <si>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</si>
  <si>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</si>
  <si>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</si>
  <si>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</si>
  <si>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</si>
  <si>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</si>
  <si>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</si>
  <si>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</si>
  <si>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</si>
  <si>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</si>
  <si>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</si>
  <si>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</si>
  <si>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</si>
  <si>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</si>
  <si>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</si>
  <si>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</si>
  <si>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</si>
  <si>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</si>
  <si>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</si>
  <si>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</si>
  <si>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</si>
  <si>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</si>
  <si>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</si>
  <si>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</si>
  <si>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</si>
  <si>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</si>
  <si>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</si>
  <si>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</si>
  <si>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</si>
  <si>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</si>
  <si>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</si>
  <si>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</si>
  <si>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</si>
  <si>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</si>
  <si>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</si>
  <si>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</si>
  <si>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</si>
  <si>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</si>
  <si>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</si>
  <si>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</si>
  <si>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</si>
  <si>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</si>
  <si>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</si>
  <si>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</si>
  <si>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</si>
  <si>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</si>
  <si>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</si>
  <si>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</si>
  <si>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</si>
  <si>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</si>
  <si>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</si>
  <si>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</si>
  <si>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</si>
  <si>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</si>
  <si>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</si>
  <si>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</si>
  <si>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</si>
  <si>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</si>
  <si>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</si>
  <si>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</si>
  <si>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</si>
  <si>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</si>
  <si>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</si>
  <si>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</si>
  <si>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</si>
  <si>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</si>
  <si>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</si>
  <si>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</si>
  <si>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</si>
  <si>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</si>
  <si>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</si>
  <si>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</si>
  <si>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</si>
  <si>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</si>
  <si>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</si>
  <si>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</si>
  <si>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</si>
  <si>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</si>
  <si>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</si>
  <si>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</si>
  <si>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</si>
  <si>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</si>
  <si>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</si>
  <si>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</si>
  <si>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</si>
  <si>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</si>
  <si>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</si>
  <si>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</si>
  <si>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</si>
  <si>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</si>
  <si>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</si>
  <si>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</si>
  <si>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</si>
  <si>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</si>
  <si>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</si>
  <si>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</si>
  <si>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</si>
  <si>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</si>
  <si>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</si>
  <si>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</si>
  <si>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</si>
  <si>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</si>
  <si>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</si>
  <si>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</si>
  <si>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</si>
  <si>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</si>
  <si>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</si>
  <si>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</si>
  <si>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</si>
  <si>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</si>
  <si>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</si>
  <si>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</si>
  <si>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</si>
  <si>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</si>
  <si>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</si>
  <si>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</si>
  <si>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</si>
  <si>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</si>
  <si>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</si>
  <si>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</si>
  <si>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</si>
  <si>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</si>
  <si>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</si>
  <si>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</si>
  <si>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</si>
  <si>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</si>
  <si>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</si>
  <si>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</si>
  <si>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</si>
  <si>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</si>
  <si>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</si>
  <si>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</si>
  <si>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</si>
  <si>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</si>
  <si>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</si>
  <si>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</si>
  <si>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</si>
  <si>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</si>
  <si>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</si>
  <si>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</si>
  <si>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</si>
  <si>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</si>
  <si>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</si>
  <si>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</si>
  <si>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</si>
  <si>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</si>
  <si>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</si>
  <si>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</si>
  <si>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</si>
  <si>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</si>
  <si>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</si>
  <si>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</si>
  <si>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</si>
  <si>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</si>
  <si>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</si>
  <si>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</si>
  <si>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</si>
  <si>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</si>
  <si>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</si>
  <si>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</si>
  <si>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</si>
  <si>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</si>
  <si>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</si>
  <si>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</si>
  <si>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</si>
  <si>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</si>
  <si>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</si>
  <si>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</si>
  <si>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</si>
  <si>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</si>
  <si>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</si>
  <si>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</si>
  <si>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</si>
  <si>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</si>
  <si>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</si>
  <si>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</si>
  <si>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</si>
  <si>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</si>
  <si>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</si>
  <si>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</si>
  <si>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</si>
  <si>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</si>
  <si>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</si>
  <si>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</si>
  <si>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</si>
  <si>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</si>
  <si>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</si>
  <si>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</si>
  <si>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</si>
  <si>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</si>
  <si>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</si>
  <si>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</si>
  <si>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</si>
  <si>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</si>
  <si>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</si>
  <si>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</si>
  <si>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</si>
  <si>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</si>
  <si>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</si>
  <si>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</si>
  <si>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</si>
  <si>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</si>
  <si>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</si>
  <si>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</si>
  <si>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</si>
  <si>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</si>
  <si>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</si>
  <si>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</si>
  <si>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</si>
  <si>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</si>
  <si>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</si>
  <si>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</si>
  <si>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</si>
  <si>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</si>
  <si>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</si>
  <si>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</si>
  <si>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</si>
  <si>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</si>
  <si>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</si>
  <si>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</si>
  <si>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</si>
  <si>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</si>
  <si>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</si>
  <si>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</si>
  <si>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</si>
  <si>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</si>
  <si>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</si>
  <si>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</si>
  <si>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</si>
  <si>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</si>
  <si>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</si>
  <si>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</si>
  <si>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</si>
  <si>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</si>
  <si>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</si>
  <si>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</si>
  <si>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</si>
  <si>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</si>
  <si>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</si>
  <si>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</si>
  <si>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</si>
  <si>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</si>
  <si>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</si>
  <si>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</si>
  <si>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</si>
  <si>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</si>
  <si>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</si>
  <si>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</si>
  <si>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</si>
  <si>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</si>
  <si>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</si>
  <si>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</si>
  <si>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</si>
  <si>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</si>
  <si>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</si>
  <si>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</si>
  <si>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</si>
  <si>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</si>
  <si>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</si>
  <si>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</si>
  <si>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</si>
  <si>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</si>
  <si>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</si>
  <si>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</si>
  <si>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</si>
  <si>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</si>
  <si>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</si>
  <si>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</si>
  <si>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</si>
  <si>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</si>
  <si>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</si>
  <si>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</si>
  <si>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</si>
  <si>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</si>
  <si>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</si>
  <si>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</si>
  <si>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</si>
  <si>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</si>
  <si>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</si>
  <si>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</si>
  <si>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</si>
  <si>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</si>
  <si>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</si>
  <si>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</si>
  <si>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</si>
  <si>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</si>
  <si>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</si>
  <si>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</si>
  <si>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</si>
  <si>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</si>
  <si>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</si>
  <si>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</si>
  <si>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</si>
  <si>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</si>
  <si>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</si>
  <si>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</si>
  <si>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</si>
  <si>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</si>
  <si>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</si>
  <si>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</si>
  <si>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</si>
  <si>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</si>
  <si>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</si>
  <si>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</si>
  <si>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</si>
  <si>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</si>
  <si>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</si>
  <si>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</si>
  <si>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</si>
  <si>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</si>
  <si>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</si>
  <si>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</si>
  <si>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</si>
  <si>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</si>
  <si>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</si>
  <si>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</si>
  <si>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</si>
  <si>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</si>
  <si>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</si>
  <si>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</si>
  <si>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</si>
  <si>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</si>
  <si>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</si>
  <si>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</si>
  <si>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</si>
  <si>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</si>
  <si>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</si>
  <si>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</si>
  <si>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</si>
  <si>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</si>
  <si>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</si>
  <si>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</si>
  <si>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</si>
  <si>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</si>
  <si>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</si>
  <si>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</si>
  <si>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</si>
  <si>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</si>
  <si>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</si>
  <si>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</si>
  <si>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</si>
  <si>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</si>
  <si>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</si>
  <si>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</si>
  <si>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</si>
  <si>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</si>
  <si>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</si>
  <si>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</si>
  <si>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</si>
  <si>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</si>
  <si>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</si>
  <si>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</si>
  <si>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</si>
  <si>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</si>
  <si>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</si>
  <si>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</si>
  <si>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</si>
  <si>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</si>
  <si>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</si>
  <si>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</si>
  <si>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</si>
  <si>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</si>
  <si>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</si>
  <si>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</si>
  <si>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</si>
  <si>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</si>
  <si>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</si>
  <si>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</si>
  <si>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</si>
  <si>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</si>
  <si>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</si>
  <si>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</si>
  <si>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</si>
  <si>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</si>
  <si>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</si>
  <si>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</si>
  <si>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</si>
  <si>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</si>
  <si>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</si>
  <si>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</si>
  <si>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</si>
  <si>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</si>
  <si>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</si>
  <si>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</si>
  <si>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</si>
  <si>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</si>
  <si>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</si>
  <si>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</si>
  <si>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</si>
  <si>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</si>
  <si>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</si>
  <si>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</si>
  <si>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</si>
  <si>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</si>
  <si>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</si>
  <si>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</si>
  <si>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</si>
  <si>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</si>
  <si>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</si>
  <si>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</si>
  <si>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</si>
  <si>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</si>
  <si>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</si>
  <si>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</si>
  <si>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</si>
  <si>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</si>
  <si>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</si>
  <si>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</si>
  <si>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</si>
  <si>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</si>
  <si>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</si>
  <si>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</si>
  <si>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</si>
  <si>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</si>
  <si>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</si>
  <si>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</si>
  <si>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</si>
  <si>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</si>
  <si>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</si>
  <si>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</si>
  <si>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</si>
  <si>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</si>
  <si>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</si>
  <si>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</si>
  <si>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</si>
  <si>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</si>
  <si>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</si>
  <si>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</si>
  <si>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</si>
  <si>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</si>
  <si>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</si>
  <si>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</si>
  <si>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</si>
  <si>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</si>
  <si>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</si>
  <si>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</si>
  <si>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</si>
  <si>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</si>
  <si>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</si>
  <si>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</si>
  <si>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</si>
  <si>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</si>
  <si>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</si>
  <si>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</si>
  <si>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</si>
  <si>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</si>
  <si>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</si>
  <si>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</si>
  <si>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</si>
  <si>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</si>
  <si>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</si>
  <si>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</si>
  <si>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</si>
  <si>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</si>
  <si>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</si>
  <si>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</si>
  <si>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</si>
  <si>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</si>
  <si>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</si>
  <si>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</si>
  <si>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</si>
  <si>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</si>
  <si>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</si>
  <si>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</si>
  <si>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</si>
  <si>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</si>
  <si>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</si>
  <si>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</si>
  <si>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</si>
  <si>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</si>
  <si>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</si>
  <si>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</si>
  <si>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</si>
  <si>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</si>
  <si>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</si>
  <si>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</si>
  <si>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</si>
  <si>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</si>
  <si>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</si>
  <si>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</si>
  <si>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</si>
  <si>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</si>
  <si>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</si>
  <si>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</si>
  <si>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</si>
  <si>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</si>
  <si>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</si>
  <si>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</si>
  <si>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</si>
  <si>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</si>
  <si>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</si>
  <si>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</si>
  <si>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</si>
  <si>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</si>
  <si>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</si>
  <si>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</si>
  <si>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</si>
  <si>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</si>
  <si>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</si>
  <si>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</si>
  <si>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</si>
  <si>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</si>
  <si>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</si>
  <si>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</si>
  <si>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</si>
  <si>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</si>
  <si>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</si>
  <si>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</si>
  <si>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</si>
  <si>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</si>
  <si>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</si>
  <si>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</si>
  <si>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</si>
  <si>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</si>
  <si>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</si>
  <si>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</si>
  <si>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</si>
  <si>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</si>
  <si>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</si>
  <si>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</si>
  <si>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</si>
  <si>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</si>
  <si>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</si>
  <si>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</si>
  <si>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</si>
  <si>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</si>
  <si>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</si>
  <si>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</si>
  <si>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</si>
  <si>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</si>
  <si>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</si>
  <si>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</si>
  <si>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</si>
  <si>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</si>
  <si>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</si>
  <si>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</si>
  <si>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</si>
  <si>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</si>
  <si>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</si>
  <si>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</si>
  <si>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</si>
  <si>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</si>
  <si>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</si>
  <si>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</si>
  <si>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</si>
  <si>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</si>
  <si>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</si>
  <si>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</si>
  <si>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</si>
  <si>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</si>
  <si>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</si>
  <si>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</si>
  <si>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</si>
  <si>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</si>
  <si>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</si>
  <si>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</si>
  <si>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</si>
  <si>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</si>
  <si>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</si>
  <si>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</si>
  <si>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</si>
  <si>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</si>
  <si>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</si>
  <si>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</si>
  <si>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</si>
  <si>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</si>
  <si>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</si>
  <si>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</si>
  <si>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</si>
  <si>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</si>
  <si>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</si>
  <si>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</si>
  <si>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</si>
  <si>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</si>
  <si>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</si>
  <si>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</si>
  <si>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</si>
  <si>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</si>
  <si>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</si>
  <si>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</si>
  <si>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</si>
  <si>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</si>
  <si>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</si>
  <si>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</si>
  <si>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</si>
  <si>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</si>
  <si>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</si>
  <si>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</si>
  <si>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</si>
  <si>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</si>
  <si>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</si>
  <si>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</si>
  <si>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</si>
  <si>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</si>
  <si>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</si>
  <si>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</si>
  <si>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</si>
  <si>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</si>
  <si>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</si>
  <si>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</si>
  <si>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</si>
  <si>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</si>
  <si>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</si>
  <si>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</si>
  <si>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</si>
  <si>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</si>
  <si>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</si>
  <si>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</si>
  <si>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</si>
  <si>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</si>
  <si>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</si>
  <si>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</si>
  <si>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</si>
  <si>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</si>
  <si>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</si>
  <si>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</si>
  <si>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</si>
  <si>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</si>
  <si>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</si>
  <si>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</si>
  <si>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</si>
  <si>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</si>
  <si>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</si>
  <si>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</si>
  <si>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</si>
  <si>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</si>
  <si>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</si>
  <si>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</si>
  <si>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</si>
  <si>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</si>
  <si>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</si>
  <si>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</si>
  <si>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</si>
  <si>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</si>
  <si>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</si>
  <si>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</si>
  <si>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</si>
  <si>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</si>
  <si>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</si>
  <si>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</si>
  <si>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</si>
  <si>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</si>
  <si>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</si>
  <si>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</si>
  <si>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</si>
  <si>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</si>
  <si>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</si>
  <si>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</si>
  <si>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</si>
  <si>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</si>
  <si>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</si>
  <si>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</si>
  <si>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</si>
  <si>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</si>
  <si>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</si>
  <si>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</si>
  <si>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</si>
  <si>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</si>
  <si>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</si>
  <si>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</si>
  <si>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</si>
  <si>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</si>
  <si>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</si>
  <si>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</si>
  <si>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</si>
  <si>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</si>
  <si>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</si>
  <si>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</si>
  <si>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</si>
  <si>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</si>
  <si>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</si>
  <si>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</si>
  <si>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</si>
  <si>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</si>
  <si>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</si>
  <si>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</si>
  <si>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</si>
  <si>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</si>
  <si>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</si>
  <si>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</si>
  <si>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</si>
  <si>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</si>
  <si>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</si>
  <si>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</si>
  <si>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</si>
  <si>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</si>
  <si>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</si>
  <si>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</si>
  <si>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</si>
  <si>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</si>
  <si>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</si>
  <si>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</si>
  <si>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</si>
  <si>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</si>
  <si>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</si>
  <si>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</si>
  <si>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</si>
  <si>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</si>
  <si>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</si>
  <si>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</si>
  <si>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</si>
  <si>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</si>
  <si>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</si>
  <si>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</si>
  <si>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</si>
  <si>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</si>
  <si>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</si>
  <si>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</si>
  <si>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</si>
  <si>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</si>
  <si>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</si>
  <si>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</si>
  <si>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</si>
  <si>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</si>
  <si>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</si>
  <si>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</si>
  <si>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</si>
  <si>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</si>
  <si>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</si>
  <si>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</si>
  <si>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</si>
  <si>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</si>
  <si>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</si>
  <si>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</si>
  <si>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</si>
  <si>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</si>
  <si>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</si>
  <si>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</si>
  <si>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</si>
  <si>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</si>
  <si>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</si>
  <si>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</si>
  <si>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</si>
  <si>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</si>
  <si>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</si>
  <si>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</si>
  <si>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</si>
  <si>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</si>
  <si>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</si>
  <si>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</si>
  <si>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</si>
  <si>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</si>
  <si>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</si>
  <si>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</si>
  <si>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</si>
  <si>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</si>
  <si>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</si>
  <si>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</si>
  <si>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</si>
  <si>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</si>
  <si>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</si>
  <si>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</si>
  <si>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</si>
  <si>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</si>
  <si>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</si>
  <si>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</si>
  <si>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</si>
  <si>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</si>
  <si>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</si>
  <si>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</si>
  <si>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</si>
  <si>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</si>
  <si>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</si>
  <si>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</si>
  <si>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</si>
  <si>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</si>
  <si>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</si>
  <si>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</si>
  <si>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</si>
  <si>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</si>
  <si>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</si>
  <si>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</si>
  <si>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</si>
  <si>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</si>
  <si>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</si>
  <si>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</si>
  <si>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</si>
  <si>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</si>
  <si>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</si>
  <si>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</si>
  <si>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</si>
  <si>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</si>
  <si>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</si>
  <si>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</si>
  <si>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</si>
  <si>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</si>
  <si>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</si>
  <si>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</si>
  <si>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</si>
  <si>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</si>
  <si>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</si>
  <si>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</si>
  <si>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</si>
  <si>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</si>
  <si>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</si>
  <si>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</si>
  <si>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</si>
  <si>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</si>
  <si>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</si>
  <si>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</si>
  <si>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</si>
  <si>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</si>
  <si>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</si>
  <si>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</si>
  <si>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</si>
  <si>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</si>
  <si>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</si>
  <si>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</si>
  <si>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</si>
  <si>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</si>
  <si>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</si>
  <si>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</si>
  <si>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</si>
  <si>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</si>
  <si>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</si>
  <si>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</si>
  <si>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</si>
  <si>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</si>
  <si>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</si>
  <si>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</si>
  <si>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</si>
  <si>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</si>
  <si>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</si>
  <si>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</si>
  <si>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</si>
  <si>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</si>
  <si>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</si>
  <si>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</si>
  <si>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</si>
  <si>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</si>
  <si>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</si>
  <si>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</si>
  <si>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</si>
  <si>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</si>
  <si>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</si>
  <si>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</si>
  <si>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</si>
  <si>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</si>
  <si>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</si>
  <si>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</si>
  <si>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</si>
  <si>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</si>
  <si>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</si>
  <si>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</si>
  <si>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</si>
  <si>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</si>
  <si>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</si>
  <si>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</si>
  <si>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</si>
  <si>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</si>
  <si>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</si>
  <si>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</si>
  <si>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</si>
  <si>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</si>
  <si>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</si>
  <si>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</si>
  <si>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</si>
  <si>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</si>
  <si>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</si>
  <si>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</si>
  <si>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</si>
  <si>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</si>
  <si>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</si>
  <si>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</si>
  <si>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</si>
  <si>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</si>
  <si>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</si>
  <si>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</si>
  <si>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</si>
  <si>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</si>
  <si>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</si>
  <si>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</si>
  <si>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</si>
  <si>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</si>
  <si>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</si>
  <si>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</si>
  <si>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</si>
  <si>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</si>
  <si>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</si>
  <si>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</si>
  <si>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</si>
  <si>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</si>
  <si>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</si>
  <si>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</si>
  <si>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</si>
  <si>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</si>
  <si>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</si>
  <si>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</si>
  <si>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</si>
  <si>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</si>
  <si>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</si>
  <si>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</si>
  <si>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</si>
  <si>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</si>
  <si>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</si>
  <si>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</si>
  <si>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</si>
  <si>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</si>
  <si>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</si>
  <si>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</si>
  <si>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</si>
  <si>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</si>
  <si>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</si>
  <si>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</si>
  <si>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</si>
  <si>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</si>
  <si>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</si>
  <si>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</si>
  <si>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</si>
  <si>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</si>
  <si>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</si>
  <si>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</si>
  <si>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</si>
  <si>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</si>
  <si>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</si>
  <si>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</si>
  <si>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</si>
  <si>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</si>
  <si>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</si>
  <si>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</si>
  <si>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</si>
  <si>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</si>
  <si>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</si>
  <si>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</si>
  <si>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</si>
  <si>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</si>
  <si>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</si>
  <si>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</si>
  <si>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</si>
  <si>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</si>
  <si>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</si>
  <si>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</si>
  <si>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</si>
  <si>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</si>
  <si>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</si>
  <si>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</si>
  <si>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</si>
  <si>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</si>
  <si>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</si>
  <si>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</si>
  <si>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</si>
  <si>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</si>
  <si>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</si>
  <si>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</si>
  <si>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</si>
  <si>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</si>
  <si>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</si>
  <si>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</si>
  <si>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</si>
  <si>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</si>
  <si>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</si>
  <si>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</si>
  <si>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</si>
  <si>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</si>
  <si>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</si>
  <si>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</si>
  <si>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</si>
  <si>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</si>
  <si>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</si>
  <si>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</si>
  <si>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</si>
  <si>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</si>
  <si>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</si>
  <si>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</si>
  <si>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</si>
  <si>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</si>
  <si>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</si>
  <si>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</si>
  <si>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</si>
  <si>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</si>
  <si>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</si>
  <si>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</si>
  <si>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</si>
  <si>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</si>
  <si>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</si>
  <si>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</si>
  <si>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</si>
  <si>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</si>
  <si>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</si>
  <si>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</si>
  <si>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</si>
  <si>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</si>
  <si>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</si>
  <si>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</si>
  <si>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</si>
  <si>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</si>
  <si>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</si>
  <si>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</si>
  <si>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</si>
  <si>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</si>
  <si>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</si>
  <si>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</si>
  <si>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</si>
  <si>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</si>
  <si>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</si>
  <si>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</si>
  <si>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</si>
  <si>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</si>
  <si>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</si>
  <si>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</si>
  <si>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</si>
  <si>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</si>
  <si>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</si>
  <si>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</si>
  <si>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</si>
  <si>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</si>
  <si>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</si>
  <si>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</si>
  <si>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</si>
  <si>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</si>
  <si>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</si>
  <si>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</si>
  <si>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</si>
  <si>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</si>
  <si>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</si>
  <si>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</si>
  <si>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</si>
  <si>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</si>
  <si>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</si>
  <si>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</si>
  <si>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</si>
  <si>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</si>
  <si>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</si>
  <si>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</si>
  <si>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</si>
  <si>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</si>
  <si>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</si>
  <si>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</si>
  <si>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</si>
  <si>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</si>
  <si>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</si>
  <si>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</si>
  <si>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</si>
  <si>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</si>
  <si>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</si>
  <si>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</si>
  <si>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</si>
  <si>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</si>
  <si>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</si>
  <si>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</si>
  <si>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</si>
  <si>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</si>
  <si>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</si>
  <si>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</si>
  <si>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</si>
  <si>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</si>
  <si>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</si>
  <si>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</si>
  <si>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</si>
  <si>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</si>
  <si>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</si>
  <si>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</si>
  <si>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</si>
  <si>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</si>
  <si>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</si>
  <si>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</si>
  <si>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</si>
  <si>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</si>
  <si>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</si>
  <si>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</si>
  <si>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</si>
  <si>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</si>
  <si>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</si>
  <si>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</si>
  <si>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</si>
  <si>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</si>
  <si>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</si>
  <si>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</si>
  <si>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</si>
  <si>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</si>
  <si>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</si>
  <si>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</si>
  <si>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</si>
  <si>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</si>
  <si>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</si>
  <si>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</si>
  <si>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</si>
  <si>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</si>
  <si>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</si>
  <si>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</si>
  <si>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</si>
  <si>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</si>
  <si>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</si>
  <si>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</si>
  <si>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</si>
  <si>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</si>
  <si>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</si>
  <si>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</si>
  <si>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</si>
  <si>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</si>
  <si>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</si>
  <si>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</si>
  <si>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</si>
  <si>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</si>
  <si>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</si>
  <si>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</si>
  <si>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</si>
  <si>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</si>
  <si>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</si>
  <si>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</si>
  <si>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</si>
  <si>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</si>
  <si>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</si>
  <si>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</si>
  <si>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</si>
  <si>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</si>
  <si>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</si>
  <si>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</si>
  <si>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</si>
  <si>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</si>
  <si>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</si>
  <si>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</si>
  <si>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</si>
  <si>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</si>
  <si>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</si>
  <si>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</si>
  <si>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</si>
  <si>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</si>
  <si>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</si>
  <si>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</si>
  <si>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</si>
  <si>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</si>
  <si>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</si>
  <si>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</si>
  <si>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</si>
  <si>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</si>
  <si>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</si>
  <si>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</si>
  <si>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</si>
  <si>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</si>
  <si>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</si>
  <si>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</si>
  <si>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</si>
  <si>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</si>
  <si>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</si>
  <si>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</si>
  <si>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</si>
  <si>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</si>
  <si>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</si>
  <si>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</si>
  <si>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</si>
  <si>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</si>
  <si>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</si>
  <si>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</si>
  <si>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</si>
  <si>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</si>
  <si>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</si>
  <si>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</si>
  <si>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</si>
  <si>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</si>
  <si>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</si>
  <si>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</si>
  <si>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</si>
  <si>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</si>
  <si>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</si>
  <si>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</si>
  <si>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</si>
  <si>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</si>
  <si>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</si>
  <si>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</si>
  <si>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</si>
  <si>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</si>
  <si>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</si>
  <si>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</si>
  <si>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</si>
  <si>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</si>
  <si>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</si>
  <si>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</si>
  <si>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</si>
  <si>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</si>
  <si>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</si>
  <si>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</si>
  <si>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</si>
  <si>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</si>
  <si>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</si>
  <si>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</si>
  <si>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</si>
  <si>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</si>
  <si>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</si>
  <si>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</si>
  <si>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</si>
  <si>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</si>
  <si>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</si>
  <si>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</si>
  <si>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</si>
  <si>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</si>
  <si>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</si>
  <si>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</si>
  <si>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</si>
  <si>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</si>
  <si>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</si>
  <si>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</si>
  <si>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</si>
  <si>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</si>
  <si>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</si>
  <si>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</si>
  <si>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</si>
  <si>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</si>
  <si>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</si>
  <si>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</si>
  <si>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</si>
  <si>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</si>
  <si>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</si>
  <si>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</si>
  <si>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</si>
  <si>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</si>
  <si>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</si>
  <si>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</si>
  <si>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</si>
  <si>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</si>
  <si>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</si>
  <si>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</si>
  <si>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</si>
  <si>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</si>
  <si>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</si>
  <si>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</si>
  <si>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</si>
  <si>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</si>
  <si>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</si>
  <si>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</si>
  <si>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</si>
  <si>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</si>
  <si>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</si>
  <si>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</si>
  <si>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</si>
  <si>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</si>
  <si>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</si>
  <si>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</si>
  <si>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</si>
  <si>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</si>
  <si>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</si>
  <si>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</si>
  <si>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</si>
  <si>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</si>
  <si>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</si>
  <si>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</si>
  <si>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</si>
  <si>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</si>
  <si>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</si>
  <si>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</si>
  <si>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</si>
  <si>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</si>
  <si>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</si>
  <si>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</si>
  <si>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</si>
  <si>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</si>
  <si>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</si>
  <si>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</si>
  <si>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</si>
  <si>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</si>
  <si>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</si>
  <si>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</si>
  <si>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</si>
  <si>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</si>
  <si>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</si>
  <si>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</si>
  <si>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</si>
  <si>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</si>
  <si>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</si>
  <si>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</si>
  <si>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</si>
  <si>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</si>
  <si>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</si>
  <si>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</si>
  <si>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</si>
  <si>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</si>
  <si>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</si>
  <si>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</si>
  <si>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</si>
  <si>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</si>
  <si>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</si>
  <si>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</si>
  <si>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</si>
  <si>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</si>
  <si>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</si>
  <si>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</si>
  <si>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</si>
  <si>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</si>
  <si>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</si>
  <si>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</si>
  <si>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</si>
  <si>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</si>
  <si>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</si>
  <si>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</si>
  <si>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</si>
  <si>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</si>
  <si>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</si>
  <si>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</si>
  <si>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</si>
  <si>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</si>
  <si>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</si>
  <si>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</si>
  <si>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</si>
  <si>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</si>
  <si>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</si>
  <si>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</si>
  <si>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</si>
  <si>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</si>
  <si>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</si>
  <si>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</si>
  <si>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</si>
  <si>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</si>
  <si>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</si>
  <si>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</si>
  <si>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</si>
  <si>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</si>
  <si>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</si>
  <si>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</si>
  <si>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</si>
  <si>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</si>
  <si>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</si>
  <si>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</si>
  <si>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</si>
  <si>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</si>
  <si>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</si>
  <si>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</si>
  <si>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</si>
  <si>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</si>
  <si>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</si>
  <si>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</si>
  <si>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</si>
  <si>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</si>
  <si>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</si>
  <si>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</si>
  <si>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</si>
  <si>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</si>
  <si>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</si>
  <si>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</si>
  <si>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</si>
  <si>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</si>
  <si>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</si>
  <si>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</si>
  <si>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</si>
  <si>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</si>
  <si>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</si>
  <si>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</si>
  <si>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</si>
  <si>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</si>
  <si>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</si>
  <si>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</si>
  <si>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</si>
  <si>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</si>
  <si>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</si>
  <si>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</si>
  <si>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</si>
  <si>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</si>
  <si>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</si>
  <si>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</si>
  <si>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</si>
  <si>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</si>
  <si>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</si>
  <si>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</si>
  <si>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</si>
  <si>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</si>
  <si>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</si>
  <si>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</si>
  <si>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</si>
  <si>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</si>
  <si>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</si>
  <si>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</si>
  <si>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</si>
  <si>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</si>
  <si>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</si>
  <si>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</si>
  <si>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</si>
  <si>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</si>
  <si>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</si>
  <si>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</si>
  <si>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</si>
  <si>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</si>
  <si>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</si>
  <si>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</si>
  <si>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</si>
  <si>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</si>
  <si>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</si>
  <si>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</si>
  <si>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</si>
  <si>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</si>
  <si>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</si>
  <si>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</si>
  <si>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</si>
  <si>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</si>
  <si>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</si>
  <si>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</si>
  <si>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</si>
  <si>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</si>
  <si>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</si>
  <si>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</si>
  <si>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</si>
  <si>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</si>
  <si>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</si>
  <si>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</si>
  <si>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</si>
  <si>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</si>
  <si>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</si>
  <si>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</si>
  <si>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</si>
  <si>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</si>
  <si>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</si>
  <si>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</si>
  <si>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</si>
  <si>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</si>
  <si>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</si>
  <si>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</si>
  <si>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</si>
  <si>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</si>
  <si>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</si>
  <si>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</si>
  <si>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</si>
  <si>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</si>
  <si>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</si>
  <si>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</si>
  <si>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</si>
  <si>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</si>
  <si>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</si>
  <si>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</si>
  <si>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</si>
  <si>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</si>
  <si>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</si>
  <si>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</si>
  <si>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</si>
  <si>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</si>
  <si>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</si>
  <si>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</si>
  <si>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</si>
  <si>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</si>
  <si>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</si>
  <si>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</si>
  <si>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</si>
  <si>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</si>
  <si>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</si>
  <si>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</si>
  <si>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</si>
  <si>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</si>
  <si>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</si>
  <si>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</si>
  <si>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</si>
  <si>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</si>
  <si>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</si>
  <si>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</si>
  <si>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</si>
  <si>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</si>
  <si>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</si>
  <si>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</si>
  <si>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</si>
  <si>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</si>
  <si>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</si>
  <si>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</si>
  <si>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</si>
  <si>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</si>
  <si>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</si>
  <si>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</si>
  <si>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</si>
  <si>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</si>
  <si>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</si>
  <si>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</si>
  <si>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</si>
  <si>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</si>
  <si>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</si>
  <si>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</si>
  <si>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</si>
  <si>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</si>
  <si>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</si>
  <si>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</si>
  <si>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</si>
  <si>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</si>
  <si>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</si>
  <si>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</si>
  <si>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</si>
  <si>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</si>
  <si>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</si>
  <si>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</si>
  <si>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</si>
  <si>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</si>
  <si>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</si>
  <si>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</si>
  <si>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</si>
  <si>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</si>
  <si>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</si>
  <si>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</si>
  <si>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</si>
  <si>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</si>
  <si>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</si>
  <si>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</si>
  <si>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</si>
  <si>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</si>
  <si>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</si>
  <si>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</si>
  <si>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</si>
  <si>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</si>
  <si>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</si>
  <si>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</si>
  <si>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</si>
  <si>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</si>
  <si>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</si>
  <si>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</si>
  <si>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</si>
  <si>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</si>
  <si>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</si>
  <si>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</si>
  <si>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</si>
  <si>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</si>
  <si>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</si>
  <si>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</si>
  <si>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</si>
  <si>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</si>
  <si>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</si>
  <si>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</si>
  <si>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</si>
  <si>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</si>
  <si>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</si>
  <si>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</si>
  <si>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</si>
  <si>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</si>
  <si>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</si>
  <si>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</si>
  <si>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</si>
  <si>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</si>
  <si>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</si>
  <si>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</si>
  <si>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</si>
  <si>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</si>
  <si>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</si>
  <si>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</si>
  <si>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</si>
  <si>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</si>
  <si>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</si>
  <si>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</si>
  <si>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</si>
  <si>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</si>
  <si>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</si>
  <si>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</si>
  <si>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</si>
  <si>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</si>
  <si>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</si>
  <si>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</si>
  <si>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</si>
  <si>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</si>
  <si>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</si>
  <si>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</si>
  <si>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</si>
  <si>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</si>
  <si>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</si>
  <si>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</si>
  <si>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</si>
  <si>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</si>
  <si>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</si>
  <si>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</si>
  <si>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</si>
  <si>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</si>
  <si>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</si>
  <si>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</si>
  <si>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</si>
  <si>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</si>
  <si>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</si>
  <si>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</si>
  <si>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</si>
  <si>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</si>
  <si>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</si>
  <si>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</si>
  <si>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</si>
  <si>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</si>
  <si>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</si>
  <si>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</si>
  <si>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</si>
  <si>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</si>
  <si>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</si>
  <si>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</si>
  <si>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</si>
  <si>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</si>
  <si>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</si>
  <si>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</si>
  <si>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</si>
  <si>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</si>
  <si>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</si>
  <si>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</si>
  <si>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</si>
  <si>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</si>
  <si>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</si>
  <si>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</si>
  <si>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</si>
  <si>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</si>
  <si>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</si>
  <si>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</si>
  <si>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</si>
  <si>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</si>
  <si>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</si>
  <si>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</si>
  <si>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</si>
  <si>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</si>
  <si>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</si>
  <si>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</si>
  <si>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</si>
  <si>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</si>
  <si>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</si>
  <si>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</si>
  <si>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</si>
  <si>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</si>
  <si>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</si>
  <si>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</si>
  <si>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</si>
  <si>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</si>
  <si>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</si>
  <si>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</si>
  <si>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</si>
  <si>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</si>
  <si>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</si>
  <si>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</si>
  <si>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</si>
  <si>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</si>
  <si>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</si>
  <si>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</si>
  <si>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</si>
  <si>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</si>
  <si>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</si>
  <si>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</si>
  <si>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</si>
  <si>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</si>
  <si>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</si>
  <si>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</si>
  <si>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</si>
  <si>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</si>
  <si>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</si>
  <si>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</si>
  <si>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</si>
  <si>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</si>
  <si>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</si>
  <si>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Suscripción y legalización de convenios y/o contratos interadministrativos </t>
  </si>
  <si>
    <t>Número</t>
  </si>
  <si>
    <t>Avaluo, Compra y legalización de predios</t>
  </si>
  <si>
    <t>Suministro de equipos de laboratorio</t>
  </si>
  <si>
    <t>Dotación de equipos de oficina para el laboratorio</t>
  </si>
  <si>
    <t>Operación del laboratorio</t>
  </si>
  <si>
    <t>Suscripción de convenios para subsidios</t>
  </si>
  <si>
    <t xml:space="preserve">Gestión para la ampliación de caudal de la conseción de aguas del rio Bogotá </t>
  </si>
  <si>
    <t>Gestionar ante la autoridad competente los permisos necesarios para la ampliación de la PTAP Los Patos</t>
  </si>
  <si>
    <t>Adecuación de un sistema de almacenamiento de agua cruda para la PTAP Los Patos</t>
  </si>
  <si>
    <t>Mantenimiento de los pozos profundos y las PTAP´s</t>
  </si>
  <si>
    <t>Operación de las PTAP´s</t>
  </si>
  <si>
    <t>Implementación del mínimo vital</t>
  </si>
  <si>
    <t>Actualización del estudio tarifario del servicio de acueducto de acuerdo a la normatividad vigente</t>
  </si>
  <si>
    <t>Implementación y dotación de dispositivos de macromedición</t>
  </si>
  <si>
    <t>Protección y conservación de las fuentes hídricas</t>
  </si>
  <si>
    <t>Capacitación y motivación especial</t>
  </si>
  <si>
    <t>Automatización del tanque Caita</t>
  </si>
  <si>
    <t>Construcción y legalización acometida eléctrica</t>
  </si>
  <si>
    <t xml:space="preserve">Suministro e instalación de macromedición </t>
  </si>
  <si>
    <t>Ampliación de la capacidad de almacenamiento de los tanques</t>
  </si>
  <si>
    <t>Construcción de encerramiento de los tanques de almacenamiento</t>
  </si>
  <si>
    <t>Construcción y reposición de redes de acueducto en las zonas urbanas y rural</t>
  </si>
  <si>
    <t>Interventoria para la construcción y reposición de redes de acueducto en las zonas urbana y rural</t>
  </si>
  <si>
    <t>Interventoria para la sectorización, instrumentación y macromedición red de sistema de acueducto</t>
  </si>
  <si>
    <t>Estudios y diseños para la construccion del laboratorio de agua potable</t>
  </si>
  <si>
    <t>Construcción de las instalaciones del laboratorio de agua potable</t>
  </si>
  <si>
    <t>Interventoria para la construcción de las instalaciones del laboratorio de agua potable</t>
  </si>
  <si>
    <t>Construcción y puesta en marcha de la ampliación de las Plantas de Tratamiento de Agua Potable</t>
  </si>
  <si>
    <t>Interventoria de la construcción de la ampliación y puesta en marcha de las Plantas de Tratamiento de Agua Potable</t>
  </si>
  <si>
    <t>Legalización del pozo profundo de la Fuente y de la Esmeralda</t>
  </si>
  <si>
    <t xml:space="preserve">Construcción del urbanismo de las PTAP´s </t>
  </si>
  <si>
    <t xml:space="preserve">Proyecto de acuerdo municipal para la implementación del subsidio </t>
  </si>
  <si>
    <t>Estudio de viabilidad para la implementación del minimo vital</t>
  </si>
  <si>
    <t>Socialización a la población beneficiada de la implementación del minimo vital</t>
  </si>
  <si>
    <t>Control y seguimiento para la reducción de perdidas en el sistema de distribución</t>
  </si>
  <si>
    <t>Estudios y diseños para la ampliación de la capacidad de almacenamiento</t>
  </si>
  <si>
    <t>Interventoria de los estudios y diseños para la ampliación de la capacidad de almacenamiento</t>
  </si>
  <si>
    <t>Construcción de la ampliación de la capacidad de almacenamiento</t>
  </si>
  <si>
    <t>Interventoria para la construcción de la ampliación de la capacidad de almacenamiento</t>
  </si>
  <si>
    <t>Sectorización, instrumentación y macromedición red de sistema de acueducto</t>
  </si>
  <si>
    <t>Interventoria de los estudios y diseños para la construcción del laboratorio de agua potable</t>
  </si>
  <si>
    <t xml:space="preserve">Formulación de proyectos del servicio público de ante entes del orden Depatamental y/o Nacional </t>
  </si>
  <si>
    <t xml:space="preserve">Construcción cerramiento PTAP Los patos </t>
  </si>
  <si>
    <r>
      <rPr>
        <sz val="8"/>
        <color rgb="FFFF0000"/>
        <rFont val="Arial"/>
        <family val="2"/>
      </rPr>
      <t xml:space="preserve">Reactivar convenio con el </t>
    </r>
    <r>
      <rPr>
        <sz val="8"/>
        <rFont val="Arial"/>
        <family val="2"/>
      </rPr>
      <t xml:space="preserve">Plan Departamental de Aguas </t>
    </r>
  </si>
  <si>
    <t>Formulación del proyecto Plan Maestro de Acueducto ante entes del orden Departamental y/o Nacional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</si>
  <si>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</si>
  <si>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</si>
  <si>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</si>
  <si>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</si>
  <si>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</si>
  <si>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</si>
  <si>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</si>
  <si>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</si>
  <si>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</si>
  <si>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</si>
  <si>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</si>
  <si>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</si>
  <si>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</si>
  <si>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</si>
  <si>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r>
      <t xml:space="preserve">Suministro e instalación de micromedidores a </t>
    </r>
    <r>
      <rPr>
        <sz val="8"/>
        <color theme="3" tint="0.39997558519241921"/>
        <rFont val="Arial"/>
        <family val="2"/>
      </rPr>
      <t>población focalizada</t>
    </r>
    <r>
      <rPr>
        <sz val="8"/>
        <rFont val="Arial"/>
        <family val="2"/>
      </rPr>
      <t xml:space="preserve"> </t>
    </r>
    <r>
      <rPr>
        <sz val="8"/>
        <color rgb="FFFF0000"/>
        <rFont val="Arial"/>
        <family val="2"/>
      </rPr>
      <t>(parados o dañados)</t>
    </r>
  </si>
  <si>
    <t>Ejecutado
1-Ener_30-Jun.</t>
  </si>
  <si>
    <t>CARACTERIZACIÓN DE BENEFICIARIOS 2018</t>
  </si>
  <si>
    <t>FUENTE: BASE DATOS CERTIFICADA POR EL DNP MAYO 2018</t>
  </si>
  <si>
    <t>ELVA JEANNETTE CUEVAS BAUTISTA</t>
  </si>
  <si>
    <t xml:space="preserve">ELVA JEANNETTE CUEVAS BAUTISTA - GERENTE EMPRESA DE SERVICIOS PÚBLICOS </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</si>
</sst>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9">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1"/>
      <name val="Arial"/>
      <family val="2"/>
    </font>
    <font>
      <sz val="8"/>
      <color theme="3" tint="0.39997558519241921"/>
      <name val="Arial"/>
      <family val="2"/>
    </font>
    <font>
      <sz val="11"/>
      <name val="Calibri"/>
      <family val="2"/>
      <scheme val="minor"/>
    </font>
    <font>
      <b/>
      <sz val="15"/>
      <name val="Calibri"/>
      <family val="2"/>
      <scheme val="minor"/>
    </font>
    <font>
      <sz val="9"/>
      <color indexed="81"/>
      <name val="Tahoma"/>
      <family val="2"/>
    </font>
    <font>
      <sz val="7"/>
      <name val="Arial"/>
      <family val="2"/>
    </font>
    <font>
      <b/>
      <sz val="9"/>
      <color indexed="81"/>
      <name val="Tahoma"/>
      <charset val="1"/>
    </font>
    <font>
      <sz val="9"/>
      <color indexed="81"/>
      <name val="Tahoma"/>
      <charset val="1"/>
    </font>
    <font>
      <b/>
      <sz val="11"/>
      <color theme="1"/>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8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0" fontId="60" fillId="0" borderId="40" xfId="0" applyFont="1" applyFill="1" applyBorder="1" applyAlignment="1" applyProtection="1">
      <alignment horizontal="center" vertical="center" wrapText="1"/>
    </xf>
    <xf numFmtId="0" fontId="60" fillId="0" borderId="57" xfId="0"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0" fontId="61"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0" fontId="62" fillId="0" borderId="0" xfId="0" applyFont="1" applyAlignment="1" applyProtection="1">
      <alignment horizontal="center" wrapText="1"/>
    </xf>
    <xf numFmtId="0" fontId="63" fillId="2" borderId="21" xfId="3" applyFont="1" applyFill="1" applyBorder="1" applyAlignment="1" applyProtection="1">
      <alignment horizontal="center" vertical="center" wrapText="1"/>
    </xf>
    <xf numFmtId="0" fontId="63" fillId="0" borderId="31" xfId="3" applyFont="1" applyBorder="1" applyAlignment="1" applyProtection="1">
      <alignment horizontal="center" vertical="center" wrapText="1"/>
    </xf>
    <xf numFmtId="0" fontId="63" fillId="0" borderId="31" xfId="3" applyFont="1" applyFill="1" applyBorder="1" applyAlignment="1" applyProtection="1">
      <alignment horizontal="center" vertical="center" wrapText="1"/>
    </xf>
    <xf numFmtId="0" fontId="63"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40" xfId="3" applyNumberFormat="1" applyFont="1" applyFill="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40"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67" fontId="16" fillId="0" borderId="40" xfId="3" applyNumberFormat="1" applyFont="1" applyFill="1" applyBorder="1" applyAlignment="1" applyProtection="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40" xfId="3" applyNumberFormat="1" applyFont="1" applyFill="1" applyBorder="1" applyAlignment="1" applyProtection="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4" fillId="0" borderId="100" xfId="0" applyFont="1" applyBorder="1" applyAlignment="1">
      <alignment horizontal="center" vertical="center"/>
    </xf>
    <xf numFmtId="0" fontId="68" fillId="32" borderId="0" xfId="0" applyFont="1" applyFill="1"/>
    <xf numFmtId="0" fontId="4" fillId="7" borderId="100" xfId="0" applyFont="1" applyFill="1" applyBorder="1" applyAlignment="1">
      <alignment horizontal="center" vertical="center"/>
    </xf>
    <xf numFmtId="37" fontId="4" fillId="7" borderId="95" xfId="1" applyNumberFormat="1" applyFont="1" applyFill="1" applyBorder="1" applyAlignment="1">
      <alignment horizontal="center" vertical="center"/>
    </xf>
    <xf numFmtId="37" fontId="4" fillId="7" borderId="100" xfId="1" applyNumberFormat="1" applyFont="1" applyFill="1" applyBorder="1" applyAlignment="1">
      <alignment horizontal="center" vertical="center"/>
    </xf>
    <xf numFmtId="172" fontId="4" fillId="7" borderId="95" xfId="1" applyNumberFormat="1" applyFont="1" applyFill="1" applyBorder="1" applyAlignment="1">
      <alignment horizontal="center" vertical="center"/>
    </xf>
    <xf numFmtId="172" fontId="4" fillId="7" borderId="100" xfId="1" applyNumberFormat="1" applyFont="1" applyFill="1" applyBorder="1" applyAlignment="1">
      <alignment horizontal="center" vertical="center"/>
    </xf>
    <xf numFmtId="3" fontId="35" fillId="0" borderId="73" xfId="0" applyNumberFormat="1" applyFont="1" applyFill="1" applyBorder="1" applyAlignment="1" applyProtection="1">
      <alignment horizontal="center" vertical="center" wrapText="1"/>
    </xf>
    <xf numFmtId="37" fontId="4" fillId="7" borderId="131" xfId="1" applyNumberFormat="1" applyFont="1" applyFill="1" applyBorder="1" applyAlignment="1">
      <alignment horizontal="center" vertical="center"/>
    </xf>
    <xf numFmtId="37" fontId="4" fillId="7" borderId="140" xfId="1" applyNumberFormat="1" applyFont="1" applyFill="1" applyBorder="1" applyAlignment="1">
      <alignment horizontal="center" vertical="center"/>
    </xf>
    <xf numFmtId="3" fontId="35" fillId="29" borderId="137" xfId="0" applyNumberFormat="1" applyFont="1" applyFill="1" applyBorder="1" applyAlignment="1" applyProtection="1">
      <alignment horizontal="center" vertical="center" wrapText="1"/>
    </xf>
    <xf numFmtId="172" fontId="4" fillId="7" borderId="131" xfId="1" applyNumberFormat="1" applyFont="1" applyFill="1" applyBorder="1" applyAlignment="1">
      <alignment horizontal="center" vertical="center"/>
    </xf>
    <xf numFmtId="172" fontId="4" fillId="7" borderId="140" xfId="1" applyNumberFormat="1" applyFont="1" applyFill="1" applyBorder="1" applyAlignment="1">
      <alignment horizontal="center" vertical="center"/>
    </xf>
    <xf numFmtId="3" fontId="35" fillId="30" borderId="137" xfId="0" applyNumberFormat="1" applyFont="1" applyFill="1" applyBorder="1" applyAlignment="1" applyProtection="1">
      <alignment horizontal="center" vertical="center" wrapText="1"/>
    </xf>
    <xf numFmtId="0" fontId="4" fillId="7" borderId="140" xfId="0" applyFont="1" applyFill="1" applyBorder="1" applyAlignment="1">
      <alignment horizontal="center" vertical="center"/>
    </xf>
    <xf numFmtId="4" fontId="28" fillId="7" borderId="84" xfId="0" applyNumberFormat="1" applyFont="1" applyFill="1" applyBorder="1" applyAlignment="1" applyProtection="1">
      <alignment horizontal="center" vertical="top" wrapText="1"/>
      <protection locked="0"/>
    </xf>
    <xf numFmtId="4" fontId="28" fillId="7" borderId="73" xfId="0" applyNumberFormat="1" applyFont="1" applyFill="1" applyBorder="1" applyAlignment="1" applyProtection="1">
      <alignment horizontal="center" vertical="top" wrapText="1"/>
      <protection locked="0"/>
    </xf>
    <xf numFmtId="4" fontId="28" fillId="7" borderId="85" xfId="0" applyNumberFormat="1" applyFont="1" applyFill="1" applyBorder="1" applyAlignment="1" applyProtection="1">
      <alignment horizontal="center" vertical="top" wrapText="1"/>
      <protection locked="0"/>
    </xf>
    <xf numFmtId="171" fontId="28" fillId="7" borderId="40" xfId="0" applyNumberFormat="1" applyFont="1" applyFill="1" applyBorder="1" applyAlignment="1" applyProtection="1">
      <alignment vertical="center" textRotation="90" wrapText="1"/>
      <protection locked="0"/>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8" fillId="28" borderId="67"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protection locked="0"/>
    </xf>
    <xf numFmtId="0" fontId="29" fillId="0" borderId="57" xfId="0" applyFont="1" applyBorder="1" applyAlignment="1" applyProtection="1">
      <alignment horizontal="center" vertical="center" wrapText="1"/>
    </xf>
    <xf numFmtId="164" fontId="29" fillId="0" borderId="57" xfId="0" applyNumberFormat="1" applyFont="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26"/>
  <sheetViews>
    <sheetView showGridLines="0" tabSelected="1" zoomScale="80" zoomScaleNormal="80" workbookViewId="0"/>
  </sheetViews>
  <sheetFormatPr baseColWidth="10" defaultRowHeight="14.25"/>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41" width="6.85546875" style="198" bestFit="1" customWidth="1"/>
    <col min="42" max="42" width="8" style="198" bestFit="1" customWidth="1"/>
    <col min="43" max="43" width="6.85546875" style="198" bestFit="1" customWidth="1"/>
    <col min="44" max="44" width="5.7109375" style="198" bestFit="1" customWidth="1"/>
    <col min="45" max="46" width="8.7109375" style="198" bestFit="1" customWidth="1"/>
    <col min="47" max="47" width="5.7109375" style="198" bestFit="1" customWidth="1"/>
    <col min="4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935" t="s">
        <v>2</v>
      </c>
      <c r="C2" s="936"/>
      <c r="D2" s="936"/>
      <c r="E2" s="936"/>
      <c r="F2" s="936"/>
      <c r="G2" s="936"/>
      <c r="H2" s="936"/>
      <c r="I2" s="936"/>
      <c r="J2" s="936"/>
      <c r="K2" s="936"/>
      <c r="L2" s="936"/>
      <c r="M2" s="936"/>
      <c r="N2" s="936"/>
      <c r="O2" s="936"/>
      <c r="P2" s="936"/>
      <c r="Q2" s="936"/>
      <c r="R2" s="936"/>
      <c r="S2" s="936"/>
      <c r="T2" s="936"/>
      <c r="U2" s="936"/>
      <c r="V2" s="936"/>
      <c r="W2" s="936"/>
      <c r="X2" s="936"/>
      <c r="Y2" s="936"/>
      <c r="Z2" s="936"/>
      <c r="AA2" s="936"/>
      <c r="AB2" s="936"/>
      <c r="AC2" s="936"/>
      <c r="AD2" s="936"/>
      <c r="AE2" s="936"/>
      <c r="AF2" s="936"/>
      <c r="AG2" s="936"/>
      <c r="AH2" s="936"/>
      <c r="AI2" s="936"/>
      <c r="AJ2" s="936"/>
      <c r="AK2" s="936"/>
      <c r="AL2" s="936"/>
      <c r="AM2" s="936"/>
      <c r="AN2" s="936"/>
      <c r="AO2" s="936"/>
      <c r="AP2" s="936"/>
      <c r="AQ2" s="936"/>
      <c r="AR2" s="936"/>
      <c r="AS2" s="936"/>
      <c r="AT2" s="936"/>
      <c r="AU2" s="936"/>
      <c r="AV2" s="936"/>
      <c r="AW2" s="936"/>
      <c r="AX2" s="936"/>
      <c r="AY2" s="936"/>
      <c r="AZ2" s="936"/>
      <c r="BA2" s="936"/>
      <c r="BB2" s="936"/>
      <c r="BC2" s="937"/>
      <c r="BE2" s="938"/>
      <c r="BF2" s="940" t="s">
        <v>1669</v>
      </c>
      <c r="BG2" s="941"/>
      <c r="BH2" s="941"/>
      <c r="BI2" s="941"/>
      <c r="BJ2" s="941"/>
      <c r="BK2" s="941"/>
      <c r="BL2" s="941"/>
    </row>
    <row r="3" spans="1:64" ht="15.75">
      <c r="B3" s="942" t="s">
        <v>1670</v>
      </c>
      <c r="C3" s="943"/>
      <c r="D3" s="943"/>
      <c r="E3" s="943"/>
      <c r="F3" s="943"/>
      <c r="G3" s="943"/>
      <c r="H3" s="943"/>
      <c r="I3" s="943"/>
      <c r="J3" s="943"/>
      <c r="K3" s="943"/>
      <c r="L3" s="943"/>
      <c r="M3" s="943"/>
      <c r="N3" s="944">
        <v>2019</v>
      </c>
      <c r="O3" s="944"/>
      <c r="P3" s="944"/>
      <c r="Q3" s="126" t="e">
        <f>VLOOKUP(N3,#REF!,2,0)</f>
        <v>#REF!</v>
      </c>
      <c r="R3" s="126">
        <f>VLOOKUP(N3,$N$322:$O$326,2,0)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9"/>
      <c r="BF3" s="940"/>
      <c r="BG3" s="941"/>
      <c r="BH3" s="941"/>
      <c r="BI3" s="941"/>
      <c r="BJ3" s="941"/>
      <c r="BK3" s="941"/>
      <c r="BL3" s="941"/>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945" t="str">
        <f>VLOOKUP($D$9,'CONSOLIDADO PLAN DESARROLLO'!$DT$9:$DZ$62,3,0)</f>
        <v>E3. - Infraestructura, Planeación, Ambiente y Servicios Públicos</v>
      </c>
      <c r="D5" s="945"/>
      <c r="E5" s="945"/>
      <c r="F5" s="945"/>
      <c r="G5" s="945"/>
      <c r="H5" s="945"/>
      <c r="I5" s="946"/>
      <c r="J5" s="947" t="s">
        <v>1672</v>
      </c>
      <c r="K5" s="948"/>
      <c r="L5" s="949" t="str">
        <f>VLOOKUP($D$9,'CONSOLIDADO PLAN DESARROLLO'!$DT$9:$DZ$62,5,0)</f>
        <v>Servicios Públicos</v>
      </c>
      <c r="M5" s="949"/>
      <c r="N5" s="949"/>
      <c r="O5" s="949"/>
      <c r="P5" s="949"/>
      <c r="Q5" s="949"/>
      <c r="R5" s="949"/>
      <c r="S5" s="949"/>
      <c r="T5" s="949"/>
      <c r="U5" s="950"/>
      <c r="V5" s="951" t="s">
        <v>1783</v>
      </c>
      <c r="W5" s="952"/>
      <c r="X5" s="952"/>
      <c r="Y5" s="920"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20"/>
      <c r="AA5" s="920"/>
      <c r="AB5" s="920"/>
      <c r="AC5" s="920"/>
      <c r="AD5" s="920"/>
      <c r="AE5" s="920"/>
      <c r="AF5" s="920"/>
      <c r="AG5" s="920"/>
      <c r="AH5" s="920"/>
      <c r="AI5" s="920"/>
      <c r="AJ5" s="920"/>
      <c r="AK5" s="920"/>
      <c r="AL5" s="920"/>
      <c r="AM5" s="920"/>
      <c r="AN5" s="920"/>
      <c r="AO5" s="920"/>
      <c r="AP5" s="920"/>
      <c r="AQ5" s="920"/>
      <c r="AR5" s="920"/>
      <c r="AS5" s="920"/>
      <c r="AT5" s="920"/>
      <c r="AU5" s="920"/>
      <c r="AV5" s="920"/>
      <c r="AW5" s="920"/>
      <c r="AX5" s="920"/>
      <c r="AY5" s="920"/>
      <c r="AZ5" s="920"/>
      <c r="BA5" s="920"/>
      <c r="BB5" s="920"/>
      <c r="BC5" s="953"/>
    </row>
    <row r="6" spans="1:64" ht="15" customHeight="1" thickBot="1">
      <c r="B6" s="133" t="s">
        <v>1673</v>
      </c>
      <c r="C6" s="920" t="str">
        <f>VLOOKUP($D$9,'CONSOLIDADO PLAN DESARROLLO'!$DT$9:$DZ$62,6,0)</f>
        <v>E3.P_L - ACUEDUCTO, ALCANTARILLADO Y ASEO</v>
      </c>
      <c r="D6" s="920"/>
      <c r="E6" s="920"/>
      <c r="F6" s="921"/>
      <c r="G6" s="1016" t="s">
        <v>1785</v>
      </c>
      <c r="H6" s="1017"/>
      <c r="I6" s="1017"/>
      <c r="J6" s="1017"/>
      <c r="K6" s="1018" t="str">
        <f>VLOOKUP($D$9,'CONSOLIDADO PLAN DESARROLLO'!$DT$9:$DZ$62,7,0)</f>
        <v>Ampliar las coberturas los servicios públicos de Acueducto, Alcantarillado y Aseo</v>
      </c>
      <c r="L6" s="1018"/>
      <c r="M6" s="1018"/>
      <c r="N6" s="1018"/>
      <c r="O6" s="1018"/>
      <c r="P6" s="1018"/>
      <c r="Q6" s="1019"/>
      <c r="R6" s="922" t="s">
        <v>1988</v>
      </c>
      <c r="S6" s="923"/>
      <c r="T6" s="923"/>
      <c r="U6" s="923"/>
      <c r="V6" s="924"/>
      <c r="W6" s="924"/>
      <c r="X6" s="924"/>
      <c r="Y6" s="924"/>
      <c r="Z6" s="924"/>
      <c r="AA6" s="924"/>
      <c r="AB6" s="924"/>
      <c r="AC6" s="924"/>
      <c r="AD6" s="924"/>
      <c r="AE6" s="924"/>
      <c r="AF6" s="924"/>
      <c r="AG6" s="924"/>
      <c r="AH6" s="924"/>
      <c r="AI6" s="924"/>
      <c r="AJ6" s="924"/>
      <c r="AK6" s="925"/>
      <c r="AL6" s="926" t="s">
        <v>1674</v>
      </c>
      <c r="AM6" s="927"/>
      <c r="AN6" s="927"/>
      <c r="AO6" s="927"/>
      <c r="AP6" s="927"/>
      <c r="AQ6" s="927"/>
      <c r="AR6" s="927"/>
      <c r="AS6" s="927"/>
      <c r="AT6" s="927"/>
      <c r="AU6" s="927"/>
      <c r="AV6" s="927"/>
      <c r="AW6" s="927"/>
      <c r="AX6" s="927"/>
      <c r="AY6" s="927"/>
      <c r="AZ6" s="927"/>
      <c r="BA6" s="927"/>
      <c r="BB6" s="927"/>
      <c r="BC6" s="928"/>
    </row>
    <row r="7" spans="1:64" ht="36" customHeight="1">
      <c r="B7" s="1020" t="s">
        <v>1675</v>
      </c>
      <c r="C7" s="1021"/>
      <c r="D7" s="929" t="s">
        <v>1676</v>
      </c>
      <c r="E7" s="1024" t="s">
        <v>1677</v>
      </c>
      <c r="F7" s="931" t="s">
        <v>1678</v>
      </c>
      <c r="G7" s="933" t="s">
        <v>1679</v>
      </c>
      <c r="H7" s="971" t="s">
        <v>1786</v>
      </c>
      <c r="I7" s="973" t="s">
        <v>1908</v>
      </c>
      <c r="J7" s="975">
        <f>+$N$3</f>
        <v>2019</v>
      </c>
      <c r="K7" s="977" t="s">
        <v>1681</v>
      </c>
      <c r="L7" s="979" t="s">
        <v>1979</v>
      </c>
      <c r="M7" s="134"/>
      <c r="N7" s="134"/>
      <c r="O7" s="134"/>
      <c r="P7" s="134"/>
      <c r="Q7" s="134"/>
      <c r="R7" s="981" t="s">
        <v>1910</v>
      </c>
      <c r="S7" s="982"/>
      <c r="T7" s="965" t="s">
        <v>1927</v>
      </c>
      <c r="U7" s="965"/>
      <c r="V7" s="965" t="s">
        <v>1911</v>
      </c>
      <c r="W7" s="965"/>
      <c r="X7" s="965" t="s">
        <v>1912</v>
      </c>
      <c r="Y7" s="965"/>
      <c r="Z7" s="970" t="s">
        <v>1909</v>
      </c>
      <c r="AA7" s="970"/>
      <c r="AB7" s="965" t="s">
        <v>36</v>
      </c>
      <c r="AC7" s="965"/>
      <c r="AD7" s="965" t="s">
        <v>1928</v>
      </c>
      <c r="AE7" s="965"/>
      <c r="AF7" s="965" t="s">
        <v>1913</v>
      </c>
      <c r="AG7" s="965"/>
      <c r="AH7" s="965" t="s">
        <v>1982</v>
      </c>
      <c r="AI7" s="965"/>
      <c r="AJ7" s="966" t="s">
        <v>1923</v>
      </c>
      <c r="AK7" s="967"/>
      <c r="AL7" s="968" t="s">
        <v>1682</v>
      </c>
      <c r="AM7" s="969"/>
      <c r="AN7" s="969"/>
      <c r="AO7" s="969"/>
      <c r="AP7" s="969"/>
      <c r="AQ7" s="969"/>
      <c r="AR7" s="969"/>
      <c r="AS7" s="969" t="s">
        <v>1683</v>
      </c>
      <c r="AT7" s="969"/>
      <c r="AU7" s="969"/>
      <c r="AV7" s="969" t="s">
        <v>1684</v>
      </c>
      <c r="AW7" s="969"/>
      <c r="AX7" s="969"/>
      <c r="AY7" s="969"/>
      <c r="AZ7" s="969"/>
      <c r="BA7" s="956" t="s">
        <v>1685</v>
      </c>
      <c r="BB7" s="954" t="s">
        <v>1983</v>
      </c>
      <c r="BC7" s="955" t="s">
        <v>1687</v>
      </c>
    </row>
    <row r="8" spans="1:64" ht="57" customHeight="1">
      <c r="B8" s="1022"/>
      <c r="C8" s="1023"/>
      <c r="D8" s="930"/>
      <c r="E8" s="1025"/>
      <c r="F8" s="932"/>
      <c r="G8" s="934"/>
      <c r="H8" s="972"/>
      <c r="I8" s="974"/>
      <c r="J8" s="976"/>
      <c r="K8" s="978"/>
      <c r="L8" s="980"/>
      <c r="M8" s="134"/>
      <c r="N8" s="134"/>
      <c r="O8" s="134"/>
      <c r="P8" s="134"/>
      <c r="Q8" s="134"/>
      <c r="R8" s="27" t="s">
        <v>1984</v>
      </c>
      <c r="S8" s="28" t="s">
        <v>1985</v>
      </c>
      <c r="T8" s="29" t="s">
        <v>1984</v>
      </c>
      <c r="U8" s="28" t="s">
        <v>1985</v>
      </c>
      <c r="V8" s="29" t="s">
        <v>1984</v>
      </c>
      <c r="W8" s="28" t="s">
        <v>1985</v>
      </c>
      <c r="X8" s="29" t="s">
        <v>1984</v>
      </c>
      <c r="Y8" s="28" t="s">
        <v>1985</v>
      </c>
      <c r="Z8" s="29" t="s">
        <v>1984</v>
      </c>
      <c r="AA8" s="28" t="s">
        <v>1985</v>
      </c>
      <c r="AB8" s="29" t="s">
        <v>1984</v>
      </c>
      <c r="AC8" s="28" t="s">
        <v>1985</v>
      </c>
      <c r="AD8" s="29" t="s">
        <v>1984</v>
      </c>
      <c r="AE8" s="28" t="s">
        <v>1985</v>
      </c>
      <c r="AF8" s="29" t="s">
        <v>1984</v>
      </c>
      <c r="AG8" s="28" t="s">
        <v>1985</v>
      </c>
      <c r="AH8" s="29" t="s">
        <v>1984</v>
      </c>
      <c r="AI8" s="28" t="s">
        <v>1985</v>
      </c>
      <c r="AJ8" s="30" t="s">
        <v>1986</v>
      </c>
      <c r="AK8" s="31" t="s">
        <v>1987</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56"/>
      <c r="BB8" s="954"/>
      <c r="BC8" s="955"/>
    </row>
    <row r="9" spans="1:64" ht="78" customHeight="1">
      <c r="B9" s="1026" t="s">
        <v>1994</v>
      </c>
      <c r="C9" s="1027"/>
      <c r="D9" s="103" t="s">
        <v>486</v>
      </c>
      <c r="E9" s="102" t="str">
        <f>VLOOKUP($D$9,'CONSOLIDADO PLAN DESARROLLO'!$EB$9:$EF$62,2,0)</f>
        <v xml:space="preserve">Mantener la cobertura de acueducto del área urbana y área rural </v>
      </c>
      <c r="F9" s="37" t="str">
        <f>VLOOKUP($D$9,'CONSOLIDADO PLAN DESARROLLO'!$EB$9:$EF$62,3,0)</f>
        <v>% cobertura urbana
% cobertura rural</v>
      </c>
      <c r="G9" s="98" t="str">
        <f>VLOOKUP($D$9,'CONSOLIDADO PLAN DESARROLLO'!$EB$9:$EF$62,4,0)</f>
        <v>100%   
  99%</v>
      </c>
      <c r="H9" s="98" t="str">
        <f>VLOOKUP($D$9,'CONSOLIDADO PLAN DESARROLLO'!$EB$9:$EF$62,5,0)</f>
        <v>100%    
99%</v>
      </c>
      <c r="I9" s="957"/>
      <c r="J9" s="958"/>
      <c r="K9" s="907"/>
      <c r="L9" s="906"/>
      <c r="M9" s="134"/>
      <c r="N9" s="134"/>
      <c r="O9" s="134"/>
      <c r="P9" s="134"/>
      <c r="Q9" s="134"/>
      <c r="R9" s="135">
        <f t="shared" ref="R9:AZ9" si="0">+R12+R27+R36+R45+R54+R64+R73+R86+R96+R105+R114+R123+R132+R141+R150+R159+R168+R177+R186+R195+R204</f>
        <v>0</v>
      </c>
      <c r="S9" s="136">
        <f t="shared" si="0"/>
        <v>0</v>
      </c>
      <c r="T9" s="137">
        <f t="shared" si="0"/>
        <v>0</v>
      </c>
      <c r="U9" s="136">
        <f t="shared" si="0"/>
        <v>0</v>
      </c>
      <c r="V9" s="137">
        <f t="shared" si="0"/>
        <v>0</v>
      </c>
      <c r="W9" s="136">
        <f t="shared" si="0"/>
        <v>0</v>
      </c>
      <c r="X9" s="137">
        <f t="shared" si="0"/>
        <v>0</v>
      </c>
      <c r="Y9" s="136">
        <f t="shared" si="0"/>
        <v>0</v>
      </c>
      <c r="Z9" s="137">
        <f t="shared" si="0"/>
        <v>317736056</v>
      </c>
      <c r="AA9" s="136">
        <f t="shared" si="0"/>
        <v>0</v>
      </c>
      <c r="AB9" s="137">
        <f t="shared" si="0"/>
        <v>61034292</v>
      </c>
      <c r="AC9" s="136">
        <f t="shared" si="0"/>
        <v>0</v>
      </c>
      <c r="AD9" s="137">
        <f t="shared" si="0"/>
        <v>0</v>
      </c>
      <c r="AE9" s="136">
        <f t="shared" si="0"/>
        <v>0</v>
      </c>
      <c r="AF9" s="137">
        <f t="shared" si="0"/>
        <v>0</v>
      </c>
      <c r="AG9" s="136">
        <f t="shared" si="0"/>
        <v>0</v>
      </c>
      <c r="AH9" s="137">
        <f t="shared" ref="AH9:AI9" si="1">+AH12+AH27+AH36+AH45+AH54+AH64+AH73+AH86+AH96+AH105+AH114+AH123+AH132+AH141+AH150+AH159+AH168+AH177+AH186+AH195+AH204</f>
        <v>0</v>
      </c>
      <c r="AI9" s="136">
        <f t="shared" si="1"/>
        <v>0</v>
      </c>
      <c r="AJ9" s="138">
        <f t="shared" si="0"/>
        <v>378770348</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c r="B10" s="148" t="s">
        <v>1703</v>
      </c>
      <c r="C10" s="149" t="s">
        <v>1704</v>
      </c>
      <c r="D10" s="959" t="e">
        <f>VLOOKUP($D$9,#REF!,2,0)</f>
        <v>#REF!</v>
      </c>
      <c r="E10" s="960"/>
      <c r="F10" s="960"/>
      <c r="G10" s="960"/>
      <c r="H10" s="960"/>
      <c r="I10" s="960"/>
      <c r="J10" s="961"/>
      <c r="K10" s="38" t="e">
        <f>VLOOKUP($D$9,#REF!,3,0)</f>
        <v>#REF!</v>
      </c>
      <c r="L10" s="39" t="e">
        <f>VLOOKUP($D$9,#REF!,4,0)</f>
        <v>#REF!</v>
      </c>
      <c r="M10" s="40" t="e">
        <f>VLOOKUP($D$9,#REF!,5,0)</f>
        <v>#REF!</v>
      </c>
      <c r="N10" s="962" t="e">
        <f>VLOOKUP($D$9,#REF!,Q3,0)</f>
        <v>#REF!</v>
      </c>
      <c r="O10" s="963"/>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64"/>
      <c r="O11" s="964"/>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983">
        <v>1</v>
      </c>
      <c r="B12" s="162" t="s">
        <v>1705</v>
      </c>
      <c r="C12" s="163" t="s">
        <v>1706</v>
      </c>
      <c r="D12" s="164" t="s">
        <v>21</v>
      </c>
      <c r="E12" s="164" t="s">
        <v>1892</v>
      </c>
      <c r="F12" s="163" t="s">
        <v>1707</v>
      </c>
      <c r="G12" s="165" t="s">
        <v>1679</v>
      </c>
      <c r="H12" s="165" t="s">
        <v>1680</v>
      </c>
      <c r="I12" s="166" t="s">
        <v>1908</v>
      </c>
      <c r="J12" s="167">
        <f>+$N$3</f>
        <v>2019</v>
      </c>
      <c r="K12" s="165" t="s">
        <v>1925</v>
      </c>
      <c r="L12" s="166" t="s">
        <v>1980</v>
      </c>
      <c r="M12" s="163" t="s">
        <v>1708</v>
      </c>
      <c r="N12" s="163" t="s">
        <v>1709</v>
      </c>
      <c r="O12" s="163" t="s">
        <v>1710</v>
      </c>
      <c r="P12" s="163" t="s">
        <v>1990</v>
      </c>
      <c r="Q12" s="163" t="s">
        <v>1981</v>
      </c>
      <c r="R12" s="168">
        <f t="shared" ref="R12:AJ12" si="2">SUM(R13:R25)</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si="2"/>
        <v>0</v>
      </c>
      <c r="AI12" s="171">
        <f t="shared" si="2"/>
        <v>0</v>
      </c>
      <c r="AJ12" s="173">
        <f t="shared" si="2"/>
        <v>0</v>
      </c>
      <c r="AK12" s="174">
        <f>SUM(AK13:AK25)</f>
        <v>0</v>
      </c>
      <c r="AL12" s="870"/>
      <c r="AM12" s="871"/>
      <c r="AN12" s="871"/>
      <c r="AO12" s="871"/>
      <c r="AP12" s="871"/>
      <c r="AQ12" s="871"/>
      <c r="AR12" s="872"/>
      <c r="AS12" s="873"/>
      <c r="AT12" s="871"/>
      <c r="AU12" s="872"/>
      <c r="AV12" s="873"/>
      <c r="AW12" s="871"/>
      <c r="AX12" s="871"/>
      <c r="AY12" s="871"/>
      <c r="AZ12" s="874"/>
      <c r="BA12" s="44" t="s">
        <v>1685</v>
      </c>
      <c r="BB12" s="44" t="s">
        <v>1983</v>
      </c>
      <c r="BC12" s="45" t="s">
        <v>1687</v>
      </c>
    </row>
    <row r="13" spans="1:64" ht="33.75" customHeight="1">
      <c r="A13" s="984"/>
      <c r="B13" s="986" t="str">
        <f>VLOOKUP($D$9,'PROYECTOS REGISTRADOS'!$A$2:$D$82,4,0)</f>
        <v>Mejoramiento de la cobertura de Acueducto del Área Urbana y Área Rural del Municipio de Tocancipá, Cundinamarca, Centro Oriente</v>
      </c>
      <c r="C13" s="988" t="str">
        <f>VLOOKUP($D$9,'PROYECTOS REGISTRADOS'!$A$2:$D$82,3,0)</f>
        <v>2016-25817-0045</v>
      </c>
      <c r="D13" s="990" t="s">
        <v>1350</v>
      </c>
      <c r="E13" s="994" t="str">
        <f>IF(D13=0,"0-0",(VLOOKUP(D13,'CONSOLIDADO PLAN DESARROLLO'!$EL$9:$ET$304,2,0)))</f>
        <v>Ampliar la capacidad de tratamiento de las Plantas de Agua Potable</v>
      </c>
      <c r="F13" s="992" t="str">
        <f>IF(D13=0,"0-0",(VLOOKUP(D13,'CONSOLIDADO PLAN DESARROLLO'!$EL$9:$ET$304,3,0)))</f>
        <v>No. de PTAP ampliadas</v>
      </c>
      <c r="G13" s="1014">
        <f>IF(D13=0,"0-0",(VLOOKUP(D13,'CONSOLIDADO PLAN DESARROLLO'!$EL$9:$ET$304,4,0)))</f>
        <v>3</v>
      </c>
      <c r="H13" s="997">
        <f>IF(D13=0,"0-0",(VLOOKUP(D13,'CONSOLIDADO PLAN DESARROLLO'!$EL$9:$ET$304,5,0)))</f>
        <v>3</v>
      </c>
      <c r="I13" s="999">
        <f>IF(D13=0,"0-0",(VLOOKUP(D13,'CONSOLIDADO PLAN DESARROLLO'!$EL$9:$ET$304,$R$3,0)))</f>
        <v>1.2</v>
      </c>
      <c r="J13" s="1000"/>
      <c r="K13" s="1005"/>
      <c r="L13" s="1010"/>
      <c r="M13" s="808" t="s">
        <v>1929</v>
      </c>
      <c r="N13" s="806" t="s">
        <v>1930</v>
      </c>
      <c r="O13" s="810">
        <v>3</v>
      </c>
      <c r="P13" s="868"/>
      <c r="Q13" s="47"/>
      <c r="R13" s="911">
        <f>VLOOKUP($D13,'[3]Tablero Logro Metas 2019'!AK7:AS302,3,0)</f>
        <v>0</v>
      </c>
      <c r="S13" s="48"/>
      <c r="T13" s="914">
        <f>VLOOKUP($D13,'[3]Tablero Logro Metas 2019'!AK7:AS302,4,0)</f>
        <v>0</v>
      </c>
      <c r="U13" s="49"/>
      <c r="V13" s="914">
        <f>VLOOKUP($D13,'[3]Tablero Logro Metas 2019'!AK7:AS302,5,0)</f>
        <v>0</v>
      </c>
      <c r="W13" s="49"/>
      <c r="X13" s="914">
        <f>VLOOKUP($D13,'[3]Tablero Logro Metas 2019'!AK7:AS302,3,0)</f>
        <v>0</v>
      </c>
      <c r="Y13" s="49"/>
      <c r="Z13" s="914">
        <f>VLOOKUP($D13,'[3]Tablero Logro Metas 2019'!AK7:AS302,3,0)</f>
        <v>0</v>
      </c>
      <c r="AA13" s="49"/>
      <c r="AB13" s="914">
        <f>VLOOKUP($D13,'[3]Tablero Logro Metas 2019'!AK7:AS302,8,0)</f>
        <v>0</v>
      </c>
      <c r="AC13" s="49"/>
      <c r="AD13" s="914">
        <f>VLOOKUP($D13,'[3]Tablero Logro Metas 2019'!AK7:AS302,9,0)</f>
        <v>0</v>
      </c>
      <c r="AE13" s="49"/>
      <c r="AF13" s="917"/>
      <c r="AG13" s="50"/>
      <c r="AH13" s="917"/>
      <c r="AI13" s="49"/>
      <c r="AJ13" s="908">
        <f>+R13+T13+V13+X13+Z13+AB13+AD13+AF13+AH13</f>
        <v>0</v>
      </c>
      <c r="AK13" s="104">
        <f>AC13+AE13+AG13+S13+U13+W13+Y13+AA13+AI13</f>
        <v>0</v>
      </c>
      <c r="AL13" s="51"/>
      <c r="AM13" s="52"/>
      <c r="AN13" s="52"/>
      <c r="AO13" s="52"/>
      <c r="AP13" s="52"/>
      <c r="AQ13" s="52"/>
      <c r="AR13" s="53">
        <f t="shared" ref="AR13:AR15" si="3">SUM(AL13:AQ13)</f>
        <v>0</v>
      </c>
      <c r="AS13" s="54"/>
      <c r="AT13" s="52"/>
      <c r="AU13" s="53">
        <f t="shared" ref="AU13:AU15" si="4">SUM(AS13:AT13)</f>
        <v>0</v>
      </c>
      <c r="AV13" s="54"/>
      <c r="AW13" s="52"/>
      <c r="AX13" s="52"/>
      <c r="AY13" s="52"/>
      <c r="AZ13" s="55"/>
      <c r="BA13" s="56"/>
      <c r="BB13" s="56"/>
      <c r="BC13" s="56"/>
    </row>
    <row r="14" spans="1:64" ht="33.75">
      <c r="A14" s="984"/>
      <c r="B14" s="986"/>
      <c r="C14" s="988"/>
      <c r="D14" s="990"/>
      <c r="E14" s="995"/>
      <c r="F14" s="992"/>
      <c r="G14" s="1014"/>
      <c r="H14" s="997"/>
      <c r="I14" s="1001"/>
      <c r="J14" s="1002"/>
      <c r="K14" s="1006"/>
      <c r="L14" s="1011"/>
      <c r="M14" s="808" t="s">
        <v>1936</v>
      </c>
      <c r="N14" s="806" t="s">
        <v>1930</v>
      </c>
      <c r="O14" s="810">
        <v>1</v>
      </c>
      <c r="P14" s="868"/>
      <c r="Q14" s="47"/>
      <c r="R14" s="912"/>
      <c r="S14" s="48"/>
      <c r="T14" s="915"/>
      <c r="U14" s="49"/>
      <c r="V14" s="915"/>
      <c r="W14" s="49"/>
      <c r="X14" s="915"/>
      <c r="Y14" s="49"/>
      <c r="Z14" s="915"/>
      <c r="AA14" s="49"/>
      <c r="AB14" s="915"/>
      <c r="AC14" s="49"/>
      <c r="AD14" s="915"/>
      <c r="AE14" s="49"/>
      <c r="AF14" s="918"/>
      <c r="AG14" s="50"/>
      <c r="AH14" s="918"/>
      <c r="AI14" s="49"/>
      <c r="AJ14" s="909"/>
      <c r="AK14" s="104">
        <f t="shared" ref="AK14:AK24" si="5">AC14+AE14+AG14+S14+U14+W14+Y14+AA14+AI14</f>
        <v>0</v>
      </c>
      <c r="AL14" s="896"/>
      <c r="AM14" s="897"/>
      <c r="AN14" s="897"/>
      <c r="AO14" s="897"/>
      <c r="AP14" s="897"/>
      <c r="AQ14" s="897"/>
      <c r="AR14" s="898">
        <f t="shared" si="3"/>
        <v>0</v>
      </c>
      <c r="AS14" s="899"/>
      <c r="AT14" s="900"/>
      <c r="AU14" s="901">
        <f t="shared" si="4"/>
        <v>0</v>
      </c>
      <c r="AV14" s="114"/>
      <c r="AW14" s="113"/>
      <c r="AX14" s="902"/>
      <c r="AY14" s="113"/>
      <c r="AZ14" s="55"/>
      <c r="BA14" s="56"/>
      <c r="BB14" s="56"/>
      <c r="BC14" s="56"/>
    </row>
    <row r="15" spans="1:64" ht="33.75">
      <c r="A15" s="984"/>
      <c r="B15" s="986"/>
      <c r="C15" s="988"/>
      <c r="D15" s="990"/>
      <c r="E15" s="995"/>
      <c r="F15" s="992"/>
      <c r="G15" s="1014"/>
      <c r="H15" s="997"/>
      <c r="I15" s="1001"/>
      <c r="J15" s="1002"/>
      <c r="K15" s="1006"/>
      <c r="L15" s="1011"/>
      <c r="M15" s="808" t="s">
        <v>1957</v>
      </c>
      <c r="N15" s="806" t="s">
        <v>1930</v>
      </c>
      <c r="O15" s="810">
        <v>1</v>
      </c>
      <c r="P15" s="868"/>
      <c r="Q15" s="47"/>
      <c r="R15" s="912"/>
      <c r="S15" s="48"/>
      <c r="T15" s="915"/>
      <c r="U15" s="49"/>
      <c r="V15" s="915"/>
      <c r="W15" s="49"/>
      <c r="X15" s="915"/>
      <c r="Y15" s="49"/>
      <c r="Z15" s="915"/>
      <c r="AA15" s="49"/>
      <c r="AB15" s="915"/>
      <c r="AC15" s="49"/>
      <c r="AD15" s="915"/>
      <c r="AE15" s="49"/>
      <c r="AF15" s="918"/>
      <c r="AG15" s="50"/>
      <c r="AH15" s="918"/>
      <c r="AI15" s="49"/>
      <c r="AJ15" s="909"/>
      <c r="AK15" s="104">
        <f t="shared" si="5"/>
        <v>0</v>
      </c>
      <c r="AL15" s="896"/>
      <c r="AM15" s="897"/>
      <c r="AN15" s="897"/>
      <c r="AO15" s="897"/>
      <c r="AP15" s="897"/>
      <c r="AQ15" s="897"/>
      <c r="AR15" s="53">
        <f t="shared" si="3"/>
        <v>0</v>
      </c>
      <c r="AS15" s="899"/>
      <c r="AT15" s="900"/>
      <c r="AU15" s="53">
        <f t="shared" si="4"/>
        <v>0</v>
      </c>
      <c r="AV15" s="54"/>
      <c r="AW15" s="52"/>
      <c r="AX15" s="902"/>
      <c r="AY15" s="52"/>
      <c r="AZ15" s="55"/>
      <c r="BA15" s="56"/>
      <c r="BB15" s="56"/>
      <c r="BC15" s="57"/>
    </row>
    <row r="16" spans="1:64" ht="45">
      <c r="A16" s="984"/>
      <c r="B16" s="986"/>
      <c r="C16" s="988"/>
      <c r="D16" s="990"/>
      <c r="E16" s="995"/>
      <c r="F16" s="992"/>
      <c r="G16" s="1014"/>
      <c r="H16" s="997"/>
      <c r="I16" s="1001"/>
      <c r="J16" s="1002"/>
      <c r="K16" s="1006"/>
      <c r="L16" s="1011"/>
      <c r="M16" s="808" t="s">
        <v>1958</v>
      </c>
      <c r="N16" s="806" t="s">
        <v>1930</v>
      </c>
      <c r="O16" s="810">
        <v>1</v>
      </c>
      <c r="P16" s="868"/>
      <c r="Q16" s="47"/>
      <c r="R16" s="912"/>
      <c r="S16" s="48"/>
      <c r="T16" s="915"/>
      <c r="U16" s="49"/>
      <c r="V16" s="915"/>
      <c r="W16" s="49"/>
      <c r="X16" s="915"/>
      <c r="Y16" s="49"/>
      <c r="Z16" s="915"/>
      <c r="AA16" s="49"/>
      <c r="AB16" s="915"/>
      <c r="AC16" s="49"/>
      <c r="AD16" s="915"/>
      <c r="AE16" s="49"/>
      <c r="AF16" s="918"/>
      <c r="AG16" s="49"/>
      <c r="AH16" s="918"/>
      <c r="AI16" s="49"/>
      <c r="AJ16" s="909"/>
      <c r="AK16" s="104">
        <f t="shared" si="5"/>
        <v>0</v>
      </c>
      <c r="AL16" s="896"/>
      <c r="AM16" s="897"/>
      <c r="AN16" s="897"/>
      <c r="AO16" s="897"/>
      <c r="AP16" s="897"/>
      <c r="AQ16" s="897"/>
      <c r="AR16" s="53">
        <f t="shared" ref="AR16:AR20" si="6">SUM(AL16:AQ16)</f>
        <v>0</v>
      </c>
      <c r="AS16" s="899"/>
      <c r="AT16" s="900"/>
      <c r="AU16" s="53">
        <f t="shared" ref="AU16:AU20" si="7">SUM(AS16:AT16)</f>
        <v>0</v>
      </c>
      <c r="AV16" s="54"/>
      <c r="AW16" s="52"/>
      <c r="AX16" s="902"/>
      <c r="AY16" s="52"/>
      <c r="AZ16" s="55"/>
      <c r="BA16" s="56"/>
      <c r="BB16" s="56"/>
      <c r="BC16" s="57"/>
    </row>
    <row r="17" spans="1:55" ht="45">
      <c r="A17" s="984"/>
      <c r="B17" s="986"/>
      <c r="C17" s="988"/>
      <c r="D17" s="990"/>
      <c r="E17" s="995"/>
      <c r="F17" s="992"/>
      <c r="G17" s="1014"/>
      <c r="H17" s="997"/>
      <c r="I17" s="1001"/>
      <c r="J17" s="1002"/>
      <c r="K17" s="1006"/>
      <c r="L17" s="1011"/>
      <c r="M17" s="808" t="s">
        <v>1937</v>
      </c>
      <c r="N17" s="806" t="s">
        <v>1930</v>
      </c>
      <c r="O17" s="810">
        <v>1</v>
      </c>
      <c r="P17" s="868"/>
      <c r="Q17" s="47"/>
      <c r="R17" s="912"/>
      <c r="S17" s="48"/>
      <c r="T17" s="915"/>
      <c r="U17" s="49"/>
      <c r="V17" s="915"/>
      <c r="W17" s="49"/>
      <c r="X17" s="915"/>
      <c r="Y17" s="49"/>
      <c r="Z17" s="915"/>
      <c r="AA17" s="49"/>
      <c r="AB17" s="915"/>
      <c r="AC17" s="49"/>
      <c r="AD17" s="915"/>
      <c r="AE17" s="49"/>
      <c r="AF17" s="918"/>
      <c r="AG17" s="49"/>
      <c r="AH17" s="918"/>
      <c r="AI17" s="49"/>
      <c r="AJ17" s="909"/>
      <c r="AK17" s="104">
        <f t="shared" si="5"/>
        <v>0</v>
      </c>
      <c r="AL17" s="51"/>
      <c r="AM17" s="52"/>
      <c r="AN17" s="52"/>
      <c r="AO17" s="52"/>
      <c r="AP17" s="52"/>
      <c r="AQ17" s="52"/>
      <c r="AR17" s="53">
        <f t="shared" si="6"/>
        <v>0</v>
      </c>
      <c r="AS17" s="54"/>
      <c r="AT17" s="52"/>
      <c r="AU17" s="53">
        <f t="shared" si="7"/>
        <v>0</v>
      </c>
      <c r="AV17" s="54"/>
      <c r="AW17" s="52"/>
      <c r="AX17" s="52"/>
      <c r="AY17" s="52"/>
      <c r="AZ17" s="55"/>
      <c r="BA17" s="56"/>
      <c r="BB17" s="56"/>
      <c r="BC17" s="56"/>
    </row>
    <row r="18" spans="1:55" ht="22.5">
      <c r="A18" s="984"/>
      <c r="B18" s="986"/>
      <c r="C18" s="988"/>
      <c r="D18" s="990"/>
      <c r="E18" s="995"/>
      <c r="F18" s="992"/>
      <c r="G18" s="1014"/>
      <c r="H18" s="997"/>
      <c r="I18" s="1001"/>
      <c r="J18" s="1002"/>
      <c r="K18" s="1006"/>
      <c r="L18" s="1011"/>
      <c r="M18" s="808" t="s">
        <v>1959</v>
      </c>
      <c r="N18" s="806" t="s">
        <v>1930</v>
      </c>
      <c r="O18" s="810">
        <v>2</v>
      </c>
      <c r="P18" s="869"/>
      <c r="Q18" s="108"/>
      <c r="R18" s="912"/>
      <c r="S18" s="109"/>
      <c r="T18" s="915"/>
      <c r="U18" s="110"/>
      <c r="V18" s="915"/>
      <c r="W18" s="110"/>
      <c r="X18" s="915"/>
      <c r="Y18" s="110"/>
      <c r="Z18" s="915"/>
      <c r="AA18" s="110"/>
      <c r="AB18" s="915"/>
      <c r="AC18" s="110"/>
      <c r="AD18" s="915"/>
      <c r="AE18" s="110"/>
      <c r="AF18" s="918"/>
      <c r="AG18" s="110"/>
      <c r="AH18" s="918"/>
      <c r="AI18" s="110"/>
      <c r="AJ18" s="909"/>
      <c r="AK18" s="104">
        <f t="shared" si="5"/>
        <v>0</v>
      </c>
      <c r="AL18" s="51"/>
      <c r="AM18" s="52"/>
      <c r="AN18" s="52"/>
      <c r="AO18" s="52"/>
      <c r="AP18" s="52"/>
      <c r="AQ18" s="52"/>
      <c r="AR18" s="53">
        <f t="shared" si="6"/>
        <v>0</v>
      </c>
      <c r="AS18" s="54"/>
      <c r="AT18" s="52"/>
      <c r="AU18" s="53">
        <f t="shared" si="7"/>
        <v>0</v>
      </c>
      <c r="AV18" s="54"/>
      <c r="AW18" s="52"/>
      <c r="AX18" s="52"/>
      <c r="AY18" s="52"/>
      <c r="AZ18" s="55"/>
      <c r="BA18" s="56"/>
      <c r="BB18" s="56"/>
      <c r="BC18" s="56"/>
    </row>
    <row r="19" spans="1:55" ht="33.75">
      <c r="A19" s="984"/>
      <c r="B19" s="986"/>
      <c r="C19" s="988"/>
      <c r="D19" s="990"/>
      <c r="E19" s="995"/>
      <c r="F19" s="992"/>
      <c r="G19" s="1014"/>
      <c r="H19" s="997"/>
      <c r="I19" s="1001"/>
      <c r="J19" s="1002"/>
      <c r="K19" s="1006"/>
      <c r="L19" s="1011"/>
      <c r="M19" s="808" t="s">
        <v>1938</v>
      </c>
      <c r="N19" s="806" t="s">
        <v>1930</v>
      </c>
      <c r="O19" s="810">
        <v>1</v>
      </c>
      <c r="P19" s="868"/>
      <c r="Q19" s="47"/>
      <c r="R19" s="912"/>
      <c r="S19" s="48"/>
      <c r="T19" s="915"/>
      <c r="U19" s="49"/>
      <c r="V19" s="915"/>
      <c r="W19" s="49"/>
      <c r="X19" s="915"/>
      <c r="Y19" s="49"/>
      <c r="Z19" s="915"/>
      <c r="AA19" s="49"/>
      <c r="AB19" s="915"/>
      <c r="AC19" s="49"/>
      <c r="AD19" s="915"/>
      <c r="AE19" s="49"/>
      <c r="AF19" s="918"/>
      <c r="AG19" s="49"/>
      <c r="AH19" s="918"/>
      <c r="AI19" s="49"/>
      <c r="AJ19" s="909"/>
      <c r="AK19" s="104">
        <f t="shared" si="5"/>
        <v>0</v>
      </c>
      <c r="AL19" s="51"/>
      <c r="AM19" s="52"/>
      <c r="AN19" s="52"/>
      <c r="AO19" s="52"/>
      <c r="AP19" s="52"/>
      <c r="AQ19" s="52"/>
      <c r="AR19" s="53">
        <f t="shared" si="6"/>
        <v>0</v>
      </c>
      <c r="AS19" s="54"/>
      <c r="AT19" s="52"/>
      <c r="AU19" s="53">
        <f t="shared" si="7"/>
        <v>0</v>
      </c>
      <c r="AV19" s="54"/>
      <c r="AW19" s="52"/>
      <c r="AX19" s="52"/>
      <c r="AY19" s="52"/>
      <c r="AZ19" s="55"/>
      <c r="BA19" s="56"/>
      <c r="BB19" s="56"/>
      <c r="BC19" s="56"/>
    </row>
    <row r="20" spans="1:55" ht="22.5">
      <c r="A20" s="984"/>
      <c r="B20" s="986"/>
      <c r="C20" s="988"/>
      <c r="D20" s="990"/>
      <c r="E20" s="995"/>
      <c r="F20" s="992"/>
      <c r="G20" s="1014"/>
      <c r="H20" s="997"/>
      <c r="I20" s="1001"/>
      <c r="J20" s="1002"/>
      <c r="K20" s="1006"/>
      <c r="L20" s="1011"/>
      <c r="M20" s="808" t="s">
        <v>1960</v>
      </c>
      <c r="N20" s="806" t="s">
        <v>1930</v>
      </c>
      <c r="O20" s="810">
        <v>1</v>
      </c>
      <c r="P20" s="868"/>
      <c r="Q20" s="47"/>
      <c r="R20" s="912"/>
      <c r="S20" s="48"/>
      <c r="T20" s="915"/>
      <c r="U20" s="49"/>
      <c r="V20" s="915"/>
      <c r="W20" s="49"/>
      <c r="X20" s="915"/>
      <c r="Y20" s="49"/>
      <c r="Z20" s="915"/>
      <c r="AA20" s="49"/>
      <c r="AB20" s="915"/>
      <c r="AC20" s="49"/>
      <c r="AD20" s="915"/>
      <c r="AE20" s="49"/>
      <c r="AF20" s="918"/>
      <c r="AG20" s="49"/>
      <c r="AH20" s="918"/>
      <c r="AI20" s="49"/>
      <c r="AJ20" s="909"/>
      <c r="AK20" s="104">
        <f t="shared" si="5"/>
        <v>0</v>
      </c>
      <c r="AL20" s="51"/>
      <c r="AM20" s="52"/>
      <c r="AN20" s="52"/>
      <c r="AO20" s="52"/>
      <c r="AP20" s="52"/>
      <c r="AQ20" s="52"/>
      <c r="AR20" s="53">
        <f t="shared" si="6"/>
        <v>0</v>
      </c>
      <c r="AS20" s="54"/>
      <c r="AT20" s="52"/>
      <c r="AU20" s="53">
        <f t="shared" si="7"/>
        <v>0</v>
      </c>
      <c r="AV20" s="54"/>
      <c r="AW20" s="52"/>
      <c r="AX20" s="52"/>
      <c r="AY20" s="52"/>
      <c r="AZ20" s="55"/>
      <c r="BA20" s="56"/>
      <c r="BB20" s="56"/>
      <c r="BC20" s="56"/>
    </row>
    <row r="21" spans="1:55" ht="23.25" thickBot="1">
      <c r="A21" s="984"/>
      <c r="B21" s="986"/>
      <c r="C21" s="988"/>
      <c r="D21" s="990"/>
      <c r="E21" s="995"/>
      <c r="F21" s="992"/>
      <c r="G21" s="1014"/>
      <c r="H21" s="997"/>
      <c r="I21" s="1001"/>
      <c r="J21" s="1002"/>
      <c r="K21" s="1006"/>
      <c r="L21" s="1011"/>
      <c r="M21" s="808" t="s">
        <v>1939</v>
      </c>
      <c r="N21" s="806" t="s">
        <v>1930</v>
      </c>
      <c r="O21" s="810">
        <v>3</v>
      </c>
      <c r="P21" s="868"/>
      <c r="Q21" s="47"/>
      <c r="R21" s="912"/>
      <c r="S21" s="48"/>
      <c r="T21" s="915"/>
      <c r="U21" s="49"/>
      <c r="V21" s="915"/>
      <c r="W21" s="49"/>
      <c r="X21" s="915"/>
      <c r="Y21" s="49"/>
      <c r="Z21" s="915"/>
      <c r="AA21" s="49"/>
      <c r="AB21" s="915"/>
      <c r="AC21" s="49"/>
      <c r="AD21" s="915"/>
      <c r="AE21" s="49"/>
      <c r="AF21" s="918"/>
      <c r="AG21" s="50"/>
      <c r="AH21" s="918"/>
      <c r="AI21" s="49"/>
      <c r="AJ21" s="909"/>
      <c r="AK21" s="104">
        <f t="shared" si="5"/>
        <v>0</v>
      </c>
      <c r="AL21" s="891"/>
      <c r="AM21" s="892"/>
      <c r="AN21" s="892"/>
      <c r="AO21" s="892"/>
      <c r="AP21" s="892"/>
      <c r="AQ21" s="892"/>
      <c r="AR21" s="895">
        <f t="shared" ref="AR21" si="8">SUM(AL21:AQ21)</f>
        <v>0</v>
      </c>
      <c r="AS21" s="893"/>
      <c r="AT21" s="894"/>
      <c r="AU21" s="895">
        <f t="shared" ref="AU21" si="9">SUM(AS21:AT21)</f>
        <v>0</v>
      </c>
      <c r="AV21" s="54"/>
      <c r="AW21" s="52"/>
      <c r="AX21" s="890"/>
      <c r="AY21" s="52"/>
      <c r="AZ21" s="55"/>
      <c r="BA21" s="56"/>
      <c r="BB21" s="56"/>
      <c r="BC21" s="57"/>
    </row>
    <row r="22" spans="1:55" ht="15" thickBot="1">
      <c r="A22" s="984"/>
      <c r="B22" s="986"/>
      <c r="C22" s="988"/>
      <c r="D22" s="990"/>
      <c r="E22" s="995"/>
      <c r="F22" s="992"/>
      <c r="G22" s="1014"/>
      <c r="H22" s="997"/>
      <c r="I22" s="1001"/>
      <c r="J22" s="1002"/>
      <c r="K22" s="1006"/>
      <c r="L22" s="1011"/>
      <c r="M22" s="809" t="s">
        <v>1940</v>
      </c>
      <c r="N22" s="807" t="s">
        <v>1930</v>
      </c>
      <c r="O22" s="811">
        <v>3</v>
      </c>
      <c r="P22" s="868"/>
      <c r="Q22" s="47"/>
      <c r="R22" s="912"/>
      <c r="S22" s="109"/>
      <c r="T22" s="915"/>
      <c r="U22" s="110"/>
      <c r="V22" s="915"/>
      <c r="W22" s="110"/>
      <c r="X22" s="915"/>
      <c r="Y22" s="110"/>
      <c r="Z22" s="915"/>
      <c r="AA22" s="110"/>
      <c r="AB22" s="915"/>
      <c r="AC22" s="110"/>
      <c r="AD22" s="915"/>
      <c r="AE22" s="110"/>
      <c r="AF22" s="918"/>
      <c r="AG22" s="111"/>
      <c r="AH22" s="918"/>
      <c r="AI22" s="110"/>
      <c r="AJ22" s="909"/>
      <c r="AK22" s="104">
        <f t="shared" si="5"/>
        <v>0</v>
      </c>
      <c r="AL22" s="891"/>
      <c r="AM22" s="892"/>
      <c r="AN22" s="892"/>
      <c r="AO22" s="892"/>
      <c r="AP22" s="892"/>
      <c r="AQ22" s="892"/>
      <c r="AR22" s="53">
        <f t="shared" ref="AR22" si="10">SUM(AL22:AQ22)</f>
        <v>0</v>
      </c>
      <c r="AS22" s="893"/>
      <c r="AT22" s="894"/>
      <c r="AU22" s="53">
        <f>SUM(AS22:AT22)</f>
        <v>0</v>
      </c>
      <c r="AV22" s="114"/>
      <c r="AW22" s="113"/>
      <c r="AX22" s="890"/>
      <c r="AY22" s="113"/>
      <c r="AZ22" s="115"/>
      <c r="BA22" s="116"/>
      <c r="BB22" s="56"/>
      <c r="BC22" s="57"/>
    </row>
    <row r="23" spans="1:55" ht="33.75">
      <c r="A23" s="984"/>
      <c r="B23" s="986"/>
      <c r="C23" s="988"/>
      <c r="D23" s="990"/>
      <c r="E23" s="995"/>
      <c r="F23" s="992"/>
      <c r="G23" s="1014"/>
      <c r="H23" s="997"/>
      <c r="I23" s="1001"/>
      <c r="J23" s="1002"/>
      <c r="K23" s="1006"/>
      <c r="L23" s="1011"/>
      <c r="M23" s="815" t="s">
        <v>1971</v>
      </c>
      <c r="N23" s="179" t="s">
        <v>1930</v>
      </c>
      <c r="O23" s="816">
        <v>1</v>
      </c>
      <c r="P23" s="868"/>
      <c r="Q23" s="47"/>
      <c r="R23" s="912"/>
      <c r="S23" s="109"/>
      <c r="T23" s="915"/>
      <c r="U23" s="110"/>
      <c r="V23" s="915"/>
      <c r="W23" s="110"/>
      <c r="X23" s="915"/>
      <c r="Y23" s="110"/>
      <c r="Z23" s="915"/>
      <c r="AA23" s="110"/>
      <c r="AB23" s="915"/>
      <c r="AC23" s="110"/>
      <c r="AD23" s="915"/>
      <c r="AE23" s="110"/>
      <c r="AF23" s="918"/>
      <c r="AG23" s="111"/>
      <c r="AH23" s="918"/>
      <c r="AI23" s="110"/>
      <c r="AJ23" s="909"/>
      <c r="AK23" s="104">
        <f t="shared" si="5"/>
        <v>0</v>
      </c>
      <c r="AL23" s="51"/>
      <c r="AM23" s="52"/>
      <c r="AN23" s="52"/>
      <c r="AO23" s="52"/>
      <c r="AP23" s="52"/>
      <c r="AQ23" s="52"/>
      <c r="AR23" s="53">
        <f t="shared" ref="AR23:AR24" si="11">SUM(AL23:AQ23)</f>
        <v>0</v>
      </c>
      <c r="AS23" s="54"/>
      <c r="AT23" s="52"/>
      <c r="AU23" s="53">
        <f t="shared" ref="AU23:AU24" si="12">SUM(AS23:AT23)</f>
        <v>0</v>
      </c>
      <c r="AV23" s="54"/>
      <c r="AW23" s="52"/>
      <c r="AX23" s="52"/>
      <c r="AY23" s="52"/>
      <c r="AZ23" s="55"/>
      <c r="BA23" s="56"/>
      <c r="BB23" s="56"/>
      <c r="BC23" s="56"/>
    </row>
    <row r="24" spans="1:55" ht="22.5">
      <c r="A24" s="984"/>
      <c r="B24" s="986"/>
      <c r="C24" s="988"/>
      <c r="D24" s="990"/>
      <c r="E24" s="995"/>
      <c r="F24" s="992"/>
      <c r="G24" s="1014"/>
      <c r="H24" s="997"/>
      <c r="I24" s="1001"/>
      <c r="J24" s="1002"/>
      <c r="K24" s="1006"/>
      <c r="L24" s="1011"/>
      <c r="M24" s="815" t="s">
        <v>1972</v>
      </c>
      <c r="N24" s="179" t="s">
        <v>1930</v>
      </c>
      <c r="O24" s="816">
        <v>1</v>
      </c>
      <c r="P24" s="868"/>
      <c r="Q24" s="47"/>
      <c r="R24" s="912"/>
      <c r="S24" s="109"/>
      <c r="T24" s="915"/>
      <c r="U24" s="110"/>
      <c r="V24" s="915"/>
      <c r="W24" s="110"/>
      <c r="X24" s="915"/>
      <c r="Y24" s="110"/>
      <c r="Z24" s="915"/>
      <c r="AA24" s="110"/>
      <c r="AB24" s="915"/>
      <c r="AC24" s="110"/>
      <c r="AD24" s="915"/>
      <c r="AE24" s="110"/>
      <c r="AF24" s="918"/>
      <c r="AG24" s="111"/>
      <c r="AH24" s="918"/>
      <c r="AI24" s="110"/>
      <c r="AJ24" s="910"/>
      <c r="AK24" s="104">
        <f t="shared" si="5"/>
        <v>0</v>
      </c>
      <c r="AL24" s="51"/>
      <c r="AM24" s="52"/>
      <c r="AN24" s="52"/>
      <c r="AO24" s="52"/>
      <c r="AP24" s="52"/>
      <c r="AQ24" s="52"/>
      <c r="AR24" s="53">
        <f t="shared" si="11"/>
        <v>0</v>
      </c>
      <c r="AS24" s="54"/>
      <c r="AT24" s="52"/>
      <c r="AU24" s="53">
        <f t="shared" si="12"/>
        <v>0</v>
      </c>
      <c r="AV24" s="54"/>
      <c r="AW24" s="52"/>
      <c r="AX24" s="52"/>
      <c r="AY24" s="52"/>
      <c r="AZ24" s="55"/>
      <c r="BA24" s="56"/>
      <c r="BB24" s="56"/>
      <c r="BC24" s="56"/>
    </row>
    <row r="25" spans="1:55" ht="9.9499999999999993" customHeight="1" thickBot="1">
      <c r="A25" s="985"/>
      <c r="B25" s="987"/>
      <c r="C25" s="989"/>
      <c r="D25" s="991"/>
      <c r="E25" s="996"/>
      <c r="F25" s="993"/>
      <c r="G25" s="1015"/>
      <c r="H25" s="998"/>
      <c r="I25" s="1003"/>
      <c r="J25" s="1004"/>
      <c r="K25" s="1007"/>
      <c r="L25" s="1012"/>
      <c r="M25" s="181"/>
      <c r="N25" s="182"/>
      <c r="O25" s="183"/>
      <c r="P25" s="118"/>
      <c r="Q25" s="118"/>
      <c r="R25" s="913"/>
      <c r="S25" s="184"/>
      <c r="T25" s="916"/>
      <c r="U25" s="185"/>
      <c r="V25" s="916"/>
      <c r="W25" s="185"/>
      <c r="X25" s="916"/>
      <c r="Y25" s="185"/>
      <c r="Z25" s="916"/>
      <c r="AA25" s="185"/>
      <c r="AB25" s="916"/>
      <c r="AC25" s="185"/>
      <c r="AD25" s="916"/>
      <c r="AE25" s="185"/>
      <c r="AF25" s="919"/>
      <c r="AG25" s="186"/>
      <c r="AH25" s="919"/>
      <c r="AI25" s="185"/>
      <c r="AJ25" s="119"/>
      <c r="AK25" s="120"/>
      <c r="AL25" s="187"/>
      <c r="AM25" s="188"/>
      <c r="AN25" s="188"/>
      <c r="AO25" s="188"/>
      <c r="AP25" s="188"/>
      <c r="AQ25" s="188"/>
      <c r="AR25" s="121"/>
      <c r="AS25" s="189"/>
      <c r="AT25" s="188"/>
      <c r="AU25" s="121"/>
      <c r="AV25" s="189"/>
      <c r="AW25" s="188"/>
      <c r="AX25" s="188"/>
      <c r="AY25" s="188"/>
      <c r="AZ25" s="190"/>
      <c r="BA25" s="191"/>
      <c r="BB25" s="191"/>
      <c r="BC25" s="192"/>
    </row>
    <row r="26" spans="1:55" ht="6" customHeight="1">
      <c r="A26" s="157"/>
      <c r="B26" s="193"/>
      <c r="C26" s="193"/>
      <c r="D26" s="193"/>
      <c r="E26" s="193"/>
      <c r="F26" s="193"/>
      <c r="G26" s="193"/>
      <c r="H26" s="193"/>
      <c r="I26" s="1013"/>
      <c r="J26" s="1013"/>
      <c r="K26" s="193"/>
      <c r="L26" s="193"/>
      <c r="M26" s="193"/>
      <c r="N26" s="193"/>
      <c r="O26" s="193"/>
      <c r="P26" s="193"/>
      <c r="Q26" s="193"/>
      <c r="R26" s="193"/>
      <c r="S26" s="193"/>
      <c r="T26" s="193"/>
      <c r="U26" s="193"/>
      <c r="V26" s="193"/>
      <c r="W26" s="193"/>
      <c r="X26" s="193"/>
      <c r="Y26" s="193"/>
      <c r="Z26" s="193"/>
      <c r="AA26" s="193"/>
      <c r="AB26" s="193"/>
      <c r="AC26" s="193"/>
      <c r="AD26" s="193"/>
      <c r="AE26" s="193"/>
      <c r="AF26" s="193"/>
      <c r="AG26" s="193"/>
      <c r="AH26" s="193"/>
      <c r="AI26" s="193"/>
      <c r="AJ26" s="193"/>
      <c r="AK26" s="194"/>
      <c r="AL26" s="194"/>
      <c r="AM26" s="194"/>
      <c r="AN26" s="194"/>
      <c r="AO26" s="194"/>
      <c r="AP26" s="194"/>
      <c r="AQ26" s="195"/>
      <c r="AR26" s="194"/>
      <c r="AS26" s="194"/>
      <c r="AT26" s="194"/>
      <c r="AU26" s="194"/>
      <c r="AV26" s="194"/>
      <c r="AW26" s="194"/>
      <c r="AX26" s="194"/>
      <c r="AY26" s="194"/>
      <c r="AZ26" s="194"/>
      <c r="BA26" s="194"/>
      <c r="BB26" s="194"/>
      <c r="BC26" s="157"/>
    </row>
    <row r="27" spans="1:55" ht="72" customHeight="1">
      <c r="A27" s="983">
        <v>2</v>
      </c>
      <c r="B27" s="162" t="s">
        <v>1705</v>
      </c>
      <c r="C27" s="163" t="s">
        <v>1706</v>
      </c>
      <c r="D27" s="164" t="s">
        <v>21</v>
      </c>
      <c r="E27" s="164" t="s">
        <v>1892</v>
      </c>
      <c r="F27" s="163" t="s">
        <v>1707</v>
      </c>
      <c r="G27" s="165" t="s">
        <v>1679</v>
      </c>
      <c r="H27" s="165" t="s">
        <v>1680</v>
      </c>
      <c r="I27" s="166" t="s">
        <v>1908</v>
      </c>
      <c r="J27" s="167">
        <f>+$N$3</f>
        <v>2019</v>
      </c>
      <c r="K27" s="165" t="s">
        <v>1925</v>
      </c>
      <c r="L27" s="166" t="s">
        <v>1980</v>
      </c>
      <c r="M27" s="163" t="s">
        <v>1708</v>
      </c>
      <c r="N27" s="163" t="s">
        <v>1709</v>
      </c>
      <c r="O27" s="163" t="s">
        <v>1710</v>
      </c>
      <c r="P27" s="163" t="s">
        <v>1990</v>
      </c>
      <c r="Q27" s="163" t="s">
        <v>1981</v>
      </c>
      <c r="R27" s="168">
        <f>SUM(R28:R34)</f>
        <v>0</v>
      </c>
      <c r="S27" s="169">
        <f t="shared" ref="S27:AK27" si="13">SUM(S28:S34)</f>
        <v>0</v>
      </c>
      <c r="T27" s="170">
        <f t="shared" si="13"/>
        <v>0</v>
      </c>
      <c r="U27" s="171">
        <f t="shared" si="13"/>
        <v>0</v>
      </c>
      <c r="V27" s="170">
        <f t="shared" si="13"/>
        <v>0</v>
      </c>
      <c r="W27" s="171">
        <f t="shared" si="13"/>
        <v>0</v>
      </c>
      <c r="X27" s="170">
        <f t="shared" si="13"/>
        <v>0</v>
      </c>
      <c r="Y27" s="171">
        <f t="shared" si="13"/>
        <v>0</v>
      </c>
      <c r="Z27" s="170">
        <f t="shared" si="13"/>
        <v>0</v>
      </c>
      <c r="AA27" s="171">
        <f t="shared" si="13"/>
        <v>0</v>
      </c>
      <c r="AB27" s="170">
        <f t="shared" si="13"/>
        <v>0</v>
      </c>
      <c r="AC27" s="171">
        <f t="shared" si="13"/>
        <v>0</v>
      </c>
      <c r="AD27" s="170">
        <f t="shared" si="13"/>
        <v>0</v>
      </c>
      <c r="AE27" s="171">
        <f t="shared" si="13"/>
        <v>0</v>
      </c>
      <c r="AF27" s="170">
        <f t="shared" si="13"/>
        <v>0</v>
      </c>
      <c r="AG27" s="172">
        <f t="shared" si="13"/>
        <v>0</v>
      </c>
      <c r="AH27" s="170">
        <f t="shared" si="13"/>
        <v>0</v>
      </c>
      <c r="AI27" s="171">
        <f t="shared" si="13"/>
        <v>0</v>
      </c>
      <c r="AJ27" s="173">
        <f t="shared" si="13"/>
        <v>0</v>
      </c>
      <c r="AK27" s="174">
        <f t="shared" si="13"/>
        <v>0</v>
      </c>
      <c r="AL27" s="870"/>
      <c r="AM27" s="871"/>
      <c r="AN27" s="871"/>
      <c r="AO27" s="871"/>
      <c r="AP27" s="871"/>
      <c r="AQ27" s="871"/>
      <c r="AR27" s="872"/>
      <c r="AS27" s="873"/>
      <c r="AT27" s="871"/>
      <c r="AU27" s="872"/>
      <c r="AV27" s="873"/>
      <c r="AW27" s="871"/>
      <c r="AX27" s="871"/>
      <c r="AY27" s="871"/>
      <c r="AZ27" s="874"/>
      <c r="BA27" s="44" t="s">
        <v>1685</v>
      </c>
      <c r="BB27" s="44" t="s">
        <v>1983</v>
      </c>
      <c r="BC27" s="45" t="s">
        <v>1687</v>
      </c>
    </row>
    <row r="28" spans="1:55" ht="33.75">
      <c r="A28" s="984"/>
      <c r="B28" s="986" t="str">
        <f>VLOOKUP($D$9,'PROYECTOS REGISTRADOS'!$A$2:$D$82,4,0)</f>
        <v>Mejoramiento de la cobertura de Acueducto del Área Urbana y Área Rural del Municipio de Tocancipá, Cundinamarca, Centro Oriente</v>
      </c>
      <c r="C28" s="988" t="str">
        <f>VLOOKUP($D$9,'PROYECTOS REGISTRADOS'!$A$2:$D$82,3,0)</f>
        <v>2016-25817-0045</v>
      </c>
      <c r="D28" s="990" t="s">
        <v>1355</v>
      </c>
      <c r="E28" s="994" t="str">
        <f>IF(D28=0,"0-0",(VLOOKUP(D28,'CONSOLIDADO PLAN DESARROLLO'!$EL$9:$ET$304,2,0)))</f>
        <v>Implementar el mínimo vital a población vulnerable</v>
      </c>
      <c r="F28" s="992" t="str">
        <f>IF(D28=0,"0-0",(VLOOKUP(D28,'CONSOLIDADO PLAN DESARROLLO'!$EL$9:$ET$304,3,0)))</f>
        <v xml:space="preserve">% de beneficiarios de población vulnerable del mínimo vital </v>
      </c>
      <c r="G28" s="1014">
        <f>IF(D28=0,"0-0",(VLOOKUP(D28,'CONSOLIDADO PLAN DESARROLLO'!$EL$9:$ET$304,4,0)))</f>
        <v>0</v>
      </c>
      <c r="H28" s="997">
        <f>IF(D28=0,"0-0",(VLOOKUP(D28,'CONSOLIDADO PLAN DESARROLLO'!$EL$9:$ET$304,5,0)))</f>
        <v>80</v>
      </c>
      <c r="I28" s="999">
        <f>IF(D28=0,"0-0",(VLOOKUP(D28,'CONSOLIDADO PLAN DESARROLLO'!$EL$9:$ET$304,$R$3,0)))</f>
        <v>60</v>
      </c>
      <c r="J28" s="1000"/>
      <c r="K28" s="1008"/>
      <c r="L28" s="1010"/>
      <c r="M28" s="808" t="s">
        <v>1929</v>
      </c>
      <c r="N28" s="806" t="s">
        <v>1930</v>
      </c>
      <c r="O28" s="810">
        <v>3</v>
      </c>
      <c r="P28" s="868"/>
      <c r="Q28" s="868"/>
      <c r="R28" s="911">
        <f>VLOOKUP($D28,'[3]Tablero Logro Metas 2019'!AK7:AS302,3,0)</f>
        <v>0</v>
      </c>
      <c r="S28" s="48"/>
      <c r="T28" s="914">
        <f>VLOOKUP($D28,'[3]Tablero Logro Metas 2019'!AK7:AS302,4,0)</f>
        <v>0</v>
      </c>
      <c r="U28" s="48"/>
      <c r="V28" s="914">
        <f>VLOOKUP($D28,'[3]Tablero Logro Metas 2019'!AK7:AS302,5,0)</f>
        <v>0</v>
      </c>
      <c r="W28" s="48"/>
      <c r="X28" s="914">
        <f>VLOOKUP($D28,'[3]Tablero Logro Metas 2019'!AK7:AS302,6,0)</f>
        <v>0</v>
      </c>
      <c r="Y28" s="48"/>
      <c r="Z28" s="914">
        <f>VLOOKUP($D28,'[3]Tablero Logro Metas 2019'!AK7:AS302,7,0)</f>
        <v>0</v>
      </c>
      <c r="AA28" s="48"/>
      <c r="AB28" s="914">
        <f>VLOOKUP($D28,'[3]Tablero Logro Metas 2019'!AK7:AS302,8,0)</f>
        <v>0</v>
      </c>
      <c r="AC28" s="48"/>
      <c r="AD28" s="914">
        <f>VLOOKUP($D28,'[3]Tablero Logro Metas 2019'!AK7:AS302,9,0)</f>
        <v>0</v>
      </c>
      <c r="AE28" s="48"/>
      <c r="AF28" s="917"/>
      <c r="AG28" s="48"/>
      <c r="AH28" s="917"/>
      <c r="AI28" s="48"/>
      <c r="AJ28" s="908">
        <f>+R28+T28+V28+X28+Z28+AB28+AD28+AF28+AH28</f>
        <v>0</v>
      </c>
      <c r="AK28" s="104">
        <f>AC28+AE28+AG28+S28+U28+W28+Y28+AA28+AI28</f>
        <v>0</v>
      </c>
      <c r="AL28" s="51"/>
      <c r="AM28" s="52"/>
      <c r="AN28" s="52"/>
      <c r="AO28" s="52"/>
      <c r="AP28" s="52"/>
      <c r="AQ28" s="52"/>
      <c r="AR28" s="53">
        <f t="shared" ref="AR28:AR33" si="14">SUM(AL28:AQ28)</f>
        <v>0</v>
      </c>
      <c r="AS28" s="54"/>
      <c r="AT28" s="52"/>
      <c r="AU28" s="53">
        <f t="shared" ref="AU28:AU33" si="15">SUM(AS28:AT28)</f>
        <v>0</v>
      </c>
      <c r="AV28" s="54"/>
      <c r="AW28" s="52"/>
      <c r="AX28" s="52"/>
      <c r="AY28" s="52"/>
      <c r="AZ28" s="55"/>
      <c r="BA28" s="56"/>
      <c r="BB28" s="56"/>
      <c r="BC28" s="56"/>
    </row>
    <row r="29" spans="1:55" ht="22.5">
      <c r="A29" s="984"/>
      <c r="B29" s="986"/>
      <c r="C29" s="988"/>
      <c r="D29" s="990"/>
      <c r="E29" s="995"/>
      <c r="F29" s="992"/>
      <c r="G29" s="1014"/>
      <c r="H29" s="997"/>
      <c r="I29" s="1001"/>
      <c r="J29" s="1002"/>
      <c r="K29" s="1008"/>
      <c r="L29" s="1011"/>
      <c r="M29" s="808" t="s">
        <v>1961</v>
      </c>
      <c r="N29" s="806" t="s">
        <v>1930</v>
      </c>
      <c r="O29" s="810">
        <v>1</v>
      </c>
      <c r="P29" s="868"/>
      <c r="Q29" s="868"/>
      <c r="R29" s="912"/>
      <c r="S29" s="48"/>
      <c r="T29" s="915"/>
      <c r="U29" s="48"/>
      <c r="V29" s="915"/>
      <c r="W29" s="48"/>
      <c r="X29" s="915"/>
      <c r="Y29" s="48"/>
      <c r="Z29" s="915"/>
      <c r="AA29" s="48"/>
      <c r="AB29" s="915"/>
      <c r="AC29" s="48"/>
      <c r="AD29" s="915"/>
      <c r="AE29" s="48"/>
      <c r="AF29" s="918"/>
      <c r="AG29" s="48"/>
      <c r="AH29" s="918"/>
      <c r="AI29" s="48"/>
      <c r="AJ29" s="909"/>
      <c r="AK29" s="104">
        <f t="shared" ref="AK29:AK33" si="16">AC29+AE29+AG29+S29+U29+W29+Y29+AA29+AI29</f>
        <v>0</v>
      </c>
      <c r="AL29" s="51"/>
      <c r="AM29" s="52"/>
      <c r="AN29" s="52"/>
      <c r="AO29" s="52"/>
      <c r="AP29" s="52"/>
      <c r="AQ29" s="52"/>
      <c r="AR29" s="53">
        <f t="shared" si="14"/>
        <v>0</v>
      </c>
      <c r="AS29" s="54"/>
      <c r="AT29" s="52"/>
      <c r="AU29" s="53">
        <f t="shared" si="15"/>
        <v>0</v>
      </c>
      <c r="AV29" s="54"/>
      <c r="AW29" s="52"/>
      <c r="AX29" s="52"/>
      <c r="AY29" s="52"/>
      <c r="AZ29" s="55"/>
      <c r="BA29" s="56"/>
      <c r="BB29" s="56"/>
      <c r="BC29" s="56"/>
    </row>
    <row r="30" spans="1:55" ht="22.5">
      <c r="A30" s="984"/>
      <c r="B30" s="986"/>
      <c r="C30" s="988"/>
      <c r="D30" s="990"/>
      <c r="E30" s="995"/>
      <c r="F30" s="992"/>
      <c r="G30" s="1014"/>
      <c r="H30" s="997"/>
      <c r="I30" s="1001"/>
      <c r="J30" s="1002"/>
      <c r="K30" s="1008"/>
      <c r="L30" s="1011"/>
      <c r="M30" s="808" t="s">
        <v>1962</v>
      </c>
      <c r="N30" s="806" t="s">
        <v>1930</v>
      </c>
      <c r="O30" s="810">
        <v>1</v>
      </c>
      <c r="P30" s="868"/>
      <c r="Q30" s="868"/>
      <c r="R30" s="912"/>
      <c r="S30" s="48"/>
      <c r="T30" s="915"/>
      <c r="U30" s="48"/>
      <c r="V30" s="915"/>
      <c r="W30" s="48"/>
      <c r="X30" s="915"/>
      <c r="Y30" s="48"/>
      <c r="Z30" s="915"/>
      <c r="AA30" s="48"/>
      <c r="AB30" s="915"/>
      <c r="AC30" s="48"/>
      <c r="AD30" s="915"/>
      <c r="AE30" s="48"/>
      <c r="AF30" s="918"/>
      <c r="AG30" s="48"/>
      <c r="AH30" s="918"/>
      <c r="AI30" s="48"/>
      <c r="AJ30" s="909"/>
      <c r="AK30" s="104">
        <f t="shared" si="16"/>
        <v>0</v>
      </c>
      <c r="AL30" s="51"/>
      <c r="AM30" s="52"/>
      <c r="AN30" s="52"/>
      <c r="AO30" s="52"/>
      <c r="AP30" s="52"/>
      <c r="AQ30" s="52"/>
      <c r="AR30" s="53">
        <f t="shared" si="14"/>
        <v>0</v>
      </c>
      <c r="AS30" s="54"/>
      <c r="AT30" s="52"/>
      <c r="AU30" s="53">
        <f t="shared" si="15"/>
        <v>0</v>
      </c>
      <c r="AV30" s="54"/>
      <c r="AW30" s="52"/>
      <c r="AX30" s="52"/>
      <c r="AY30" s="52"/>
      <c r="AZ30" s="55"/>
      <c r="BA30" s="56"/>
      <c r="BB30" s="56"/>
      <c r="BC30" s="56"/>
    </row>
    <row r="31" spans="1:55" ht="17.25" customHeight="1">
      <c r="A31" s="984"/>
      <c r="B31" s="986"/>
      <c r="C31" s="988"/>
      <c r="D31" s="990"/>
      <c r="E31" s="995"/>
      <c r="F31" s="992"/>
      <c r="G31" s="1014"/>
      <c r="H31" s="997"/>
      <c r="I31" s="1001"/>
      <c r="J31" s="1002"/>
      <c r="K31" s="1008"/>
      <c r="L31" s="1011"/>
      <c r="M31" s="808" t="s">
        <v>1941</v>
      </c>
      <c r="N31" s="813" t="s">
        <v>1930</v>
      </c>
      <c r="O31" s="810">
        <v>1</v>
      </c>
      <c r="P31" s="868"/>
      <c r="Q31" s="868"/>
      <c r="R31" s="912"/>
      <c r="S31" s="48"/>
      <c r="T31" s="915"/>
      <c r="U31" s="48"/>
      <c r="V31" s="915"/>
      <c r="W31" s="48"/>
      <c r="X31" s="915"/>
      <c r="Y31" s="48"/>
      <c r="Z31" s="915"/>
      <c r="AA31" s="48"/>
      <c r="AB31" s="915"/>
      <c r="AC31" s="48"/>
      <c r="AD31" s="915"/>
      <c r="AE31" s="48"/>
      <c r="AF31" s="918"/>
      <c r="AG31" s="48"/>
      <c r="AH31" s="918"/>
      <c r="AI31" s="48"/>
      <c r="AJ31" s="909"/>
      <c r="AK31" s="104">
        <f t="shared" si="16"/>
        <v>0</v>
      </c>
      <c r="AL31" s="51"/>
      <c r="AM31" s="52"/>
      <c r="AN31" s="52"/>
      <c r="AO31" s="52"/>
      <c r="AP31" s="52"/>
      <c r="AQ31" s="52"/>
      <c r="AR31" s="53">
        <f t="shared" si="14"/>
        <v>0</v>
      </c>
      <c r="AS31" s="54"/>
      <c r="AT31" s="52"/>
      <c r="AU31" s="53">
        <f t="shared" si="15"/>
        <v>0</v>
      </c>
      <c r="AV31" s="54"/>
      <c r="AW31" s="52"/>
      <c r="AX31" s="52"/>
      <c r="AY31" s="52"/>
      <c r="AZ31" s="55"/>
      <c r="BA31" s="56"/>
      <c r="BB31" s="56"/>
      <c r="BC31" s="56"/>
    </row>
    <row r="32" spans="1:55" ht="33.75">
      <c r="A32" s="984"/>
      <c r="B32" s="986"/>
      <c r="C32" s="988"/>
      <c r="D32" s="990"/>
      <c r="E32" s="995"/>
      <c r="F32" s="992"/>
      <c r="G32" s="1014"/>
      <c r="H32" s="997"/>
      <c r="I32" s="1001"/>
      <c r="J32" s="1002"/>
      <c r="K32" s="1008"/>
      <c r="L32" s="1011"/>
      <c r="M32" s="808" t="s">
        <v>1963</v>
      </c>
      <c r="N32" s="813" t="s">
        <v>1930</v>
      </c>
      <c r="O32" s="810">
        <v>4</v>
      </c>
      <c r="P32" s="868"/>
      <c r="Q32" s="868"/>
      <c r="R32" s="912"/>
      <c r="S32" s="48"/>
      <c r="T32" s="915"/>
      <c r="U32" s="48"/>
      <c r="V32" s="915"/>
      <c r="W32" s="48"/>
      <c r="X32" s="915"/>
      <c r="Y32" s="48"/>
      <c r="Z32" s="915"/>
      <c r="AA32" s="48"/>
      <c r="AB32" s="915"/>
      <c r="AC32" s="48"/>
      <c r="AD32" s="915"/>
      <c r="AE32" s="48"/>
      <c r="AF32" s="918"/>
      <c r="AG32" s="48"/>
      <c r="AH32" s="918"/>
      <c r="AI32" s="48"/>
      <c r="AJ32" s="909"/>
      <c r="AK32" s="104">
        <f t="shared" si="16"/>
        <v>0</v>
      </c>
      <c r="AL32" s="51"/>
      <c r="AM32" s="52"/>
      <c r="AN32" s="52"/>
      <c r="AO32" s="52"/>
      <c r="AP32" s="52"/>
      <c r="AQ32" s="52"/>
      <c r="AR32" s="53">
        <f t="shared" si="14"/>
        <v>0</v>
      </c>
      <c r="AS32" s="54"/>
      <c r="AT32" s="52"/>
      <c r="AU32" s="53">
        <f t="shared" si="15"/>
        <v>0</v>
      </c>
      <c r="AV32" s="54"/>
      <c r="AW32" s="52"/>
      <c r="AX32" s="52"/>
      <c r="AY32" s="52"/>
      <c r="AZ32" s="55"/>
      <c r="BA32" s="56"/>
      <c r="BB32" s="56"/>
      <c r="BC32" s="56"/>
    </row>
    <row r="33" spans="1:55" ht="33.75">
      <c r="A33" s="984"/>
      <c r="B33" s="1028"/>
      <c r="C33" s="1029"/>
      <c r="D33" s="1030"/>
      <c r="E33" s="995"/>
      <c r="F33" s="1031"/>
      <c r="G33" s="1032"/>
      <c r="H33" s="1033"/>
      <c r="I33" s="1001"/>
      <c r="J33" s="1002"/>
      <c r="K33" s="1005"/>
      <c r="L33" s="1011"/>
      <c r="M33" s="808" t="s">
        <v>1942</v>
      </c>
      <c r="N33" s="813" t="s">
        <v>1930</v>
      </c>
      <c r="O33" s="810">
        <v>1</v>
      </c>
      <c r="P33" s="869"/>
      <c r="Q33" s="869"/>
      <c r="R33" s="912"/>
      <c r="S33" s="109"/>
      <c r="T33" s="915"/>
      <c r="U33" s="109"/>
      <c r="V33" s="915"/>
      <c r="W33" s="109"/>
      <c r="X33" s="915"/>
      <c r="Y33" s="109"/>
      <c r="Z33" s="915"/>
      <c r="AA33" s="109"/>
      <c r="AB33" s="915"/>
      <c r="AC33" s="109"/>
      <c r="AD33" s="915"/>
      <c r="AE33" s="109"/>
      <c r="AF33" s="918"/>
      <c r="AG33" s="109"/>
      <c r="AH33" s="918"/>
      <c r="AI33" s="109"/>
      <c r="AJ33" s="910"/>
      <c r="AK33" s="104">
        <f t="shared" si="16"/>
        <v>0</v>
      </c>
      <c r="AL33" s="51"/>
      <c r="AM33" s="52"/>
      <c r="AN33" s="52"/>
      <c r="AO33" s="52"/>
      <c r="AP33" s="52"/>
      <c r="AQ33" s="52"/>
      <c r="AR33" s="53">
        <f t="shared" si="14"/>
        <v>0</v>
      </c>
      <c r="AS33" s="54"/>
      <c r="AT33" s="52"/>
      <c r="AU33" s="53">
        <f t="shared" si="15"/>
        <v>0</v>
      </c>
      <c r="AV33" s="54"/>
      <c r="AW33" s="52"/>
      <c r="AX33" s="52"/>
      <c r="AY33" s="52"/>
      <c r="AZ33" s="55"/>
      <c r="BA33" s="56"/>
      <c r="BB33" s="56"/>
      <c r="BC33" s="56"/>
    </row>
    <row r="34" spans="1:55" ht="9.9499999999999993" customHeight="1" thickBot="1">
      <c r="A34" s="985"/>
      <c r="B34" s="987"/>
      <c r="C34" s="989"/>
      <c r="D34" s="991"/>
      <c r="E34" s="996"/>
      <c r="F34" s="993"/>
      <c r="G34" s="1015"/>
      <c r="H34" s="998"/>
      <c r="I34" s="1003"/>
      <c r="J34" s="1004"/>
      <c r="K34" s="1009"/>
      <c r="L34" s="1012"/>
      <c r="M34" s="181"/>
      <c r="N34" s="182"/>
      <c r="O34" s="183"/>
      <c r="P34" s="118"/>
      <c r="Q34" s="118"/>
      <c r="R34" s="913"/>
      <c r="S34" s="184"/>
      <c r="T34" s="916"/>
      <c r="U34" s="185"/>
      <c r="V34" s="916"/>
      <c r="W34" s="185"/>
      <c r="X34" s="916"/>
      <c r="Y34" s="185"/>
      <c r="Z34" s="916"/>
      <c r="AA34" s="185"/>
      <c r="AB34" s="916"/>
      <c r="AC34" s="185"/>
      <c r="AD34" s="916"/>
      <c r="AE34" s="185"/>
      <c r="AF34" s="919"/>
      <c r="AG34" s="186"/>
      <c r="AH34" s="919"/>
      <c r="AI34" s="185"/>
      <c r="AJ34" s="119"/>
      <c r="AK34" s="120"/>
      <c r="AL34" s="187"/>
      <c r="AM34" s="188"/>
      <c r="AN34" s="188"/>
      <c r="AO34" s="188"/>
      <c r="AP34" s="188"/>
      <c r="AQ34" s="188"/>
      <c r="AR34" s="121"/>
      <c r="AS34" s="189"/>
      <c r="AT34" s="188"/>
      <c r="AU34" s="121"/>
      <c r="AV34" s="189"/>
      <c r="AW34" s="188"/>
      <c r="AX34" s="188"/>
      <c r="AY34" s="188"/>
      <c r="AZ34" s="190"/>
      <c r="BA34" s="191"/>
      <c r="BB34" s="191"/>
      <c r="BC34" s="192"/>
    </row>
    <row r="35" spans="1:55" ht="6" customHeight="1">
      <c r="A35" s="157"/>
      <c r="B35" s="193"/>
      <c r="C35" s="193"/>
      <c r="D35" s="193"/>
      <c r="E35" s="193"/>
      <c r="F35" s="193"/>
      <c r="G35" s="193"/>
      <c r="H35" s="193"/>
      <c r="I35" s="1013"/>
      <c r="J35" s="1013"/>
      <c r="K35" s="193"/>
      <c r="L35" s="193"/>
      <c r="M35" s="193"/>
      <c r="N35" s="193"/>
      <c r="O35" s="193"/>
      <c r="P35" s="193"/>
      <c r="Q35" s="193"/>
      <c r="R35" s="193"/>
      <c r="S35" s="193"/>
      <c r="T35" s="193"/>
      <c r="U35" s="193"/>
      <c r="V35" s="193"/>
      <c r="W35" s="193"/>
      <c r="X35" s="193"/>
      <c r="Y35" s="193"/>
      <c r="Z35" s="193"/>
      <c r="AA35" s="193"/>
      <c r="AB35" s="193"/>
      <c r="AC35" s="193"/>
      <c r="AD35" s="193"/>
      <c r="AE35" s="193"/>
      <c r="AF35" s="193"/>
      <c r="AG35" s="193"/>
      <c r="AH35" s="193"/>
      <c r="AI35" s="193"/>
      <c r="AJ35" s="193"/>
      <c r="AK35" s="194"/>
      <c r="AL35" s="194"/>
      <c r="AM35" s="194"/>
      <c r="AN35" s="194"/>
      <c r="AO35" s="194"/>
      <c r="AP35" s="194"/>
      <c r="AQ35" s="195"/>
      <c r="AR35" s="194"/>
      <c r="AS35" s="194"/>
      <c r="AT35" s="194"/>
      <c r="AU35" s="194"/>
      <c r="AV35" s="194"/>
      <c r="AW35" s="194"/>
      <c r="AX35" s="194"/>
      <c r="AY35" s="194"/>
      <c r="AZ35" s="194"/>
      <c r="BA35" s="194"/>
      <c r="BB35" s="194"/>
      <c r="BC35" s="157"/>
    </row>
    <row r="36" spans="1:55" ht="72" customHeight="1">
      <c r="A36" s="983">
        <v>3</v>
      </c>
      <c r="B36" s="162" t="s">
        <v>1705</v>
      </c>
      <c r="C36" s="163" t="s">
        <v>1706</v>
      </c>
      <c r="D36" s="164" t="s">
        <v>21</v>
      </c>
      <c r="E36" s="164" t="s">
        <v>1892</v>
      </c>
      <c r="F36" s="163" t="s">
        <v>1707</v>
      </c>
      <c r="G36" s="165" t="s">
        <v>1679</v>
      </c>
      <c r="H36" s="165" t="s">
        <v>1680</v>
      </c>
      <c r="I36" s="166" t="s">
        <v>1908</v>
      </c>
      <c r="J36" s="167">
        <f>+$N$3</f>
        <v>2019</v>
      </c>
      <c r="K36" s="165" t="s">
        <v>1925</v>
      </c>
      <c r="L36" s="166" t="s">
        <v>1980</v>
      </c>
      <c r="M36" s="163" t="s">
        <v>1708</v>
      </c>
      <c r="N36" s="163" t="s">
        <v>1709</v>
      </c>
      <c r="O36" s="163" t="s">
        <v>1710</v>
      </c>
      <c r="P36" s="163" t="s">
        <v>1990</v>
      </c>
      <c r="Q36" s="163" t="s">
        <v>1981</v>
      </c>
      <c r="R36" s="168">
        <f>SUM(R37:R43)</f>
        <v>0</v>
      </c>
      <c r="S36" s="169">
        <f t="shared" ref="S36:AK36" si="17">SUM(S37:S43)</f>
        <v>0</v>
      </c>
      <c r="T36" s="170">
        <f t="shared" si="17"/>
        <v>0</v>
      </c>
      <c r="U36" s="171">
        <f t="shared" si="17"/>
        <v>0</v>
      </c>
      <c r="V36" s="170">
        <f t="shared" si="17"/>
        <v>0</v>
      </c>
      <c r="W36" s="171">
        <f t="shared" si="17"/>
        <v>0</v>
      </c>
      <c r="X36" s="170">
        <f t="shared" si="17"/>
        <v>0</v>
      </c>
      <c r="Y36" s="171">
        <f t="shared" si="17"/>
        <v>0</v>
      </c>
      <c r="Z36" s="170">
        <f t="shared" si="17"/>
        <v>0</v>
      </c>
      <c r="AA36" s="171">
        <f t="shared" si="17"/>
        <v>0</v>
      </c>
      <c r="AB36" s="170">
        <f t="shared" si="17"/>
        <v>0</v>
      </c>
      <c r="AC36" s="171">
        <f t="shared" si="17"/>
        <v>0</v>
      </c>
      <c r="AD36" s="170">
        <f t="shared" si="17"/>
        <v>0</v>
      </c>
      <c r="AE36" s="171">
        <f t="shared" si="17"/>
        <v>0</v>
      </c>
      <c r="AF36" s="170">
        <f t="shared" si="17"/>
        <v>0</v>
      </c>
      <c r="AG36" s="172">
        <f t="shared" si="17"/>
        <v>0</v>
      </c>
      <c r="AH36" s="170">
        <f t="shared" si="17"/>
        <v>0</v>
      </c>
      <c r="AI36" s="171">
        <f t="shared" si="17"/>
        <v>0</v>
      </c>
      <c r="AJ36" s="173">
        <f t="shared" si="17"/>
        <v>0</v>
      </c>
      <c r="AK36" s="174">
        <f t="shared" si="17"/>
        <v>0</v>
      </c>
      <c r="AL36" s="870"/>
      <c r="AM36" s="871"/>
      <c r="AN36" s="871"/>
      <c r="AO36" s="871"/>
      <c r="AP36" s="871"/>
      <c r="AQ36" s="871"/>
      <c r="AR36" s="872"/>
      <c r="AS36" s="873"/>
      <c r="AT36" s="871"/>
      <c r="AU36" s="872"/>
      <c r="AV36" s="873"/>
      <c r="AW36" s="871"/>
      <c r="AX36" s="871"/>
      <c r="AY36" s="871"/>
      <c r="AZ36" s="874"/>
      <c r="BA36" s="44" t="s">
        <v>1685</v>
      </c>
      <c r="BB36" s="44" t="s">
        <v>1983</v>
      </c>
      <c r="BC36" s="45" t="s">
        <v>1687</v>
      </c>
    </row>
    <row r="37" spans="1:55" ht="33.75">
      <c r="A37" s="984"/>
      <c r="B37" s="986" t="str">
        <f>VLOOKUP($D$9,'PROYECTOS REGISTRADOS'!$A$2:$D$82,4,0)</f>
        <v>Mejoramiento de la cobertura de Acueducto del Área Urbana y Área Rural del Municipio de Tocancipá, Cundinamarca, Centro Oriente</v>
      </c>
      <c r="C37" s="988" t="str">
        <f>VLOOKUP($D$9,'PROYECTOS REGISTRADOS'!$A$2:$D$82,3,0)</f>
        <v>2016-25817-0045</v>
      </c>
      <c r="D37" s="990" t="s">
        <v>1358</v>
      </c>
      <c r="E37" s="994" t="str">
        <f>IF(D37=0,"0-0",(VLOOKUP(D37,'CONSOLIDADO PLAN DESARROLLO'!$EL$9:$ET$304,2,0)))</f>
        <v xml:space="preserve">Implementar la estrategia del Programa de Ahorro y uso Eficiente del Agua </v>
      </c>
      <c r="F37" s="992" t="str">
        <f>IF(D37=0,"0-0",(VLOOKUP(D37,'CONSOLIDADO PLAN DESARROLLO'!$EL$9:$ET$304,3,0)))</f>
        <v>No. de estrategias implementadas</v>
      </c>
      <c r="G37" s="1014">
        <f>IF(D37=0,"0-0",(VLOOKUP(D37,'CONSOLIDADO PLAN DESARROLLO'!$EL$9:$ET$304,4,0)))</f>
        <v>1</v>
      </c>
      <c r="H37" s="997">
        <f>IF(D37=0,"0-0",(VLOOKUP(D37,'CONSOLIDADO PLAN DESARROLLO'!$EL$9:$ET$304,5,0)))</f>
        <v>1</v>
      </c>
      <c r="I37" s="999">
        <f>IF(D37=0,"0-0",(VLOOKUP(D37,'CONSOLIDADO PLAN DESARROLLO'!$EL$9:$ET$304,$R$3,0)))</f>
        <v>0.1</v>
      </c>
      <c r="J37" s="1000"/>
      <c r="K37" s="1008"/>
      <c r="L37" s="1010"/>
      <c r="M37" s="808" t="s">
        <v>1929</v>
      </c>
      <c r="N37" s="806" t="s">
        <v>1930</v>
      </c>
      <c r="O37" s="810">
        <v>1</v>
      </c>
      <c r="P37" s="868"/>
      <c r="Q37" s="47"/>
      <c r="R37" s="911">
        <f>VLOOKUP($D37,'[3]Tablero Logro Metas 2019'!AK7:AS302,3,0)</f>
        <v>0</v>
      </c>
      <c r="S37" s="48"/>
      <c r="T37" s="914">
        <f>VLOOKUP($D37,'[3]Tablero Logro Metas 2019'!AK7:AS302,4,0)</f>
        <v>0</v>
      </c>
      <c r="U37" s="49"/>
      <c r="V37" s="914">
        <f>VLOOKUP($D37,'[3]Tablero Logro Metas 2019'!AK7:AS302,5,0)</f>
        <v>0</v>
      </c>
      <c r="W37" s="49"/>
      <c r="X37" s="914">
        <f>VLOOKUP($D37,'[3]Tablero Logro Metas 2019'!AK7:AS302,3,0)</f>
        <v>0</v>
      </c>
      <c r="Y37" s="49"/>
      <c r="Z37" s="914">
        <f>VLOOKUP($D37,'[3]Tablero Logro Metas 2019'!AK7:AS302,7,0)</f>
        <v>0</v>
      </c>
      <c r="AA37" s="49"/>
      <c r="AB37" s="914">
        <f>VLOOKUP($D37,'[3]Tablero Logro Metas 2019'!AK7:AS302,8,0)</f>
        <v>0</v>
      </c>
      <c r="AC37" s="49"/>
      <c r="AD37" s="914">
        <f>VLOOKUP($D37,'[3]Tablero Logro Metas 2019'!AK7:AS302,9,0)</f>
        <v>0</v>
      </c>
      <c r="AE37" s="49"/>
      <c r="AF37" s="917"/>
      <c r="AG37" s="50"/>
      <c r="AH37" s="917"/>
      <c r="AI37" s="49"/>
      <c r="AJ37" s="908">
        <f>+R37+T37+V37+X37+Z37+AB37+AD37+AF37+AH37</f>
        <v>0</v>
      </c>
      <c r="AK37" s="104">
        <f>AC37+AE37+AG37+S37+U37+W37+Y37+AA37+AI37</f>
        <v>0</v>
      </c>
      <c r="AL37" s="51"/>
      <c r="AM37" s="52"/>
      <c r="AN37" s="52"/>
      <c r="AO37" s="52"/>
      <c r="AP37" s="52"/>
      <c r="AQ37" s="52"/>
      <c r="AR37" s="53">
        <f t="shared" ref="AR37" si="18">SUM(AL37:AQ37)</f>
        <v>0</v>
      </c>
      <c r="AS37" s="54"/>
      <c r="AT37" s="52"/>
      <c r="AU37" s="53">
        <f t="shared" ref="AU37" si="19">SUM(AS37:AT37)</f>
        <v>0</v>
      </c>
      <c r="AV37" s="54"/>
      <c r="AW37" s="52"/>
      <c r="AX37" s="52"/>
      <c r="AY37" s="52"/>
      <c r="AZ37" s="55"/>
      <c r="BA37" s="56"/>
      <c r="BB37" s="56"/>
      <c r="BC37" s="56"/>
    </row>
    <row r="38" spans="1:55" ht="35.25" customHeight="1">
      <c r="A38" s="984"/>
      <c r="B38" s="986"/>
      <c r="C38" s="988"/>
      <c r="D38" s="990"/>
      <c r="E38" s="995"/>
      <c r="F38" s="992"/>
      <c r="G38" s="1014"/>
      <c r="H38" s="997"/>
      <c r="I38" s="1001"/>
      <c r="J38" s="1002"/>
      <c r="K38" s="1008"/>
      <c r="L38" s="1011"/>
      <c r="M38" s="808" t="s">
        <v>1989</v>
      </c>
      <c r="N38" s="806" t="s">
        <v>1930</v>
      </c>
      <c r="O38" s="810">
        <v>500</v>
      </c>
      <c r="P38" s="868"/>
      <c r="Q38" s="47"/>
      <c r="R38" s="912"/>
      <c r="S38" s="48"/>
      <c r="T38" s="915"/>
      <c r="U38" s="49"/>
      <c r="V38" s="915"/>
      <c r="W38" s="49"/>
      <c r="X38" s="915"/>
      <c r="Y38" s="49"/>
      <c r="Z38" s="915"/>
      <c r="AA38" s="49"/>
      <c r="AB38" s="915"/>
      <c r="AC38" s="49"/>
      <c r="AD38" s="915"/>
      <c r="AE38" s="49"/>
      <c r="AF38" s="918"/>
      <c r="AG38" s="50"/>
      <c r="AH38" s="918"/>
      <c r="AI38" s="49"/>
      <c r="AJ38" s="909"/>
      <c r="AK38" s="104">
        <f t="shared" ref="AK38:AK42" si="20">AC38+AE38+AG38+S38+U38+W38+Y38+AA38+AI38</f>
        <v>0</v>
      </c>
      <c r="AL38" s="51"/>
      <c r="AM38" s="52"/>
      <c r="AN38" s="52"/>
      <c r="AO38" s="52"/>
      <c r="AP38" s="52"/>
      <c r="AQ38" s="52"/>
      <c r="AR38" s="53">
        <f t="shared" ref="AR38:AR41" si="21">SUM(AL38:AQ38)</f>
        <v>0</v>
      </c>
      <c r="AS38" s="54"/>
      <c r="AT38" s="52"/>
      <c r="AU38" s="53">
        <f t="shared" ref="AU38:AU41" si="22">SUM(AS38:AT38)</f>
        <v>0</v>
      </c>
      <c r="AV38" s="54"/>
      <c r="AW38" s="52"/>
      <c r="AX38" s="52"/>
      <c r="AY38" s="52"/>
      <c r="AZ38" s="55"/>
      <c r="BA38" s="56"/>
      <c r="BB38" s="56"/>
      <c r="BC38" s="56"/>
    </row>
    <row r="39" spans="1:55" ht="22.5">
      <c r="A39" s="984"/>
      <c r="B39" s="986"/>
      <c r="C39" s="988"/>
      <c r="D39" s="990"/>
      <c r="E39" s="995"/>
      <c r="F39" s="992"/>
      <c r="G39" s="1014"/>
      <c r="H39" s="997"/>
      <c r="I39" s="1001"/>
      <c r="J39" s="1002"/>
      <c r="K39" s="1008"/>
      <c r="L39" s="1011"/>
      <c r="M39" s="808" t="s">
        <v>1943</v>
      </c>
      <c r="N39" s="806" t="s">
        <v>1930</v>
      </c>
      <c r="O39" s="810">
        <v>1</v>
      </c>
      <c r="P39" s="868"/>
      <c r="Q39" s="47"/>
      <c r="R39" s="912"/>
      <c r="S39" s="48"/>
      <c r="T39" s="915"/>
      <c r="U39" s="49"/>
      <c r="V39" s="915"/>
      <c r="W39" s="49"/>
      <c r="X39" s="915"/>
      <c r="Y39" s="49"/>
      <c r="Z39" s="915"/>
      <c r="AA39" s="49"/>
      <c r="AB39" s="915"/>
      <c r="AC39" s="49"/>
      <c r="AD39" s="915"/>
      <c r="AE39" s="49"/>
      <c r="AF39" s="918"/>
      <c r="AG39" s="50"/>
      <c r="AH39" s="918"/>
      <c r="AI39" s="49"/>
      <c r="AJ39" s="909"/>
      <c r="AK39" s="104">
        <v>0</v>
      </c>
      <c r="AL39" s="51"/>
      <c r="AM39" s="52"/>
      <c r="AN39" s="52"/>
      <c r="AO39" s="52"/>
      <c r="AP39" s="52"/>
      <c r="AQ39" s="52"/>
      <c r="AR39" s="53">
        <f t="shared" ref="AR39:AR40" si="23">SUM(AL39:AQ39)</f>
        <v>0</v>
      </c>
      <c r="AS39" s="54"/>
      <c r="AT39" s="52"/>
      <c r="AU39" s="53">
        <f t="shared" si="22"/>
        <v>0</v>
      </c>
      <c r="AV39" s="54"/>
      <c r="AW39" s="52"/>
      <c r="AX39" s="52"/>
      <c r="AY39" s="52"/>
      <c r="AZ39" s="55"/>
      <c r="BA39" s="56"/>
      <c r="BB39" s="56"/>
      <c r="BC39" s="56"/>
    </row>
    <row r="40" spans="1:55" ht="22.5">
      <c r="A40" s="984"/>
      <c r="B40" s="986"/>
      <c r="C40" s="988"/>
      <c r="D40" s="990"/>
      <c r="E40" s="995"/>
      <c r="F40" s="992"/>
      <c r="G40" s="1014"/>
      <c r="H40" s="997"/>
      <c r="I40" s="1001"/>
      <c r="J40" s="1002"/>
      <c r="K40" s="1008"/>
      <c r="L40" s="1011"/>
      <c r="M40" s="808" t="s">
        <v>1944</v>
      </c>
      <c r="N40" s="806" t="s">
        <v>1930</v>
      </c>
      <c r="O40" s="810">
        <v>1</v>
      </c>
      <c r="P40" s="868"/>
      <c r="Q40" s="47"/>
      <c r="R40" s="912"/>
      <c r="S40" s="48"/>
      <c r="T40" s="915"/>
      <c r="U40" s="49"/>
      <c r="V40" s="915"/>
      <c r="W40" s="49"/>
      <c r="X40" s="915"/>
      <c r="Y40" s="49"/>
      <c r="Z40" s="915"/>
      <c r="AA40" s="49"/>
      <c r="AB40" s="915"/>
      <c r="AC40" s="49"/>
      <c r="AD40" s="915"/>
      <c r="AE40" s="49"/>
      <c r="AF40" s="918"/>
      <c r="AG40" s="50"/>
      <c r="AH40" s="918"/>
      <c r="AI40" s="49"/>
      <c r="AJ40" s="909"/>
      <c r="AK40" s="104">
        <f t="shared" si="20"/>
        <v>0</v>
      </c>
      <c r="AL40" s="51"/>
      <c r="AM40" s="52"/>
      <c r="AN40" s="52"/>
      <c r="AO40" s="52"/>
      <c r="AP40" s="52"/>
      <c r="AQ40" s="52"/>
      <c r="AR40" s="53">
        <f t="shared" si="23"/>
        <v>0</v>
      </c>
      <c r="AS40" s="54"/>
      <c r="AT40" s="52"/>
      <c r="AU40" s="53">
        <f t="shared" si="22"/>
        <v>0</v>
      </c>
      <c r="AV40" s="54"/>
      <c r="AW40" s="52"/>
      <c r="AX40" s="52"/>
      <c r="AY40" s="52"/>
      <c r="AZ40" s="55"/>
      <c r="BA40" s="56"/>
      <c r="BB40" s="56"/>
      <c r="BC40" s="56"/>
    </row>
    <row r="41" spans="1:55" ht="15" thickBot="1">
      <c r="A41" s="984"/>
      <c r="B41" s="986"/>
      <c r="C41" s="988"/>
      <c r="D41" s="990"/>
      <c r="E41" s="995"/>
      <c r="F41" s="992"/>
      <c r="G41" s="1014"/>
      <c r="H41" s="997"/>
      <c r="I41" s="1001"/>
      <c r="J41" s="1002"/>
      <c r="K41" s="1008"/>
      <c r="L41" s="1011"/>
      <c r="M41" s="808" t="s">
        <v>1945</v>
      </c>
      <c r="N41" s="806" t="s">
        <v>1930</v>
      </c>
      <c r="O41" s="810">
        <v>1</v>
      </c>
      <c r="P41" s="868"/>
      <c r="Q41" s="47"/>
      <c r="R41" s="912"/>
      <c r="S41" s="48"/>
      <c r="T41" s="915"/>
      <c r="U41" s="49"/>
      <c r="V41" s="915"/>
      <c r="W41" s="49"/>
      <c r="X41" s="915"/>
      <c r="Y41" s="49"/>
      <c r="Z41" s="915"/>
      <c r="AA41" s="49"/>
      <c r="AB41" s="915"/>
      <c r="AC41" s="49"/>
      <c r="AD41" s="915"/>
      <c r="AE41" s="49"/>
      <c r="AF41" s="918"/>
      <c r="AG41" s="50"/>
      <c r="AH41" s="918"/>
      <c r="AI41" s="49"/>
      <c r="AJ41" s="909"/>
      <c r="AK41" s="104">
        <f t="shared" si="20"/>
        <v>0</v>
      </c>
      <c r="AL41" s="891"/>
      <c r="AM41" s="892"/>
      <c r="AN41" s="892"/>
      <c r="AO41" s="892"/>
      <c r="AP41" s="892"/>
      <c r="AQ41" s="892"/>
      <c r="AR41" s="53">
        <f t="shared" si="21"/>
        <v>0</v>
      </c>
      <c r="AS41" s="893"/>
      <c r="AT41" s="894"/>
      <c r="AU41" s="53">
        <f t="shared" si="22"/>
        <v>0</v>
      </c>
      <c r="AV41" s="54"/>
      <c r="AW41" s="52"/>
      <c r="AX41" s="890"/>
      <c r="AY41" s="52"/>
      <c r="AZ41" s="55"/>
      <c r="BA41" s="56"/>
      <c r="BB41" s="56"/>
      <c r="BC41" s="56"/>
    </row>
    <row r="42" spans="1:55" ht="34.5" thickBot="1">
      <c r="A42" s="984"/>
      <c r="B42" s="986"/>
      <c r="C42" s="988"/>
      <c r="D42" s="990"/>
      <c r="E42" s="995"/>
      <c r="F42" s="992"/>
      <c r="G42" s="1014"/>
      <c r="H42" s="997"/>
      <c r="I42" s="1001"/>
      <c r="J42" s="1002"/>
      <c r="K42" s="1005"/>
      <c r="L42" s="1011"/>
      <c r="M42" s="808" t="s">
        <v>1964</v>
      </c>
      <c r="N42" s="806" t="s">
        <v>1930</v>
      </c>
      <c r="O42" s="810">
        <v>1</v>
      </c>
      <c r="P42" s="869"/>
      <c r="Q42" s="108"/>
      <c r="R42" s="912"/>
      <c r="S42" s="109"/>
      <c r="T42" s="915"/>
      <c r="U42" s="110"/>
      <c r="V42" s="915"/>
      <c r="W42" s="110"/>
      <c r="X42" s="915"/>
      <c r="Y42" s="110"/>
      <c r="Z42" s="915"/>
      <c r="AA42" s="110"/>
      <c r="AB42" s="915"/>
      <c r="AC42" s="110"/>
      <c r="AD42" s="915"/>
      <c r="AE42" s="110"/>
      <c r="AF42" s="918"/>
      <c r="AG42" s="111"/>
      <c r="AH42" s="918"/>
      <c r="AI42" s="110"/>
      <c r="AJ42" s="910"/>
      <c r="AK42" s="104">
        <f t="shared" si="20"/>
        <v>0</v>
      </c>
      <c r="AL42" s="891"/>
      <c r="AM42" s="892"/>
      <c r="AN42" s="892"/>
      <c r="AO42" s="892"/>
      <c r="AP42" s="892"/>
      <c r="AQ42" s="892"/>
      <c r="AR42" s="53">
        <f t="shared" ref="AR42" si="24">SUM(AL42:AQ42)</f>
        <v>0</v>
      </c>
      <c r="AS42" s="893"/>
      <c r="AT42" s="894"/>
      <c r="AU42" s="53">
        <f t="shared" ref="AU42" si="25">SUM(AS42:AT42)</f>
        <v>0</v>
      </c>
      <c r="AV42" s="54"/>
      <c r="AW42" s="52"/>
      <c r="AX42" s="890"/>
      <c r="AY42" s="52"/>
      <c r="AZ42" s="55"/>
      <c r="BA42" s="56"/>
      <c r="BB42" s="56"/>
      <c r="BC42" s="56"/>
    </row>
    <row r="43" spans="1:55" ht="9.9499999999999993" customHeight="1" thickBot="1">
      <c r="A43" s="985"/>
      <c r="B43" s="987"/>
      <c r="C43" s="989"/>
      <c r="D43" s="991"/>
      <c r="E43" s="996"/>
      <c r="F43" s="993"/>
      <c r="G43" s="1015"/>
      <c r="H43" s="998"/>
      <c r="I43" s="1003"/>
      <c r="J43" s="1004"/>
      <c r="K43" s="1009"/>
      <c r="L43" s="1012"/>
      <c r="M43" s="181"/>
      <c r="N43" s="182"/>
      <c r="O43" s="183"/>
      <c r="P43" s="118"/>
      <c r="Q43" s="118"/>
      <c r="R43" s="913"/>
      <c r="S43" s="184"/>
      <c r="T43" s="916"/>
      <c r="U43" s="185"/>
      <c r="V43" s="916"/>
      <c r="W43" s="185"/>
      <c r="X43" s="916"/>
      <c r="Y43" s="185"/>
      <c r="Z43" s="916"/>
      <c r="AA43" s="185"/>
      <c r="AB43" s="916"/>
      <c r="AC43" s="185"/>
      <c r="AD43" s="916"/>
      <c r="AE43" s="185"/>
      <c r="AF43" s="919"/>
      <c r="AG43" s="186"/>
      <c r="AH43" s="919"/>
      <c r="AI43" s="185"/>
      <c r="AJ43" s="119"/>
      <c r="AK43" s="120"/>
      <c r="AL43" s="187"/>
      <c r="AM43" s="188"/>
      <c r="AN43" s="188"/>
      <c r="AO43" s="188"/>
      <c r="AP43" s="188"/>
      <c r="AQ43" s="188"/>
      <c r="AR43" s="121"/>
      <c r="AS43" s="189"/>
      <c r="AT43" s="188"/>
      <c r="AU43" s="121"/>
      <c r="AV43" s="189"/>
      <c r="AW43" s="188"/>
      <c r="AX43" s="188"/>
      <c r="AY43" s="188"/>
      <c r="AZ43" s="190"/>
      <c r="BA43" s="191"/>
      <c r="BB43" s="191"/>
      <c r="BC43" s="192"/>
    </row>
    <row r="44" spans="1:55" ht="6" customHeight="1">
      <c r="A44" s="157"/>
      <c r="B44" s="193"/>
      <c r="C44" s="193"/>
      <c r="D44" s="193"/>
      <c r="E44" s="193"/>
      <c r="F44" s="193"/>
      <c r="G44" s="193"/>
      <c r="H44" s="193"/>
      <c r="I44" s="1013"/>
      <c r="J44" s="1013"/>
      <c r="K44" s="193"/>
      <c r="L44" s="193"/>
      <c r="M44" s="193"/>
      <c r="N44" s="193"/>
      <c r="O44" s="193"/>
      <c r="P44" s="193"/>
      <c r="Q44" s="193"/>
      <c r="R44" s="193"/>
      <c r="S44" s="193"/>
      <c r="T44" s="193"/>
      <c r="U44" s="193"/>
      <c r="V44" s="193"/>
      <c r="W44" s="193"/>
      <c r="X44" s="193"/>
      <c r="Y44" s="193"/>
      <c r="Z44" s="193"/>
      <c r="AA44" s="193"/>
      <c r="AB44" s="193"/>
      <c r="AC44" s="193"/>
      <c r="AD44" s="193"/>
      <c r="AE44" s="193"/>
      <c r="AF44" s="193"/>
      <c r="AG44" s="193"/>
      <c r="AH44" s="193"/>
      <c r="AI44" s="193"/>
      <c r="AJ44" s="193"/>
      <c r="AK44" s="194"/>
      <c r="AL44" s="194"/>
      <c r="AM44" s="194"/>
      <c r="AN44" s="194"/>
      <c r="AO44" s="194"/>
      <c r="AP44" s="194"/>
      <c r="AQ44" s="195"/>
      <c r="AR44" s="194"/>
      <c r="AS44" s="194"/>
      <c r="AT44" s="194"/>
      <c r="AU44" s="194"/>
      <c r="AV44" s="194"/>
      <c r="AW44" s="194"/>
      <c r="AX44" s="194"/>
      <c r="AY44" s="194"/>
      <c r="AZ44" s="194"/>
      <c r="BA44" s="194"/>
      <c r="BB44" s="194"/>
      <c r="BC44" s="157"/>
    </row>
    <row r="45" spans="1:55" ht="72" customHeight="1">
      <c r="A45" s="983">
        <v>4</v>
      </c>
      <c r="B45" s="162" t="s">
        <v>1705</v>
      </c>
      <c r="C45" s="163" t="s">
        <v>1706</v>
      </c>
      <c r="D45" s="164" t="s">
        <v>21</v>
      </c>
      <c r="E45" s="164" t="s">
        <v>1892</v>
      </c>
      <c r="F45" s="163" t="s">
        <v>1707</v>
      </c>
      <c r="G45" s="165" t="s">
        <v>1679</v>
      </c>
      <c r="H45" s="165" t="s">
        <v>1680</v>
      </c>
      <c r="I45" s="166" t="s">
        <v>1908</v>
      </c>
      <c r="J45" s="167">
        <f>+$N$3</f>
        <v>2019</v>
      </c>
      <c r="K45" s="165" t="s">
        <v>1925</v>
      </c>
      <c r="L45" s="166" t="s">
        <v>1980</v>
      </c>
      <c r="M45" s="163" t="s">
        <v>1708</v>
      </c>
      <c r="N45" s="163" t="s">
        <v>1709</v>
      </c>
      <c r="O45" s="163" t="s">
        <v>1710</v>
      </c>
      <c r="P45" s="163" t="s">
        <v>1990</v>
      </c>
      <c r="Q45" s="163" t="s">
        <v>1981</v>
      </c>
      <c r="R45" s="168">
        <f>SUM(R46:R52)</f>
        <v>0</v>
      </c>
      <c r="S45" s="169">
        <f t="shared" ref="S45:AK45" si="26">SUM(S46:S52)</f>
        <v>0</v>
      </c>
      <c r="T45" s="170">
        <f t="shared" si="26"/>
        <v>0</v>
      </c>
      <c r="U45" s="171">
        <f t="shared" si="26"/>
        <v>0</v>
      </c>
      <c r="V45" s="170">
        <f t="shared" si="26"/>
        <v>0</v>
      </c>
      <c r="W45" s="171">
        <f t="shared" si="26"/>
        <v>0</v>
      </c>
      <c r="X45" s="170">
        <f t="shared" si="26"/>
        <v>0</v>
      </c>
      <c r="Y45" s="171">
        <f t="shared" si="26"/>
        <v>0</v>
      </c>
      <c r="Z45" s="170">
        <f t="shared" si="26"/>
        <v>0</v>
      </c>
      <c r="AA45" s="171">
        <f t="shared" si="26"/>
        <v>0</v>
      </c>
      <c r="AB45" s="170">
        <f t="shared" si="26"/>
        <v>0</v>
      </c>
      <c r="AC45" s="171">
        <f t="shared" si="26"/>
        <v>0</v>
      </c>
      <c r="AD45" s="170">
        <f t="shared" si="26"/>
        <v>0</v>
      </c>
      <c r="AE45" s="171">
        <f t="shared" si="26"/>
        <v>0</v>
      </c>
      <c r="AF45" s="170">
        <f t="shared" si="26"/>
        <v>0</v>
      </c>
      <c r="AG45" s="172">
        <f t="shared" si="26"/>
        <v>0</v>
      </c>
      <c r="AH45" s="170">
        <f t="shared" si="26"/>
        <v>0</v>
      </c>
      <c r="AI45" s="171">
        <f t="shared" si="26"/>
        <v>0</v>
      </c>
      <c r="AJ45" s="173">
        <f t="shared" si="26"/>
        <v>0</v>
      </c>
      <c r="AK45" s="174">
        <f t="shared" si="26"/>
        <v>0</v>
      </c>
      <c r="AL45" s="870"/>
      <c r="AM45" s="871"/>
      <c r="AN45" s="871"/>
      <c r="AO45" s="871"/>
      <c r="AP45" s="871"/>
      <c r="AQ45" s="871"/>
      <c r="AR45" s="872"/>
      <c r="AS45" s="873"/>
      <c r="AT45" s="871"/>
      <c r="AU45" s="872"/>
      <c r="AV45" s="873"/>
      <c r="AW45" s="871"/>
      <c r="AX45" s="871"/>
      <c r="AY45" s="871"/>
      <c r="AZ45" s="874"/>
      <c r="BA45" s="44" t="s">
        <v>1685</v>
      </c>
      <c r="BB45" s="44" t="s">
        <v>1983</v>
      </c>
      <c r="BC45" s="45" t="s">
        <v>1687</v>
      </c>
    </row>
    <row r="46" spans="1:55" ht="33.75">
      <c r="A46" s="984"/>
      <c r="B46" s="986" t="str">
        <f>VLOOKUP($D$9,'PROYECTOS REGISTRADOS'!$A$2:$D$82,4,0)</f>
        <v>Mejoramiento de la cobertura de Acueducto del Área Urbana y Área Rural del Municipio de Tocancipá, Cundinamarca, Centro Oriente</v>
      </c>
      <c r="C46" s="988" t="str">
        <f>VLOOKUP($D$9,'PROYECTOS REGISTRADOS'!$A$2:$D$82,3,0)</f>
        <v>2016-25817-0045</v>
      </c>
      <c r="D46" s="990" t="s">
        <v>1362</v>
      </c>
      <c r="E46" s="994" t="str">
        <f>IF(D46=0,"0-0",(VLOOKUP(D46,'CONSOLIDADO PLAN DESARROLLO'!$EL$9:$ET$304,2,0)))</f>
        <v>Automatizar, Ampliar y realizar la Macro medición del Tanque Caita</v>
      </c>
      <c r="F46" s="992" t="str">
        <f>IF(D46=0,"0-0",(VLOOKUP(D46,'CONSOLIDADO PLAN DESARROLLO'!$EL$9:$ET$304,3,0)))</f>
        <v>No. de Automatizaciones del Tanque Caita</v>
      </c>
      <c r="G46" s="1014">
        <f>IF(D46=0,"0-0",(VLOOKUP(D46,'CONSOLIDADO PLAN DESARROLLO'!$EL$9:$ET$304,4,0)))</f>
        <v>0</v>
      </c>
      <c r="H46" s="997">
        <f>IF(D46=0,"0-0",(VLOOKUP(D46,'CONSOLIDADO PLAN DESARROLLO'!$EL$9:$ET$304,5,0)))</f>
        <v>1</v>
      </c>
      <c r="I46" s="999">
        <f>IF(D46=0,"0-0",(VLOOKUP(D46,'CONSOLIDADO PLAN DESARROLLO'!$EL$9:$ET$304,$R$3,0)))</f>
        <v>0</v>
      </c>
      <c r="J46" s="1000"/>
      <c r="K46" s="1008"/>
      <c r="L46" s="1010"/>
      <c r="M46" s="808" t="s">
        <v>1929</v>
      </c>
      <c r="N46" s="812" t="s">
        <v>1930</v>
      </c>
      <c r="O46" s="810">
        <v>1</v>
      </c>
      <c r="P46" s="868"/>
      <c r="Q46" s="47"/>
      <c r="R46" s="911">
        <f>VLOOKUP($D46,'[3]Tablero Logro Metas 2019'!AK7:AS302,3,0)</f>
        <v>0</v>
      </c>
      <c r="S46" s="48"/>
      <c r="T46" s="914">
        <f>VLOOKUP($D46,'[3]Tablero Logro Metas 2019'!AK7:AS302,4,0)</f>
        <v>0</v>
      </c>
      <c r="U46" s="48"/>
      <c r="V46" s="914">
        <f>VLOOKUP($D46,'[3]Tablero Logro Metas 2019'!AK7:AS302,5,0)</f>
        <v>0</v>
      </c>
      <c r="W46" s="48"/>
      <c r="X46" s="914">
        <f>VLOOKUP($D46,'[3]Tablero Logro Metas 2019'!AK7:AS302,6,0)</f>
        <v>0</v>
      </c>
      <c r="Y46" s="48"/>
      <c r="Z46" s="914">
        <f>VLOOKUP($D46,'[3]Tablero Logro Metas 2019'!AK7:AS302,7,0)</f>
        <v>0</v>
      </c>
      <c r="AA46" s="48"/>
      <c r="AB46" s="914">
        <f>VLOOKUP($D46,'[3]Tablero Logro Metas 2019'!AK7:AS302,8,0)</f>
        <v>0</v>
      </c>
      <c r="AC46" s="48"/>
      <c r="AD46" s="914">
        <f>VLOOKUP($D46,'[3]Tablero Logro Metas 2019'!AK7:AS302,9,0)</f>
        <v>0</v>
      </c>
      <c r="AE46" s="48"/>
      <c r="AF46" s="917"/>
      <c r="AG46" s="48"/>
      <c r="AH46" s="917"/>
      <c r="AI46" s="49"/>
      <c r="AJ46" s="908">
        <f>+R46+T46+V46+X46+Z46+AB46+AD46+AF46+AH46</f>
        <v>0</v>
      </c>
      <c r="AK46" s="104">
        <f>AC46+AE46+AG46+S46+U46+W46+Y46+AA46+AI46</f>
        <v>0</v>
      </c>
      <c r="AL46" s="51"/>
      <c r="AM46" s="52"/>
      <c r="AN46" s="52"/>
      <c r="AO46" s="52"/>
      <c r="AP46" s="52"/>
      <c r="AQ46" s="52"/>
      <c r="AR46" s="53">
        <f t="shared" ref="AR46:AR47" si="27">SUM(AL46:AQ46)</f>
        <v>0</v>
      </c>
      <c r="AS46" s="54"/>
      <c r="AT46" s="52"/>
      <c r="AU46" s="53">
        <f t="shared" ref="AU46:AU47" si="28">SUM(AS46:AT46)</f>
        <v>0</v>
      </c>
      <c r="AV46" s="54"/>
      <c r="AW46" s="52"/>
      <c r="AX46" s="52"/>
      <c r="AY46" s="52"/>
      <c r="AZ46" s="55"/>
      <c r="BA46" s="56"/>
      <c r="BB46" s="56"/>
      <c r="BC46" s="56"/>
    </row>
    <row r="47" spans="1:55" ht="28.5" customHeight="1">
      <c r="A47" s="984"/>
      <c r="B47" s="986"/>
      <c r="C47" s="988"/>
      <c r="D47" s="990"/>
      <c r="E47" s="995"/>
      <c r="F47" s="992"/>
      <c r="G47" s="1014"/>
      <c r="H47" s="997"/>
      <c r="I47" s="1001"/>
      <c r="J47" s="1002"/>
      <c r="K47" s="1008"/>
      <c r="L47" s="1011"/>
      <c r="M47" s="808" t="s">
        <v>1946</v>
      </c>
      <c r="N47" s="812" t="s">
        <v>1930</v>
      </c>
      <c r="O47" s="810">
        <v>1</v>
      </c>
      <c r="P47" s="868"/>
      <c r="Q47" s="47"/>
      <c r="R47" s="912"/>
      <c r="S47" s="48"/>
      <c r="T47" s="915"/>
      <c r="U47" s="48"/>
      <c r="V47" s="915"/>
      <c r="W47" s="48"/>
      <c r="X47" s="915"/>
      <c r="Y47" s="48"/>
      <c r="Z47" s="915"/>
      <c r="AA47" s="48"/>
      <c r="AB47" s="915"/>
      <c r="AC47" s="48"/>
      <c r="AD47" s="915"/>
      <c r="AE47" s="48"/>
      <c r="AF47" s="918"/>
      <c r="AG47" s="48"/>
      <c r="AH47" s="918"/>
      <c r="AI47" s="49"/>
      <c r="AJ47" s="909"/>
      <c r="AK47" s="104">
        <f t="shared" ref="AK47:AK51" si="29">AC47+AE47+AG47+S47+U47+W47+Y47+AA47+AI47</f>
        <v>0</v>
      </c>
      <c r="AL47" s="51"/>
      <c r="AM47" s="52"/>
      <c r="AN47" s="52"/>
      <c r="AO47" s="52"/>
      <c r="AP47" s="52"/>
      <c r="AQ47" s="52"/>
      <c r="AR47" s="53">
        <f t="shared" si="27"/>
        <v>0</v>
      </c>
      <c r="AS47" s="54"/>
      <c r="AT47" s="52"/>
      <c r="AU47" s="53">
        <f t="shared" si="28"/>
        <v>0</v>
      </c>
      <c r="AV47" s="54"/>
      <c r="AW47" s="52"/>
      <c r="AX47" s="52"/>
      <c r="AY47" s="52"/>
      <c r="AZ47" s="55"/>
      <c r="BA47" s="56"/>
      <c r="BB47" s="56"/>
      <c r="BC47" s="56"/>
    </row>
    <row r="48" spans="1:55">
      <c r="A48" s="984"/>
      <c r="B48" s="986"/>
      <c r="C48" s="988"/>
      <c r="D48" s="990"/>
      <c r="E48" s="995"/>
      <c r="F48" s="992"/>
      <c r="G48" s="1014"/>
      <c r="H48" s="997"/>
      <c r="I48" s="1001"/>
      <c r="J48" s="1002"/>
      <c r="K48" s="1008"/>
      <c r="L48" s="1011"/>
      <c r="M48" s="808"/>
      <c r="N48" s="812"/>
      <c r="O48" s="810"/>
      <c r="P48" s="868"/>
      <c r="Q48" s="47"/>
      <c r="R48" s="912"/>
      <c r="S48" s="48"/>
      <c r="T48" s="915"/>
      <c r="U48" s="49"/>
      <c r="V48" s="915"/>
      <c r="W48" s="49"/>
      <c r="X48" s="915"/>
      <c r="Y48" s="49"/>
      <c r="Z48" s="915"/>
      <c r="AA48" s="49"/>
      <c r="AB48" s="915"/>
      <c r="AC48" s="49"/>
      <c r="AD48" s="915"/>
      <c r="AE48" s="49"/>
      <c r="AF48" s="918"/>
      <c r="AG48" s="50"/>
      <c r="AH48" s="918"/>
      <c r="AI48" s="49"/>
      <c r="AJ48" s="909"/>
      <c r="AK48" s="104">
        <f t="shared" si="29"/>
        <v>0</v>
      </c>
      <c r="AL48" s="51"/>
      <c r="AM48" s="52"/>
      <c r="AN48" s="52"/>
      <c r="AO48" s="52"/>
      <c r="AP48" s="52"/>
      <c r="AQ48" s="52"/>
      <c r="AR48" s="53">
        <f t="shared" ref="AR48:AR50" si="30">SUM(AL48:AQ48)</f>
        <v>0</v>
      </c>
      <c r="AS48" s="54"/>
      <c r="AT48" s="52"/>
      <c r="AU48" s="53">
        <f t="shared" ref="AU48:AU50" si="31">SUM(AS48:AT48)</f>
        <v>0</v>
      </c>
      <c r="AV48" s="54"/>
      <c r="AW48" s="52"/>
      <c r="AX48" s="52"/>
      <c r="AY48" s="52"/>
      <c r="AZ48" s="55"/>
      <c r="BA48" s="56"/>
      <c r="BB48" s="56"/>
      <c r="BC48" s="57"/>
    </row>
    <row r="49" spans="1:55">
      <c r="A49" s="984"/>
      <c r="B49" s="986"/>
      <c r="C49" s="988"/>
      <c r="D49" s="990"/>
      <c r="E49" s="995"/>
      <c r="F49" s="992"/>
      <c r="G49" s="1014"/>
      <c r="H49" s="997"/>
      <c r="I49" s="1001"/>
      <c r="J49" s="1002"/>
      <c r="K49" s="1008"/>
      <c r="L49" s="1011"/>
      <c r="M49" s="808"/>
      <c r="N49" s="812"/>
      <c r="O49" s="810"/>
      <c r="P49" s="868"/>
      <c r="Q49" s="47"/>
      <c r="R49" s="912"/>
      <c r="S49" s="48"/>
      <c r="T49" s="915"/>
      <c r="U49" s="49"/>
      <c r="V49" s="915"/>
      <c r="W49" s="49"/>
      <c r="X49" s="915"/>
      <c r="Y49" s="49"/>
      <c r="Z49" s="915"/>
      <c r="AA49" s="49"/>
      <c r="AB49" s="915"/>
      <c r="AC49" s="49"/>
      <c r="AD49" s="915"/>
      <c r="AE49" s="49"/>
      <c r="AF49" s="918"/>
      <c r="AG49" s="50"/>
      <c r="AH49" s="918"/>
      <c r="AI49" s="49"/>
      <c r="AJ49" s="909"/>
      <c r="AK49" s="104">
        <f t="shared" si="29"/>
        <v>0</v>
      </c>
      <c r="AL49" s="51"/>
      <c r="AM49" s="52"/>
      <c r="AN49" s="52"/>
      <c r="AO49" s="52"/>
      <c r="AP49" s="52"/>
      <c r="AQ49" s="52"/>
      <c r="AR49" s="53">
        <f t="shared" si="30"/>
        <v>0</v>
      </c>
      <c r="AS49" s="54"/>
      <c r="AT49" s="52"/>
      <c r="AU49" s="53">
        <f t="shared" si="31"/>
        <v>0</v>
      </c>
      <c r="AV49" s="54"/>
      <c r="AW49" s="52"/>
      <c r="AX49" s="52"/>
      <c r="AY49" s="52"/>
      <c r="AZ49" s="55"/>
      <c r="BA49" s="56"/>
      <c r="BB49" s="56"/>
      <c r="BC49" s="57"/>
    </row>
    <row r="50" spans="1:55">
      <c r="A50" s="984"/>
      <c r="B50" s="986"/>
      <c r="C50" s="988"/>
      <c r="D50" s="990"/>
      <c r="E50" s="995"/>
      <c r="F50" s="992"/>
      <c r="G50" s="1014"/>
      <c r="H50" s="997"/>
      <c r="I50" s="1001"/>
      <c r="J50" s="1002"/>
      <c r="K50" s="1008"/>
      <c r="L50" s="1011"/>
      <c r="M50" s="808"/>
      <c r="N50" s="812"/>
      <c r="O50" s="810"/>
      <c r="P50" s="868"/>
      <c r="Q50" s="47"/>
      <c r="R50" s="912"/>
      <c r="S50" s="48"/>
      <c r="T50" s="915"/>
      <c r="U50" s="49"/>
      <c r="V50" s="915"/>
      <c r="W50" s="49"/>
      <c r="X50" s="915"/>
      <c r="Y50" s="49"/>
      <c r="Z50" s="915"/>
      <c r="AA50" s="49"/>
      <c r="AB50" s="915"/>
      <c r="AC50" s="49"/>
      <c r="AD50" s="915"/>
      <c r="AE50" s="49"/>
      <c r="AF50" s="918"/>
      <c r="AG50" s="50"/>
      <c r="AH50" s="918"/>
      <c r="AI50" s="49"/>
      <c r="AJ50" s="909"/>
      <c r="AK50" s="104">
        <f t="shared" si="29"/>
        <v>0</v>
      </c>
      <c r="AL50" s="51"/>
      <c r="AM50" s="52"/>
      <c r="AN50" s="52"/>
      <c r="AO50" s="52"/>
      <c r="AP50" s="52"/>
      <c r="AQ50" s="52"/>
      <c r="AR50" s="53">
        <f t="shared" si="30"/>
        <v>0</v>
      </c>
      <c r="AS50" s="54"/>
      <c r="AT50" s="52"/>
      <c r="AU50" s="53">
        <f t="shared" si="31"/>
        <v>0</v>
      </c>
      <c r="AV50" s="54"/>
      <c r="AW50" s="52"/>
      <c r="AX50" s="52"/>
      <c r="AY50" s="52"/>
      <c r="AZ50" s="55"/>
      <c r="BA50" s="56"/>
      <c r="BB50" s="56"/>
      <c r="BC50" s="57"/>
    </row>
    <row r="51" spans="1:55">
      <c r="A51" s="984"/>
      <c r="B51" s="986"/>
      <c r="C51" s="988"/>
      <c r="D51" s="990"/>
      <c r="E51" s="995"/>
      <c r="F51" s="992"/>
      <c r="G51" s="1014"/>
      <c r="H51" s="997"/>
      <c r="I51" s="1001"/>
      <c r="J51" s="1002"/>
      <c r="K51" s="1005"/>
      <c r="L51" s="1011"/>
      <c r="M51" s="808"/>
      <c r="N51" s="812"/>
      <c r="O51" s="810"/>
      <c r="P51" s="869"/>
      <c r="Q51" s="108"/>
      <c r="R51" s="912"/>
      <c r="S51" s="109"/>
      <c r="T51" s="915"/>
      <c r="U51" s="110"/>
      <c r="V51" s="915"/>
      <c r="W51" s="110"/>
      <c r="X51" s="915"/>
      <c r="Y51" s="110"/>
      <c r="Z51" s="915"/>
      <c r="AA51" s="110"/>
      <c r="AB51" s="915"/>
      <c r="AC51" s="110"/>
      <c r="AD51" s="915"/>
      <c r="AE51" s="110"/>
      <c r="AF51" s="918"/>
      <c r="AG51" s="111"/>
      <c r="AH51" s="918"/>
      <c r="AI51" s="110"/>
      <c r="AJ51" s="910"/>
      <c r="AK51" s="104">
        <f t="shared" si="29"/>
        <v>0</v>
      </c>
      <c r="AL51" s="51"/>
      <c r="AM51" s="52"/>
      <c r="AN51" s="52"/>
      <c r="AO51" s="52"/>
      <c r="AP51" s="52"/>
      <c r="AQ51" s="52"/>
      <c r="AR51" s="53">
        <f t="shared" ref="AR51" si="32">SUM(AL51:AQ51)</f>
        <v>0</v>
      </c>
      <c r="AS51" s="54"/>
      <c r="AT51" s="52"/>
      <c r="AU51" s="53">
        <f t="shared" ref="AU51" si="33">SUM(AS51:AT51)</f>
        <v>0</v>
      </c>
      <c r="AV51" s="54"/>
      <c r="AW51" s="52"/>
      <c r="AX51" s="52"/>
      <c r="AY51" s="52"/>
      <c r="AZ51" s="55"/>
      <c r="BA51" s="56"/>
      <c r="BB51" s="56"/>
      <c r="BC51" s="57"/>
    </row>
    <row r="52" spans="1:55" ht="9.9499999999999993" customHeight="1" thickBot="1">
      <c r="A52" s="985"/>
      <c r="B52" s="987"/>
      <c r="C52" s="989"/>
      <c r="D52" s="991"/>
      <c r="E52" s="996"/>
      <c r="F52" s="993"/>
      <c r="G52" s="1015"/>
      <c r="H52" s="998"/>
      <c r="I52" s="1003"/>
      <c r="J52" s="1004"/>
      <c r="K52" s="1009"/>
      <c r="L52" s="1012"/>
      <c r="M52" s="181"/>
      <c r="N52" s="182"/>
      <c r="O52" s="183"/>
      <c r="P52" s="118"/>
      <c r="Q52" s="118"/>
      <c r="R52" s="913"/>
      <c r="S52" s="184"/>
      <c r="T52" s="916"/>
      <c r="U52" s="185"/>
      <c r="V52" s="916"/>
      <c r="W52" s="185"/>
      <c r="X52" s="916"/>
      <c r="Y52" s="185"/>
      <c r="Z52" s="916"/>
      <c r="AA52" s="185"/>
      <c r="AB52" s="916"/>
      <c r="AC52" s="185"/>
      <c r="AD52" s="916"/>
      <c r="AE52" s="185"/>
      <c r="AF52" s="919"/>
      <c r="AG52" s="186"/>
      <c r="AH52" s="919"/>
      <c r="AI52" s="185"/>
      <c r="AJ52" s="119"/>
      <c r="AK52" s="120"/>
      <c r="AL52" s="187"/>
      <c r="AM52" s="188"/>
      <c r="AN52" s="188"/>
      <c r="AO52" s="188"/>
      <c r="AP52" s="188"/>
      <c r="AQ52" s="188"/>
      <c r="AR52" s="121"/>
      <c r="AS52" s="189"/>
      <c r="AT52" s="188"/>
      <c r="AU52" s="121"/>
      <c r="AV52" s="189"/>
      <c r="AW52" s="188"/>
      <c r="AX52" s="188"/>
      <c r="AY52" s="188"/>
      <c r="AZ52" s="190"/>
      <c r="BA52" s="191"/>
      <c r="BB52" s="191"/>
      <c r="BC52" s="192"/>
    </row>
    <row r="53" spans="1:55" ht="6" customHeight="1">
      <c r="A53" s="157"/>
      <c r="B53" s="193"/>
      <c r="C53" s="193"/>
      <c r="D53" s="193"/>
      <c r="E53" s="193"/>
      <c r="F53" s="193"/>
      <c r="G53" s="193"/>
      <c r="H53" s="193"/>
      <c r="I53" s="1013"/>
      <c r="J53" s="101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4"/>
      <c r="AL53" s="194"/>
      <c r="AM53" s="194"/>
      <c r="AN53" s="194"/>
      <c r="AO53" s="194"/>
      <c r="AP53" s="194"/>
      <c r="AQ53" s="195"/>
      <c r="AR53" s="194"/>
      <c r="AS53" s="194"/>
      <c r="AT53" s="194"/>
      <c r="AU53" s="194"/>
      <c r="AV53" s="194"/>
      <c r="AW53" s="194"/>
      <c r="AX53" s="194"/>
      <c r="AY53" s="194"/>
      <c r="AZ53" s="194"/>
      <c r="BA53" s="194"/>
      <c r="BB53" s="194"/>
      <c r="BC53" s="157"/>
    </row>
    <row r="54" spans="1:55" ht="72" customHeight="1">
      <c r="A54" s="983">
        <v>5</v>
      </c>
      <c r="B54" s="162" t="s">
        <v>1705</v>
      </c>
      <c r="C54" s="163" t="s">
        <v>1706</v>
      </c>
      <c r="D54" s="164" t="s">
        <v>21</v>
      </c>
      <c r="E54" s="164" t="s">
        <v>1892</v>
      </c>
      <c r="F54" s="163" t="s">
        <v>1707</v>
      </c>
      <c r="G54" s="165" t="s">
        <v>1679</v>
      </c>
      <c r="H54" s="165" t="s">
        <v>1680</v>
      </c>
      <c r="I54" s="166" t="s">
        <v>1908</v>
      </c>
      <c r="J54" s="167">
        <f>+$N$3</f>
        <v>2019</v>
      </c>
      <c r="K54" s="165" t="s">
        <v>1925</v>
      </c>
      <c r="L54" s="166" t="s">
        <v>1980</v>
      </c>
      <c r="M54" s="163" t="s">
        <v>1708</v>
      </c>
      <c r="N54" s="163" t="s">
        <v>1709</v>
      </c>
      <c r="O54" s="163" t="s">
        <v>1710</v>
      </c>
      <c r="P54" s="163" t="s">
        <v>1990</v>
      </c>
      <c r="Q54" s="163" t="s">
        <v>1981</v>
      </c>
      <c r="R54" s="168">
        <f t="shared" ref="R54:AJ54" si="34">SUM(R55:R62)</f>
        <v>0</v>
      </c>
      <c r="S54" s="169">
        <f t="shared" si="34"/>
        <v>0</v>
      </c>
      <c r="T54" s="170">
        <f t="shared" si="34"/>
        <v>0</v>
      </c>
      <c r="U54" s="171">
        <f t="shared" si="34"/>
        <v>0</v>
      </c>
      <c r="V54" s="170">
        <f t="shared" si="34"/>
        <v>0</v>
      </c>
      <c r="W54" s="171">
        <f t="shared" si="34"/>
        <v>0</v>
      </c>
      <c r="X54" s="170">
        <f t="shared" si="34"/>
        <v>0</v>
      </c>
      <c r="Y54" s="171">
        <f t="shared" si="34"/>
        <v>0</v>
      </c>
      <c r="Z54" s="170">
        <f t="shared" si="34"/>
        <v>0</v>
      </c>
      <c r="AA54" s="171">
        <f t="shared" si="34"/>
        <v>0</v>
      </c>
      <c r="AB54" s="170">
        <f t="shared" si="34"/>
        <v>0</v>
      </c>
      <c r="AC54" s="171">
        <f t="shared" si="34"/>
        <v>0</v>
      </c>
      <c r="AD54" s="170">
        <f t="shared" si="34"/>
        <v>0</v>
      </c>
      <c r="AE54" s="171">
        <f t="shared" si="34"/>
        <v>0</v>
      </c>
      <c r="AF54" s="170">
        <f t="shared" si="34"/>
        <v>0</v>
      </c>
      <c r="AG54" s="172">
        <f t="shared" si="34"/>
        <v>0</v>
      </c>
      <c r="AH54" s="170">
        <f t="shared" si="34"/>
        <v>0</v>
      </c>
      <c r="AI54" s="171">
        <f t="shared" si="34"/>
        <v>0</v>
      </c>
      <c r="AJ54" s="173">
        <f t="shared" si="34"/>
        <v>0</v>
      </c>
      <c r="AK54" s="174">
        <f>SUM(AK55:AK62)</f>
        <v>0</v>
      </c>
      <c r="AL54" s="870"/>
      <c r="AM54" s="871"/>
      <c r="AN54" s="871"/>
      <c r="AO54" s="871"/>
      <c r="AP54" s="871"/>
      <c r="AQ54" s="871"/>
      <c r="AR54" s="872"/>
      <c r="AS54" s="873"/>
      <c r="AT54" s="871"/>
      <c r="AU54" s="872"/>
      <c r="AV54" s="873"/>
      <c r="AW54" s="871"/>
      <c r="AX54" s="871"/>
      <c r="AY54" s="871"/>
      <c r="AZ54" s="874"/>
      <c r="BA54" s="44" t="s">
        <v>1685</v>
      </c>
      <c r="BB54" s="44" t="s">
        <v>1983</v>
      </c>
      <c r="BC54" s="45" t="s">
        <v>1687</v>
      </c>
    </row>
    <row r="55" spans="1:55" ht="33.75">
      <c r="A55" s="984"/>
      <c r="B55" s="986" t="str">
        <f>VLOOKUP($D$9,'PROYECTOS REGISTRADOS'!$A$2:$D$82,4,0)</f>
        <v>Mejoramiento de la cobertura de Acueducto del Área Urbana y Área Rural del Municipio de Tocancipá, Cundinamarca, Centro Oriente</v>
      </c>
      <c r="C55" s="988" t="str">
        <f>VLOOKUP($D$9,'PROYECTOS REGISTRADOS'!$A$2:$D$82,3,0)</f>
        <v>2016-25817-0045</v>
      </c>
      <c r="D55" s="990" t="s">
        <v>1366</v>
      </c>
      <c r="E55" s="994" t="str">
        <f>IF(D55=0,"0-0",(VLOOKUP(D55,'CONSOLIDADO PLAN DESARROLLO'!$EL$9:$ET$304,2,0)))</f>
        <v>Automatizar, Ampliar y realizar la Macro medición del Tanque Caita</v>
      </c>
      <c r="F55" s="992" t="str">
        <f>IF(D55=0,"0-0",(VLOOKUP(D55,'CONSOLIDADO PLAN DESARROLLO'!$EL$9:$ET$304,3,0)))</f>
        <v>No. de Ampliaciones del Tanque Caita</v>
      </c>
      <c r="G55" s="1014">
        <f>IF(D55=0,"0-0",(VLOOKUP(D55,'CONSOLIDADO PLAN DESARROLLO'!$EL$9:$ET$304,4,0)))</f>
        <v>0</v>
      </c>
      <c r="H55" s="997">
        <f>IF(D55=0,"0-0",(VLOOKUP(D55,'CONSOLIDADO PLAN DESARROLLO'!$EL$9:$ET$304,5,0)))</f>
        <v>1</v>
      </c>
      <c r="I55" s="999">
        <f>IF(D55=0,"0-0",(VLOOKUP(D55,'CONSOLIDADO PLAN DESARROLLO'!$EL$9:$ET$304,$R$3,0)))</f>
        <v>0</v>
      </c>
      <c r="J55" s="1000"/>
      <c r="K55" s="1005"/>
      <c r="L55" s="1010"/>
      <c r="M55" s="808" t="s">
        <v>1929</v>
      </c>
      <c r="N55" s="806" t="s">
        <v>1930</v>
      </c>
      <c r="O55" s="810">
        <v>1</v>
      </c>
      <c r="P55" s="868"/>
      <c r="Q55" s="47"/>
      <c r="R55" s="911">
        <f>VLOOKUP($D55,'[3]Tablero Logro Metas 2019'!AK7:AS302,3,0)</f>
        <v>0</v>
      </c>
      <c r="S55" s="47"/>
      <c r="T55" s="914">
        <f>VLOOKUP($D55,'[3]Tablero Logro Metas 2019'!AK7:AS302,4,0)</f>
        <v>0</v>
      </c>
      <c r="U55" s="47"/>
      <c r="V55" s="914">
        <f>VLOOKUP($D55,'[3]Tablero Logro Metas 2019'!AK7:AS302,5,0)</f>
        <v>0</v>
      </c>
      <c r="W55" s="47"/>
      <c r="X55" s="914">
        <f>VLOOKUP($D55,'[3]Tablero Logro Metas 2019'!AK7:AS302,6,0)</f>
        <v>0</v>
      </c>
      <c r="Y55" s="47"/>
      <c r="Z55" s="914">
        <f>VLOOKUP($D55,'[3]Tablero Logro Metas 2019'!AK7:AS302,7,0)</f>
        <v>0</v>
      </c>
      <c r="AA55" s="47"/>
      <c r="AB55" s="914">
        <f>VLOOKUP($D55,'[3]Tablero Logro Metas 2019'!AK7:AS302,8,0)</f>
        <v>0</v>
      </c>
      <c r="AC55" s="47"/>
      <c r="AD55" s="914">
        <f>VLOOKUP($D55,'[3]Tablero Logro Metas 2019'!AK7:AS302,9,0)</f>
        <v>0</v>
      </c>
      <c r="AE55" s="47"/>
      <c r="AF55" s="917"/>
      <c r="AG55" s="47"/>
      <c r="AH55" s="917"/>
      <c r="AI55" s="47"/>
      <c r="AJ55" s="908">
        <f>+R55+T55+V55+X55+Z55+AB55+AD55+AF55+AH55</f>
        <v>0</v>
      </c>
      <c r="AK55" s="104">
        <f>AC55+AE55+AG55+S55+U55+W55+Y55+AA55+AI55</f>
        <v>0</v>
      </c>
      <c r="AL55" s="51"/>
      <c r="AM55" s="52"/>
      <c r="AN55" s="52"/>
      <c r="AO55" s="52"/>
      <c r="AP55" s="52"/>
      <c r="AQ55" s="52"/>
      <c r="AR55" s="53">
        <f t="shared" ref="AR55:AR61" si="35">SUM(AL55:AQ55)</f>
        <v>0</v>
      </c>
      <c r="AS55" s="54"/>
      <c r="AT55" s="52"/>
      <c r="AU55" s="53">
        <f t="shared" ref="AU55:AU61" si="36">SUM(AS55:AT55)</f>
        <v>0</v>
      </c>
      <c r="AV55" s="54"/>
      <c r="AW55" s="52"/>
      <c r="AX55" s="52"/>
      <c r="AY55" s="52"/>
      <c r="AZ55" s="55"/>
      <c r="BA55" s="56"/>
      <c r="BB55" s="56"/>
      <c r="BC55" s="56"/>
    </row>
    <row r="56" spans="1:55" ht="22.5">
      <c r="A56" s="984"/>
      <c r="B56" s="986"/>
      <c r="C56" s="988"/>
      <c r="D56" s="990"/>
      <c r="E56" s="995"/>
      <c r="F56" s="992"/>
      <c r="G56" s="1014"/>
      <c r="H56" s="997"/>
      <c r="I56" s="1001"/>
      <c r="J56" s="1002"/>
      <c r="K56" s="1006"/>
      <c r="L56" s="1011"/>
      <c r="M56" s="808" t="s">
        <v>1965</v>
      </c>
      <c r="N56" s="806" t="s">
        <v>1930</v>
      </c>
      <c r="O56" s="810">
        <v>1</v>
      </c>
      <c r="P56" s="868"/>
      <c r="Q56" s="47"/>
      <c r="R56" s="912"/>
      <c r="S56" s="47"/>
      <c r="T56" s="915"/>
      <c r="U56" s="47"/>
      <c r="V56" s="915"/>
      <c r="W56" s="47"/>
      <c r="X56" s="915"/>
      <c r="Y56" s="47"/>
      <c r="Z56" s="915"/>
      <c r="AA56" s="47"/>
      <c r="AB56" s="915"/>
      <c r="AC56" s="47"/>
      <c r="AD56" s="915"/>
      <c r="AE56" s="47"/>
      <c r="AF56" s="918"/>
      <c r="AG56" s="47"/>
      <c r="AH56" s="918"/>
      <c r="AI56" s="47"/>
      <c r="AJ56" s="909"/>
      <c r="AK56" s="104">
        <f t="shared" ref="AK56:AK61" si="37">AC56+AE56+AG56+S56+U56+W56+Y56+AA56+AI56</f>
        <v>0</v>
      </c>
      <c r="AL56" s="51"/>
      <c r="AM56" s="52"/>
      <c r="AN56" s="52"/>
      <c r="AO56" s="52"/>
      <c r="AP56" s="52"/>
      <c r="AQ56" s="52"/>
      <c r="AR56" s="53">
        <f t="shared" si="35"/>
        <v>0</v>
      </c>
      <c r="AS56" s="54"/>
      <c r="AT56" s="52"/>
      <c r="AU56" s="53">
        <f t="shared" si="36"/>
        <v>0</v>
      </c>
      <c r="AV56" s="54"/>
      <c r="AW56" s="52"/>
      <c r="AX56" s="52"/>
      <c r="AY56" s="52"/>
      <c r="AZ56" s="55"/>
      <c r="BA56" s="56"/>
      <c r="BB56" s="56"/>
      <c r="BC56" s="56"/>
    </row>
    <row r="57" spans="1:55" ht="33.75">
      <c r="A57" s="984"/>
      <c r="B57" s="986"/>
      <c r="C57" s="988"/>
      <c r="D57" s="990"/>
      <c r="E57" s="995"/>
      <c r="F57" s="992"/>
      <c r="G57" s="1014"/>
      <c r="H57" s="997"/>
      <c r="I57" s="1001"/>
      <c r="J57" s="1002"/>
      <c r="K57" s="1006"/>
      <c r="L57" s="1011"/>
      <c r="M57" s="808" t="s">
        <v>1966</v>
      </c>
      <c r="N57" s="806" t="s">
        <v>1930</v>
      </c>
      <c r="O57" s="810">
        <v>1</v>
      </c>
      <c r="P57" s="868"/>
      <c r="Q57" s="47"/>
      <c r="R57" s="912"/>
      <c r="S57" s="47"/>
      <c r="T57" s="915"/>
      <c r="U57" s="47"/>
      <c r="V57" s="915"/>
      <c r="W57" s="47"/>
      <c r="X57" s="915"/>
      <c r="Y57" s="47"/>
      <c r="Z57" s="915"/>
      <c r="AA57" s="47"/>
      <c r="AB57" s="915"/>
      <c r="AC57" s="47"/>
      <c r="AD57" s="915"/>
      <c r="AE57" s="47"/>
      <c r="AF57" s="918"/>
      <c r="AG57" s="47"/>
      <c r="AH57" s="918"/>
      <c r="AI57" s="47"/>
      <c r="AJ57" s="909"/>
      <c r="AK57" s="104">
        <f t="shared" si="37"/>
        <v>0</v>
      </c>
      <c r="AL57" s="51"/>
      <c r="AM57" s="52"/>
      <c r="AN57" s="52"/>
      <c r="AO57" s="52"/>
      <c r="AP57" s="52"/>
      <c r="AQ57" s="52"/>
      <c r="AR57" s="53">
        <f t="shared" si="35"/>
        <v>0</v>
      </c>
      <c r="AS57" s="54"/>
      <c r="AT57" s="52"/>
      <c r="AU57" s="53">
        <f t="shared" si="36"/>
        <v>0</v>
      </c>
      <c r="AV57" s="54"/>
      <c r="AW57" s="52"/>
      <c r="AX57" s="52"/>
      <c r="AY57" s="52"/>
      <c r="AZ57" s="55"/>
      <c r="BA57" s="56"/>
      <c r="BB57" s="56"/>
      <c r="BC57" s="56"/>
    </row>
    <row r="58" spans="1:55" ht="22.5">
      <c r="A58" s="984"/>
      <c r="B58" s="986"/>
      <c r="C58" s="988"/>
      <c r="D58" s="990"/>
      <c r="E58" s="995"/>
      <c r="F58" s="992"/>
      <c r="G58" s="1014"/>
      <c r="H58" s="997"/>
      <c r="I58" s="1001"/>
      <c r="J58" s="1002"/>
      <c r="K58" s="1006"/>
      <c r="L58" s="1011"/>
      <c r="M58" s="808" t="s">
        <v>1931</v>
      </c>
      <c r="N58" s="806" t="s">
        <v>1930</v>
      </c>
      <c r="O58" s="810">
        <v>1</v>
      </c>
      <c r="P58" s="868"/>
      <c r="Q58" s="47"/>
      <c r="R58" s="912"/>
      <c r="S58" s="47"/>
      <c r="T58" s="915"/>
      <c r="U58" s="47"/>
      <c r="V58" s="915"/>
      <c r="W58" s="47"/>
      <c r="X58" s="915"/>
      <c r="Y58" s="47"/>
      <c r="Z58" s="915"/>
      <c r="AA58" s="47"/>
      <c r="AB58" s="915"/>
      <c r="AC58" s="47"/>
      <c r="AD58" s="915"/>
      <c r="AE58" s="47"/>
      <c r="AF58" s="918"/>
      <c r="AG58" s="47"/>
      <c r="AH58" s="918"/>
      <c r="AI58" s="47"/>
      <c r="AJ58" s="909"/>
      <c r="AK58" s="104">
        <f t="shared" si="37"/>
        <v>0</v>
      </c>
      <c r="AL58" s="51"/>
      <c r="AM58" s="52"/>
      <c r="AN58" s="52"/>
      <c r="AO58" s="52"/>
      <c r="AP58" s="52"/>
      <c r="AQ58" s="52"/>
      <c r="AR58" s="53">
        <f t="shared" si="35"/>
        <v>0</v>
      </c>
      <c r="AS58" s="54"/>
      <c r="AT58" s="52"/>
      <c r="AU58" s="53">
        <f t="shared" si="36"/>
        <v>0</v>
      </c>
      <c r="AV58" s="54"/>
      <c r="AW58" s="52"/>
      <c r="AX58" s="52"/>
      <c r="AY58" s="52"/>
      <c r="AZ58" s="55"/>
      <c r="BA58" s="56"/>
      <c r="BB58" s="56"/>
      <c r="BC58" s="56"/>
    </row>
    <row r="59" spans="1:55" ht="22.5">
      <c r="A59" s="984"/>
      <c r="B59" s="986"/>
      <c r="C59" s="988"/>
      <c r="D59" s="990"/>
      <c r="E59" s="995"/>
      <c r="F59" s="992"/>
      <c r="G59" s="1014"/>
      <c r="H59" s="997"/>
      <c r="I59" s="1001"/>
      <c r="J59" s="1002"/>
      <c r="K59" s="1006"/>
      <c r="L59" s="1011"/>
      <c r="M59" s="808" t="s">
        <v>1967</v>
      </c>
      <c r="N59" s="806" t="s">
        <v>1930</v>
      </c>
      <c r="O59" s="810">
        <v>1</v>
      </c>
      <c r="P59" s="868"/>
      <c r="Q59" s="47"/>
      <c r="R59" s="912"/>
      <c r="S59" s="47"/>
      <c r="T59" s="915"/>
      <c r="U59" s="47"/>
      <c r="V59" s="915"/>
      <c r="W59" s="47"/>
      <c r="X59" s="915"/>
      <c r="Y59" s="47"/>
      <c r="Z59" s="915"/>
      <c r="AA59" s="47"/>
      <c r="AB59" s="915"/>
      <c r="AC59" s="47"/>
      <c r="AD59" s="915"/>
      <c r="AE59" s="47"/>
      <c r="AF59" s="918"/>
      <c r="AG59" s="47"/>
      <c r="AH59" s="918"/>
      <c r="AI59" s="47"/>
      <c r="AJ59" s="909"/>
      <c r="AK59" s="104">
        <f t="shared" si="37"/>
        <v>0</v>
      </c>
      <c r="AL59" s="51"/>
      <c r="AM59" s="52"/>
      <c r="AN59" s="52"/>
      <c r="AO59" s="52"/>
      <c r="AP59" s="52"/>
      <c r="AQ59" s="52"/>
      <c r="AR59" s="53">
        <f t="shared" si="35"/>
        <v>0</v>
      </c>
      <c r="AS59" s="54"/>
      <c r="AT59" s="52"/>
      <c r="AU59" s="53">
        <f t="shared" si="36"/>
        <v>0</v>
      </c>
      <c r="AV59" s="54"/>
      <c r="AW59" s="52"/>
      <c r="AX59" s="52"/>
      <c r="AY59" s="52"/>
      <c r="AZ59" s="55"/>
      <c r="BA59" s="56"/>
      <c r="BB59" s="56"/>
      <c r="BC59" s="56"/>
    </row>
    <row r="60" spans="1:55" ht="33.75">
      <c r="A60" s="984"/>
      <c r="B60" s="986"/>
      <c r="C60" s="988"/>
      <c r="D60" s="990"/>
      <c r="E60" s="995"/>
      <c r="F60" s="992"/>
      <c r="G60" s="1014"/>
      <c r="H60" s="997"/>
      <c r="I60" s="1001"/>
      <c r="J60" s="1002"/>
      <c r="K60" s="1006"/>
      <c r="L60" s="1011"/>
      <c r="M60" s="808" t="s">
        <v>1968</v>
      </c>
      <c r="N60" s="806" t="s">
        <v>1930</v>
      </c>
      <c r="O60" s="810">
        <v>1</v>
      </c>
      <c r="P60" s="869"/>
      <c r="Q60" s="108"/>
      <c r="R60" s="912"/>
      <c r="S60" s="108"/>
      <c r="T60" s="915"/>
      <c r="U60" s="108"/>
      <c r="V60" s="915"/>
      <c r="W60" s="108"/>
      <c r="X60" s="915"/>
      <c r="Y60" s="108"/>
      <c r="Z60" s="915"/>
      <c r="AA60" s="108"/>
      <c r="AB60" s="915"/>
      <c r="AC60" s="108"/>
      <c r="AD60" s="915"/>
      <c r="AE60" s="108"/>
      <c r="AF60" s="918"/>
      <c r="AG60" s="108"/>
      <c r="AH60" s="918"/>
      <c r="AI60" s="108"/>
      <c r="AJ60" s="909"/>
      <c r="AK60" s="104">
        <f t="shared" si="37"/>
        <v>0</v>
      </c>
      <c r="AL60" s="51"/>
      <c r="AM60" s="52"/>
      <c r="AN60" s="52"/>
      <c r="AO60" s="52"/>
      <c r="AP60" s="52"/>
      <c r="AQ60" s="52"/>
      <c r="AR60" s="53">
        <f t="shared" si="35"/>
        <v>0</v>
      </c>
      <c r="AS60" s="54"/>
      <c r="AT60" s="52"/>
      <c r="AU60" s="53">
        <f t="shared" si="36"/>
        <v>0</v>
      </c>
      <c r="AV60" s="54"/>
      <c r="AW60" s="52"/>
      <c r="AX60" s="52"/>
      <c r="AY60" s="52"/>
      <c r="AZ60" s="55"/>
      <c r="BA60" s="56"/>
      <c r="BB60" s="56"/>
      <c r="BC60" s="56"/>
    </row>
    <row r="61" spans="1:55" ht="22.5">
      <c r="A61" s="984"/>
      <c r="B61" s="986"/>
      <c r="C61" s="988"/>
      <c r="D61" s="990"/>
      <c r="E61" s="995"/>
      <c r="F61" s="992"/>
      <c r="G61" s="1014"/>
      <c r="H61" s="997"/>
      <c r="I61" s="1001"/>
      <c r="J61" s="1002"/>
      <c r="K61" s="1006"/>
      <c r="L61" s="1011"/>
      <c r="M61" s="808" t="s">
        <v>1947</v>
      </c>
      <c r="N61" s="806" t="s">
        <v>1930</v>
      </c>
      <c r="O61" s="810">
        <v>1</v>
      </c>
      <c r="P61" s="868"/>
      <c r="Q61" s="47"/>
      <c r="R61" s="912"/>
      <c r="S61" s="47"/>
      <c r="T61" s="915"/>
      <c r="U61" s="47"/>
      <c r="V61" s="915"/>
      <c r="W61" s="47"/>
      <c r="X61" s="915"/>
      <c r="Y61" s="47"/>
      <c r="Z61" s="915"/>
      <c r="AA61" s="47"/>
      <c r="AB61" s="915"/>
      <c r="AC61" s="47"/>
      <c r="AD61" s="915"/>
      <c r="AE61" s="47"/>
      <c r="AF61" s="918"/>
      <c r="AG61" s="47"/>
      <c r="AH61" s="918"/>
      <c r="AI61" s="47">
        <v>0</v>
      </c>
      <c r="AJ61" s="910"/>
      <c r="AK61" s="104">
        <f t="shared" si="37"/>
        <v>0</v>
      </c>
      <c r="AL61" s="51"/>
      <c r="AM61" s="52"/>
      <c r="AN61" s="52"/>
      <c r="AO61" s="52"/>
      <c r="AP61" s="52"/>
      <c r="AQ61" s="52"/>
      <c r="AR61" s="53">
        <f t="shared" si="35"/>
        <v>0</v>
      </c>
      <c r="AS61" s="54"/>
      <c r="AT61" s="52"/>
      <c r="AU61" s="53">
        <f t="shared" si="36"/>
        <v>0</v>
      </c>
      <c r="AV61" s="54"/>
      <c r="AW61" s="52"/>
      <c r="AX61" s="52"/>
      <c r="AY61" s="52"/>
      <c r="AZ61" s="55"/>
      <c r="BA61" s="56"/>
      <c r="BB61" s="56"/>
      <c r="BC61" s="56"/>
    </row>
    <row r="62" spans="1:55" ht="9.9499999999999993" customHeight="1" thickBot="1">
      <c r="A62" s="985"/>
      <c r="B62" s="987"/>
      <c r="C62" s="989"/>
      <c r="D62" s="991"/>
      <c r="E62" s="996"/>
      <c r="F62" s="993"/>
      <c r="G62" s="1015"/>
      <c r="H62" s="998"/>
      <c r="I62" s="1003"/>
      <c r="J62" s="1004"/>
      <c r="K62" s="1007"/>
      <c r="L62" s="1012"/>
      <c r="M62" s="181"/>
      <c r="N62" s="182"/>
      <c r="O62" s="183"/>
      <c r="P62" s="118"/>
      <c r="Q62" s="118"/>
      <c r="R62" s="913"/>
      <c r="S62" s="184"/>
      <c r="T62" s="916"/>
      <c r="U62" s="185"/>
      <c r="V62" s="916"/>
      <c r="W62" s="185"/>
      <c r="X62" s="916"/>
      <c r="Y62" s="185"/>
      <c r="Z62" s="916"/>
      <c r="AA62" s="185"/>
      <c r="AB62" s="916"/>
      <c r="AC62" s="185"/>
      <c r="AD62" s="916"/>
      <c r="AE62" s="185"/>
      <c r="AF62" s="919"/>
      <c r="AG62" s="186"/>
      <c r="AH62" s="919"/>
      <c r="AI62" s="185"/>
      <c r="AJ62" s="119"/>
      <c r="AK62" s="120"/>
      <c r="AL62" s="187"/>
      <c r="AM62" s="188"/>
      <c r="AN62" s="188"/>
      <c r="AO62" s="188"/>
      <c r="AP62" s="188"/>
      <c r="AQ62" s="188"/>
      <c r="AR62" s="121"/>
      <c r="AS62" s="189"/>
      <c r="AT62" s="188"/>
      <c r="AU62" s="121"/>
      <c r="AV62" s="189"/>
      <c r="AW62" s="188"/>
      <c r="AX62" s="188"/>
      <c r="AY62" s="188"/>
      <c r="AZ62" s="190"/>
      <c r="BA62" s="191"/>
      <c r="BB62" s="191"/>
      <c r="BC62" s="192"/>
    </row>
    <row r="63" spans="1:55" ht="6" customHeight="1">
      <c r="A63" s="157"/>
      <c r="B63" s="193"/>
      <c r="C63" s="193"/>
      <c r="D63" s="193"/>
      <c r="E63" s="193"/>
      <c r="F63" s="193"/>
      <c r="G63" s="193"/>
      <c r="H63" s="193"/>
      <c r="I63" s="1013"/>
      <c r="J63" s="1013"/>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c r="AK63" s="194"/>
      <c r="AL63" s="194"/>
      <c r="AM63" s="194"/>
      <c r="AN63" s="194"/>
      <c r="AO63" s="194"/>
      <c r="AP63" s="194"/>
      <c r="AQ63" s="195"/>
      <c r="AR63" s="194"/>
      <c r="AS63" s="194"/>
      <c r="AT63" s="194"/>
      <c r="AU63" s="194"/>
      <c r="AV63" s="194"/>
      <c r="AW63" s="194"/>
      <c r="AX63" s="194"/>
      <c r="AY63" s="194"/>
      <c r="AZ63" s="194"/>
      <c r="BA63" s="194"/>
      <c r="BB63" s="194"/>
      <c r="BC63" s="157"/>
    </row>
    <row r="64" spans="1:55" ht="72" customHeight="1">
      <c r="A64" s="983">
        <v>6</v>
      </c>
      <c r="B64" s="162" t="s">
        <v>1705</v>
      </c>
      <c r="C64" s="163" t="s">
        <v>1706</v>
      </c>
      <c r="D64" s="164" t="s">
        <v>21</v>
      </c>
      <c r="E64" s="164" t="s">
        <v>1892</v>
      </c>
      <c r="F64" s="163" t="s">
        <v>1707</v>
      </c>
      <c r="G64" s="165" t="s">
        <v>1679</v>
      </c>
      <c r="H64" s="165" t="s">
        <v>1680</v>
      </c>
      <c r="I64" s="166" t="s">
        <v>1908</v>
      </c>
      <c r="J64" s="167">
        <f>+$N$3</f>
        <v>2019</v>
      </c>
      <c r="K64" s="165" t="s">
        <v>1925</v>
      </c>
      <c r="L64" s="166" t="s">
        <v>1980</v>
      </c>
      <c r="M64" s="163" t="s">
        <v>1708</v>
      </c>
      <c r="N64" s="163" t="s">
        <v>1709</v>
      </c>
      <c r="O64" s="163" t="s">
        <v>1710</v>
      </c>
      <c r="P64" s="163" t="s">
        <v>1990</v>
      </c>
      <c r="Q64" s="163" t="s">
        <v>1981</v>
      </c>
      <c r="R64" s="168">
        <f>SUM(R65:R71)</f>
        <v>0</v>
      </c>
      <c r="S64" s="169">
        <f t="shared" ref="S64:AK64" si="38">SUM(S65:S71)</f>
        <v>0</v>
      </c>
      <c r="T64" s="170">
        <f t="shared" si="38"/>
        <v>0</v>
      </c>
      <c r="U64" s="171">
        <f t="shared" si="38"/>
        <v>0</v>
      </c>
      <c r="V64" s="170">
        <f t="shared" si="38"/>
        <v>0</v>
      </c>
      <c r="W64" s="171">
        <f t="shared" si="38"/>
        <v>0</v>
      </c>
      <c r="X64" s="170">
        <f t="shared" si="38"/>
        <v>0</v>
      </c>
      <c r="Y64" s="171">
        <f t="shared" si="38"/>
        <v>0</v>
      </c>
      <c r="Z64" s="170">
        <f t="shared" si="38"/>
        <v>0</v>
      </c>
      <c r="AA64" s="171">
        <f t="shared" si="38"/>
        <v>0</v>
      </c>
      <c r="AB64" s="170">
        <f t="shared" si="38"/>
        <v>0</v>
      </c>
      <c r="AC64" s="171">
        <f t="shared" si="38"/>
        <v>0</v>
      </c>
      <c r="AD64" s="170">
        <f t="shared" si="38"/>
        <v>0</v>
      </c>
      <c r="AE64" s="171">
        <f t="shared" si="38"/>
        <v>0</v>
      </c>
      <c r="AF64" s="170">
        <f t="shared" si="38"/>
        <v>0</v>
      </c>
      <c r="AG64" s="172">
        <f t="shared" si="38"/>
        <v>0</v>
      </c>
      <c r="AH64" s="170">
        <f t="shared" si="38"/>
        <v>0</v>
      </c>
      <c r="AI64" s="171">
        <f t="shared" si="38"/>
        <v>0</v>
      </c>
      <c r="AJ64" s="173">
        <f t="shared" si="38"/>
        <v>0</v>
      </c>
      <c r="AK64" s="174">
        <f t="shared" si="38"/>
        <v>0</v>
      </c>
      <c r="AL64" s="870"/>
      <c r="AM64" s="871"/>
      <c r="AN64" s="871"/>
      <c r="AO64" s="871"/>
      <c r="AP64" s="871"/>
      <c r="AQ64" s="871"/>
      <c r="AR64" s="872"/>
      <c r="AS64" s="873"/>
      <c r="AT64" s="871"/>
      <c r="AU64" s="872"/>
      <c r="AV64" s="873"/>
      <c r="AW64" s="871"/>
      <c r="AX64" s="871"/>
      <c r="AY64" s="871"/>
      <c r="AZ64" s="874"/>
      <c r="BA64" s="44" t="s">
        <v>1685</v>
      </c>
      <c r="BB64" s="44" t="s">
        <v>1983</v>
      </c>
      <c r="BC64" s="45" t="s">
        <v>1687</v>
      </c>
    </row>
    <row r="65" spans="1:55" ht="33.75">
      <c r="A65" s="984"/>
      <c r="B65" s="986" t="str">
        <f>VLOOKUP($D$9,'PROYECTOS REGISTRADOS'!$A$2:$D$82,4,0)</f>
        <v>Mejoramiento de la cobertura de Acueducto del Área Urbana y Área Rural del Municipio de Tocancipá, Cundinamarca, Centro Oriente</v>
      </c>
      <c r="C65" s="988" t="str">
        <f>VLOOKUP($D$9,'PROYECTOS REGISTRADOS'!$A$2:$D$82,3,0)</f>
        <v>2016-25817-0045</v>
      </c>
      <c r="D65" s="990" t="s">
        <v>1370</v>
      </c>
      <c r="E65" s="994" t="str">
        <f>IF(D65=0,"0-0",(VLOOKUP(D65,'CONSOLIDADO PLAN DESARROLLO'!$EL$9:$ET$304,2,0)))</f>
        <v>Automatizar, Ampliar y realizar la Macro medición del Tanque Caita</v>
      </c>
      <c r="F65" s="992" t="str">
        <f>IF(D65=0,"0-0",(VLOOKUP(D65,'CONSOLIDADO PLAN DESARROLLO'!$EL$9:$ET$304,3,0)))</f>
        <v>No. de Macro mediciones del Tanque Caita</v>
      </c>
      <c r="G65" s="1014">
        <f>IF(D65=0,"0-0",(VLOOKUP(D65,'CONSOLIDADO PLAN DESARROLLO'!$EL$9:$ET$304,4,0)))</f>
        <v>0</v>
      </c>
      <c r="H65" s="997">
        <f>IF(D65=0,"0-0",(VLOOKUP(D65,'CONSOLIDADO PLAN DESARROLLO'!$EL$9:$ET$304,5,0)))</f>
        <v>1</v>
      </c>
      <c r="I65" s="999">
        <f>IF(D65=0,"0-0",(VLOOKUP(D65,'CONSOLIDADO PLAN DESARROLLO'!$EL$9:$ET$304,$R$3,0)))</f>
        <v>0</v>
      </c>
      <c r="J65" s="1000"/>
      <c r="K65" s="1008"/>
      <c r="L65" s="1010"/>
      <c r="M65" s="808" t="s">
        <v>1929</v>
      </c>
      <c r="N65" s="806" t="s">
        <v>1930</v>
      </c>
      <c r="O65" s="810">
        <v>1</v>
      </c>
      <c r="P65" s="868"/>
      <c r="Q65" s="47"/>
      <c r="R65" s="911">
        <f>VLOOKUP($D65,'[3]Tablero Logro Metas 2019'!AK7:AS302,3,0)</f>
        <v>0</v>
      </c>
      <c r="S65" s="48"/>
      <c r="T65" s="914">
        <f>VLOOKUP($D65,'[3]Tablero Logro Metas 2019'!AK7:AS302,4,0)</f>
        <v>0</v>
      </c>
      <c r="U65" s="49"/>
      <c r="V65" s="914">
        <f>VLOOKUP($D65,'[3]Tablero Logro Metas 2019'!AK7:AS302,5,0)</f>
        <v>0</v>
      </c>
      <c r="W65" s="49"/>
      <c r="X65" s="914">
        <f>VLOOKUP($D65,'[3]Tablero Logro Metas 2019'!AK7:AS302,6,0)</f>
        <v>0</v>
      </c>
      <c r="Y65" s="49"/>
      <c r="Z65" s="914">
        <f>VLOOKUP($D65,'[3]Tablero Logro Metas 2019'!AK7:AS302,7,0)</f>
        <v>0</v>
      </c>
      <c r="AA65" s="49"/>
      <c r="AB65" s="914">
        <f>VLOOKUP($D65,'[3]Tablero Logro Metas 2019'!AK7:AS302,8,0)</f>
        <v>0</v>
      </c>
      <c r="AC65" s="49"/>
      <c r="AD65" s="914">
        <f>VLOOKUP($D65,'[3]Tablero Logro Metas 2019'!AK7:AS302,9,0)</f>
        <v>0</v>
      </c>
      <c r="AE65" s="49"/>
      <c r="AF65" s="917"/>
      <c r="AG65" s="49"/>
      <c r="AH65" s="917"/>
      <c r="AI65" s="49"/>
      <c r="AJ65" s="908">
        <f>+R65+T65+V65+X65+Z65+AB65+AD65+AF65+AH65</f>
        <v>0</v>
      </c>
      <c r="AK65" s="104">
        <f>AC65+AE65+AG65+S65+U65+W65+Y65+AA65+AI65</f>
        <v>0</v>
      </c>
      <c r="AL65" s="51"/>
      <c r="AM65" s="52"/>
      <c r="AN65" s="52"/>
      <c r="AO65" s="52"/>
      <c r="AP65" s="52"/>
      <c r="AQ65" s="52"/>
      <c r="AR65" s="53">
        <f t="shared" ref="AR65:AR66" si="39">SUM(AL65:AQ65)</f>
        <v>0</v>
      </c>
      <c r="AS65" s="54"/>
      <c r="AT65" s="52"/>
      <c r="AU65" s="53">
        <f t="shared" ref="AU65:AU66" si="40">SUM(AS65:AT65)</f>
        <v>0</v>
      </c>
      <c r="AV65" s="54"/>
      <c r="AW65" s="52"/>
      <c r="AX65" s="52"/>
      <c r="AY65" s="52"/>
      <c r="AZ65" s="55"/>
      <c r="BA65" s="56"/>
      <c r="BB65" s="56"/>
      <c r="BC65" s="56"/>
    </row>
    <row r="66" spans="1:55" ht="24" customHeight="1">
      <c r="A66" s="984"/>
      <c r="B66" s="986"/>
      <c r="C66" s="988"/>
      <c r="D66" s="990"/>
      <c r="E66" s="995"/>
      <c r="F66" s="992"/>
      <c r="G66" s="1014"/>
      <c r="H66" s="997"/>
      <c r="I66" s="1001"/>
      <c r="J66" s="1002"/>
      <c r="K66" s="1008"/>
      <c r="L66" s="1011"/>
      <c r="M66" s="808" t="s">
        <v>1948</v>
      </c>
      <c r="N66" s="806" t="s">
        <v>1930</v>
      </c>
      <c r="O66" s="810">
        <v>1</v>
      </c>
      <c r="P66" s="868"/>
      <c r="Q66" s="47"/>
      <c r="R66" s="912"/>
      <c r="S66" s="48"/>
      <c r="T66" s="915"/>
      <c r="U66" s="49"/>
      <c r="V66" s="915"/>
      <c r="W66" s="49"/>
      <c r="X66" s="915"/>
      <c r="Y66" s="49"/>
      <c r="Z66" s="915"/>
      <c r="AA66" s="49"/>
      <c r="AB66" s="915"/>
      <c r="AC66" s="49"/>
      <c r="AD66" s="915"/>
      <c r="AE66" s="49"/>
      <c r="AF66" s="918"/>
      <c r="AG66" s="49"/>
      <c r="AH66" s="918"/>
      <c r="AI66" s="49"/>
      <c r="AJ66" s="909"/>
      <c r="AK66" s="104">
        <f t="shared" ref="AK66:AK70" si="41">AC66+AE66+AG66+S66+U66+W66+Y66+AA66+AI66</f>
        <v>0</v>
      </c>
      <c r="AL66" s="51"/>
      <c r="AM66" s="52"/>
      <c r="AN66" s="52"/>
      <c r="AO66" s="52"/>
      <c r="AP66" s="52"/>
      <c r="AQ66" s="52"/>
      <c r="AR66" s="53">
        <f t="shared" si="39"/>
        <v>0</v>
      </c>
      <c r="AS66" s="54"/>
      <c r="AT66" s="52"/>
      <c r="AU66" s="53">
        <f t="shared" si="40"/>
        <v>0</v>
      </c>
      <c r="AV66" s="54"/>
      <c r="AW66" s="52"/>
      <c r="AX66" s="52"/>
      <c r="AY66" s="52"/>
      <c r="AZ66" s="55"/>
      <c r="BA66" s="56"/>
      <c r="BB66" s="56"/>
      <c r="BC66" s="56"/>
    </row>
    <row r="67" spans="1:55">
      <c r="A67" s="984"/>
      <c r="B67" s="986"/>
      <c r="C67" s="988"/>
      <c r="D67" s="990"/>
      <c r="E67" s="995"/>
      <c r="F67" s="992"/>
      <c r="G67" s="1014"/>
      <c r="H67" s="997"/>
      <c r="I67" s="1001"/>
      <c r="J67" s="1002"/>
      <c r="K67" s="1008"/>
      <c r="L67" s="1011"/>
      <c r="M67" s="808"/>
      <c r="N67" s="806"/>
      <c r="O67" s="810"/>
      <c r="P67" s="868"/>
      <c r="Q67" s="47"/>
      <c r="R67" s="912"/>
      <c r="S67" s="48"/>
      <c r="T67" s="915"/>
      <c r="U67" s="49"/>
      <c r="V67" s="915"/>
      <c r="W67" s="49"/>
      <c r="X67" s="915"/>
      <c r="Y67" s="49"/>
      <c r="Z67" s="915"/>
      <c r="AA67" s="49"/>
      <c r="AB67" s="915"/>
      <c r="AC67" s="49"/>
      <c r="AD67" s="915"/>
      <c r="AE67" s="49"/>
      <c r="AF67" s="918"/>
      <c r="AG67" s="50"/>
      <c r="AH67" s="918"/>
      <c r="AI67" s="49"/>
      <c r="AJ67" s="909"/>
      <c r="AK67" s="104">
        <f t="shared" si="41"/>
        <v>0</v>
      </c>
      <c r="AL67" s="51"/>
      <c r="AM67" s="52"/>
      <c r="AN67" s="52"/>
      <c r="AO67" s="52"/>
      <c r="AP67" s="52"/>
      <c r="AQ67" s="52"/>
      <c r="AR67" s="53">
        <f t="shared" ref="AR67:AR70" si="42">SUM(AL67:AQ67)</f>
        <v>0</v>
      </c>
      <c r="AS67" s="54"/>
      <c r="AT67" s="52"/>
      <c r="AU67" s="53">
        <f t="shared" ref="AU67:AU69" si="43">SUM(AS67:AT67)</f>
        <v>0</v>
      </c>
      <c r="AV67" s="54"/>
      <c r="AW67" s="52"/>
      <c r="AX67" s="52"/>
      <c r="AY67" s="52"/>
      <c r="AZ67" s="55"/>
      <c r="BA67" s="56"/>
      <c r="BB67" s="56"/>
      <c r="BC67" s="57"/>
    </row>
    <row r="68" spans="1:55" ht="17.25" customHeight="1">
      <c r="A68" s="984"/>
      <c r="B68" s="986"/>
      <c r="C68" s="988"/>
      <c r="D68" s="990"/>
      <c r="E68" s="995"/>
      <c r="F68" s="992"/>
      <c r="G68" s="1014"/>
      <c r="H68" s="997"/>
      <c r="I68" s="1001"/>
      <c r="J68" s="1002"/>
      <c r="K68" s="1008"/>
      <c r="L68" s="1011"/>
      <c r="M68" s="808"/>
      <c r="N68" s="806"/>
      <c r="O68" s="810"/>
      <c r="P68" s="868"/>
      <c r="Q68" s="47"/>
      <c r="R68" s="912"/>
      <c r="S68" s="48"/>
      <c r="T68" s="915"/>
      <c r="U68" s="49"/>
      <c r="V68" s="915"/>
      <c r="W68" s="49"/>
      <c r="X68" s="915"/>
      <c r="Y68" s="49"/>
      <c r="Z68" s="915"/>
      <c r="AA68" s="49"/>
      <c r="AB68" s="915"/>
      <c r="AC68" s="49"/>
      <c r="AD68" s="915"/>
      <c r="AE68" s="49"/>
      <c r="AF68" s="918"/>
      <c r="AG68" s="50"/>
      <c r="AH68" s="918"/>
      <c r="AI68" s="49"/>
      <c r="AJ68" s="909"/>
      <c r="AK68" s="104">
        <f t="shared" si="41"/>
        <v>0</v>
      </c>
      <c r="AL68" s="51"/>
      <c r="AM68" s="52"/>
      <c r="AN68" s="52"/>
      <c r="AO68" s="52"/>
      <c r="AP68" s="52"/>
      <c r="AQ68" s="52"/>
      <c r="AR68" s="53">
        <f t="shared" si="42"/>
        <v>0</v>
      </c>
      <c r="AS68" s="54"/>
      <c r="AT68" s="52"/>
      <c r="AU68" s="53">
        <f t="shared" si="43"/>
        <v>0</v>
      </c>
      <c r="AV68" s="54"/>
      <c r="AW68" s="52"/>
      <c r="AX68" s="52"/>
      <c r="AY68" s="52"/>
      <c r="AZ68" s="55"/>
      <c r="BA68" s="56"/>
      <c r="BB68" s="56"/>
      <c r="BC68" s="57"/>
    </row>
    <row r="69" spans="1:55" ht="17.25" customHeight="1">
      <c r="A69" s="984"/>
      <c r="B69" s="986"/>
      <c r="C69" s="988"/>
      <c r="D69" s="990"/>
      <c r="E69" s="995"/>
      <c r="F69" s="992"/>
      <c r="G69" s="1014"/>
      <c r="H69" s="997"/>
      <c r="I69" s="1001"/>
      <c r="J69" s="1002"/>
      <c r="K69" s="1008"/>
      <c r="L69" s="1011"/>
      <c r="M69" s="175"/>
      <c r="N69" s="176"/>
      <c r="O69" s="177"/>
      <c r="P69" s="868"/>
      <c r="Q69" s="47"/>
      <c r="R69" s="912"/>
      <c r="S69" s="48"/>
      <c r="T69" s="915"/>
      <c r="U69" s="49"/>
      <c r="V69" s="915"/>
      <c r="W69" s="49"/>
      <c r="X69" s="915"/>
      <c r="Y69" s="49"/>
      <c r="Z69" s="915"/>
      <c r="AA69" s="49"/>
      <c r="AB69" s="915"/>
      <c r="AC69" s="49"/>
      <c r="AD69" s="915"/>
      <c r="AE69" s="49"/>
      <c r="AF69" s="918"/>
      <c r="AG69" s="50"/>
      <c r="AH69" s="918"/>
      <c r="AI69" s="49"/>
      <c r="AJ69" s="909"/>
      <c r="AK69" s="104">
        <f t="shared" si="41"/>
        <v>0</v>
      </c>
      <c r="AL69" s="51"/>
      <c r="AM69" s="52"/>
      <c r="AN69" s="52"/>
      <c r="AO69" s="52"/>
      <c r="AP69" s="52"/>
      <c r="AQ69" s="52"/>
      <c r="AR69" s="53">
        <f t="shared" si="42"/>
        <v>0</v>
      </c>
      <c r="AS69" s="54"/>
      <c r="AT69" s="52"/>
      <c r="AU69" s="53">
        <f t="shared" si="43"/>
        <v>0</v>
      </c>
      <c r="AV69" s="54"/>
      <c r="AW69" s="52"/>
      <c r="AX69" s="52"/>
      <c r="AY69" s="52"/>
      <c r="AZ69" s="55"/>
      <c r="BA69" s="56"/>
      <c r="BB69" s="56"/>
      <c r="BC69" s="57"/>
    </row>
    <row r="70" spans="1:55" ht="17.25" customHeight="1">
      <c r="A70" s="984"/>
      <c r="B70" s="1028"/>
      <c r="C70" s="1029"/>
      <c r="D70" s="1030"/>
      <c r="E70" s="995"/>
      <c r="F70" s="1031"/>
      <c r="G70" s="1032"/>
      <c r="H70" s="1033"/>
      <c r="I70" s="1001"/>
      <c r="J70" s="1002"/>
      <c r="K70" s="1005"/>
      <c r="L70" s="1011"/>
      <c r="M70" s="178"/>
      <c r="N70" s="179"/>
      <c r="O70" s="180"/>
      <c r="P70" s="869"/>
      <c r="Q70" s="108"/>
      <c r="R70" s="912"/>
      <c r="S70" s="109"/>
      <c r="T70" s="915"/>
      <c r="U70" s="110"/>
      <c r="V70" s="915"/>
      <c r="W70" s="110"/>
      <c r="X70" s="915"/>
      <c r="Y70" s="110"/>
      <c r="Z70" s="915"/>
      <c r="AA70" s="110"/>
      <c r="AB70" s="915"/>
      <c r="AC70" s="110"/>
      <c r="AD70" s="915"/>
      <c r="AE70" s="110"/>
      <c r="AF70" s="918"/>
      <c r="AG70" s="111"/>
      <c r="AH70" s="918"/>
      <c r="AI70" s="110"/>
      <c r="AJ70" s="910"/>
      <c r="AK70" s="104">
        <f t="shared" si="41"/>
        <v>0</v>
      </c>
      <c r="AL70" s="112"/>
      <c r="AM70" s="113"/>
      <c r="AN70" s="113"/>
      <c r="AO70" s="113"/>
      <c r="AP70" s="113"/>
      <c r="AQ70" s="113"/>
      <c r="AR70" s="53">
        <f t="shared" si="42"/>
        <v>0</v>
      </c>
      <c r="AS70" s="114"/>
      <c r="AT70" s="113"/>
      <c r="AU70" s="53">
        <f>SUM(AS70:AT70)</f>
        <v>0</v>
      </c>
      <c r="AV70" s="114"/>
      <c r="AW70" s="113"/>
      <c r="AX70" s="113"/>
      <c r="AY70" s="113"/>
      <c r="AZ70" s="115"/>
      <c r="BA70" s="116"/>
      <c r="BB70" s="116"/>
      <c r="BC70" s="117"/>
    </row>
    <row r="71" spans="1:55" ht="9.9499999999999993" customHeight="1" thickBot="1">
      <c r="A71" s="985"/>
      <c r="B71" s="987"/>
      <c r="C71" s="989"/>
      <c r="D71" s="991"/>
      <c r="E71" s="996"/>
      <c r="F71" s="993"/>
      <c r="G71" s="1015"/>
      <c r="H71" s="998"/>
      <c r="I71" s="1003"/>
      <c r="J71" s="1004"/>
      <c r="K71" s="1009"/>
      <c r="L71" s="1012"/>
      <c r="M71" s="181"/>
      <c r="N71" s="182"/>
      <c r="O71" s="183"/>
      <c r="P71" s="118"/>
      <c r="Q71" s="118"/>
      <c r="R71" s="913"/>
      <c r="S71" s="184"/>
      <c r="T71" s="916"/>
      <c r="U71" s="185"/>
      <c r="V71" s="916"/>
      <c r="W71" s="185"/>
      <c r="X71" s="916"/>
      <c r="Y71" s="185"/>
      <c r="Z71" s="916"/>
      <c r="AA71" s="185"/>
      <c r="AB71" s="916"/>
      <c r="AC71" s="185"/>
      <c r="AD71" s="916"/>
      <c r="AE71" s="185"/>
      <c r="AF71" s="919"/>
      <c r="AG71" s="186"/>
      <c r="AH71" s="919"/>
      <c r="AI71" s="185"/>
      <c r="AJ71" s="119"/>
      <c r="AK71" s="120"/>
      <c r="AL71" s="187"/>
      <c r="AM71" s="188"/>
      <c r="AN71" s="188"/>
      <c r="AO71" s="188"/>
      <c r="AP71" s="188"/>
      <c r="AQ71" s="188"/>
      <c r="AR71" s="121"/>
      <c r="AS71" s="189"/>
      <c r="AT71" s="188"/>
      <c r="AU71" s="121"/>
      <c r="AV71" s="189"/>
      <c r="AW71" s="188"/>
      <c r="AX71" s="188"/>
      <c r="AY71" s="188"/>
      <c r="AZ71" s="190"/>
      <c r="BA71" s="191"/>
      <c r="BB71" s="191"/>
      <c r="BC71" s="192"/>
    </row>
    <row r="72" spans="1:55" ht="6" customHeight="1">
      <c r="A72" s="157"/>
      <c r="B72" s="193"/>
      <c r="C72" s="193"/>
      <c r="D72" s="193"/>
      <c r="E72" s="193"/>
      <c r="F72" s="193"/>
      <c r="G72" s="193"/>
      <c r="H72" s="193"/>
      <c r="I72" s="1013"/>
      <c r="J72" s="1013"/>
      <c r="K72" s="193"/>
      <c r="L72" s="193"/>
      <c r="M72" s="193"/>
      <c r="N72" s="193"/>
      <c r="O72" s="193"/>
      <c r="P72" s="193"/>
      <c r="Q72" s="193"/>
      <c r="R72" s="193"/>
      <c r="S72" s="193"/>
      <c r="T72" s="193"/>
      <c r="U72" s="193"/>
      <c r="V72" s="193"/>
      <c r="W72" s="193"/>
      <c r="X72" s="193"/>
      <c r="Y72" s="193"/>
      <c r="Z72" s="193"/>
      <c r="AA72" s="193"/>
      <c r="AB72" s="193"/>
      <c r="AC72" s="193"/>
      <c r="AD72" s="193"/>
      <c r="AE72" s="193"/>
      <c r="AF72" s="193"/>
      <c r="AG72" s="193"/>
      <c r="AH72" s="193"/>
      <c r="AI72" s="193"/>
      <c r="AJ72" s="193"/>
      <c r="AK72" s="194"/>
      <c r="AL72" s="194"/>
      <c r="AM72" s="194"/>
      <c r="AN72" s="194"/>
      <c r="AO72" s="194"/>
      <c r="AP72" s="194"/>
      <c r="AQ72" s="195"/>
      <c r="AR72" s="194"/>
      <c r="AS72" s="194"/>
      <c r="AT72" s="194"/>
      <c r="AU72" s="194"/>
      <c r="AV72" s="194"/>
      <c r="AW72" s="194"/>
      <c r="AX72" s="194"/>
      <c r="AY72" s="194"/>
      <c r="AZ72" s="194"/>
      <c r="BA72" s="194"/>
      <c r="BB72" s="194"/>
      <c r="BC72" s="157"/>
    </row>
    <row r="73" spans="1:55" ht="72" customHeight="1">
      <c r="A73" s="983">
        <v>7</v>
      </c>
      <c r="B73" s="162" t="s">
        <v>1705</v>
      </c>
      <c r="C73" s="163" t="s">
        <v>1706</v>
      </c>
      <c r="D73" s="164" t="s">
        <v>21</v>
      </c>
      <c r="E73" s="164" t="s">
        <v>1892</v>
      </c>
      <c r="F73" s="163" t="s">
        <v>1707</v>
      </c>
      <c r="G73" s="165" t="s">
        <v>1679</v>
      </c>
      <c r="H73" s="165" t="s">
        <v>1680</v>
      </c>
      <c r="I73" s="166" t="s">
        <v>1908</v>
      </c>
      <c r="J73" s="167">
        <f>+$N$3</f>
        <v>2019</v>
      </c>
      <c r="K73" s="165" t="s">
        <v>1925</v>
      </c>
      <c r="L73" s="166" t="s">
        <v>1980</v>
      </c>
      <c r="M73" s="163" t="s">
        <v>1708</v>
      </c>
      <c r="N73" s="163" t="s">
        <v>1709</v>
      </c>
      <c r="O73" s="163" t="s">
        <v>1710</v>
      </c>
      <c r="P73" s="163" t="s">
        <v>1990</v>
      </c>
      <c r="Q73" s="163" t="s">
        <v>1981</v>
      </c>
      <c r="R73" s="168">
        <f t="shared" ref="R73:AJ73" si="44">SUM(R74:R84)</f>
        <v>0</v>
      </c>
      <c r="S73" s="169">
        <f t="shared" si="44"/>
        <v>0</v>
      </c>
      <c r="T73" s="170">
        <f t="shared" si="44"/>
        <v>0</v>
      </c>
      <c r="U73" s="171">
        <f t="shared" si="44"/>
        <v>0</v>
      </c>
      <c r="V73" s="170">
        <f t="shared" si="44"/>
        <v>0</v>
      </c>
      <c r="W73" s="171">
        <f t="shared" si="44"/>
        <v>0</v>
      </c>
      <c r="X73" s="170">
        <f t="shared" si="44"/>
        <v>0</v>
      </c>
      <c r="Y73" s="171">
        <f t="shared" si="44"/>
        <v>0</v>
      </c>
      <c r="Z73" s="170">
        <f t="shared" si="44"/>
        <v>0</v>
      </c>
      <c r="AA73" s="171">
        <f t="shared" si="44"/>
        <v>0</v>
      </c>
      <c r="AB73" s="170">
        <f t="shared" si="44"/>
        <v>0</v>
      </c>
      <c r="AC73" s="171">
        <f t="shared" si="44"/>
        <v>0</v>
      </c>
      <c r="AD73" s="170">
        <f t="shared" si="44"/>
        <v>0</v>
      </c>
      <c r="AE73" s="171">
        <f t="shared" si="44"/>
        <v>0</v>
      </c>
      <c r="AF73" s="170">
        <f t="shared" si="44"/>
        <v>0</v>
      </c>
      <c r="AG73" s="172">
        <f t="shared" si="44"/>
        <v>0</v>
      </c>
      <c r="AH73" s="170">
        <f t="shared" si="44"/>
        <v>0</v>
      </c>
      <c r="AI73" s="171">
        <f t="shared" si="44"/>
        <v>0</v>
      </c>
      <c r="AJ73" s="173">
        <f t="shared" si="44"/>
        <v>0</v>
      </c>
      <c r="AK73" s="174">
        <f>SUM(AK74:AK84)</f>
        <v>0</v>
      </c>
      <c r="AL73" s="870"/>
      <c r="AM73" s="871"/>
      <c r="AN73" s="871"/>
      <c r="AO73" s="871"/>
      <c r="AP73" s="871"/>
      <c r="AQ73" s="871"/>
      <c r="AR73" s="872"/>
      <c r="AS73" s="873"/>
      <c r="AT73" s="871"/>
      <c r="AU73" s="872"/>
      <c r="AV73" s="873"/>
      <c r="AW73" s="871"/>
      <c r="AX73" s="871"/>
      <c r="AY73" s="871"/>
      <c r="AZ73" s="874"/>
      <c r="BA73" s="44" t="s">
        <v>1685</v>
      </c>
      <c r="BB73" s="44" t="s">
        <v>1983</v>
      </c>
      <c r="BC73" s="45" t="s">
        <v>1687</v>
      </c>
    </row>
    <row r="74" spans="1:55" ht="33.75" customHeight="1">
      <c r="A74" s="984"/>
      <c r="B74" s="986" t="str">
        <f>VLOOKUP($D$9,'PROYECTOS REGISTRADOS'!$A$2:$D$82,4,0)</f>
        <v>Mejoramiento de la cobertura de Acueducto del Área Urbana y Área Rural del Municipio de Tocancipá, Cundinamarca, Centro Oriente</v>
      </c>
      <c r="C74" s="988" t="str">
        <f>VLOOKUP($D$9,'PROYECTOS REGISTRADOS'!$A$2:$D$82,3,0)</f>
        <v>2016-25817-0045</v>
      </c>
      <c r="D74" s="990" t="s">
        <v>1374</v>
      </c>
      <c r="E74" s="994" t="str">
        <f>IF(D74=0,"0-0",(VLOOKUP(D74,'CONSOLIDADO PLAN DESARROLLO'!$EL$9:$ET$304,2,0)))</f>
        <v>Implementación del plan maestro de acueducto y alcantarillado</v>
      </c>
      <c r="F74" s="992" t="str">
        <f>IF(D74=0,"0-0",(VLOOKUP(D74,'CONSOLIDADO PLAN DESARROLLO'!$EL$9:$ET$304,3,0)))</f>
        <v xml:space="preserve">No. de planes implementados en acueducto </v>
      </c>
      <c r="G74" s="1014">
        <f>IF(D74=0,"0-0",(VLOOKUP(D74,'CONSOLIDADO PLAN DESARROLLO'!$EL$9:$ET$304,4,0)))</f>
        <v>0</v>
      </c>
      <c r="H74" s="997">
        <f>IF(D74=0,"0-0",(VLOOKUP(D74,'CONSOLIDADO PLAN DESARROLLO'!$EL$9:$ET$304,5,0)))</f>
        <v>0.3</v>
      </c>
      <c r="I74" s="999">
        <f>IF(D74=0,"0-0",(VLOOKUP(D74,'CONSOLIDADO PLAN DESARROLLO'!$EL$9:$ET$304,$R$3,0)))</f>
        <v>0.1</v>
      </c>
      <c r="J74" s="1000"/>
      <c r="K74" s="1005">
        <v>6.0000000000000001E-3</v>
      </c>
      <c r="L74" s="1010">
        <v>0</v>
      </c>
      <c r="M74" s="808" t="s">
        <v>1929</v>
      </c>
      <c r="N74" s="806" t="s">
        <v>1930</v>
      </c>
      <c r="O74" s="810">
        <v>1</v>
      </c>
      <c r="P74" s="868"/>
      <c r="Q74" s="47"/>
      <c r="R74" s="911">
        <f>VLOOKUP($D74,'[3]Tablero Logro Metas 2019'!AK7:AS302,3,0)</f>
        <v>0</v>
      </c>
      <c r="S74" s="47"/>
      <c r="T74" s="914">
        <f>VLOOKUP($D74,'[3]Tablero Logro Metas 2019'!AK7:AS302,4,0)</f>
        <v>0</v>
      </c>
      <c r="U74" s="47"/>
      <c r="V74" s="914">
        <f>VLOOKUP($D74,'[3]Tablero Logro Metas 2019'!AK7:AS302,5,0)</f>
        <v>0</v>
      </c>
      <c r="W74" s="47"/>
      <c r="X74" s="914">
        <f>VLOOKUP($D74,'[3]Tablero Logro Metas 2019'!AK7:AS302,3,0)</f>
        <v>0</v>
      </c>
      <c r="Y74" s="47"/>
      <c r="Z74" s="914">
        <f>VLOOKUP($D74,'[3]Tablero Logro Metas 2019'!AK7:AS302,7,0)</f>
        <v>0</v>
      </c>
      <c r="AA74" s="47"/>
      <c r="AB74" s="914">
        <f>VLOOKUP($D74,'[3]Tablero Logro Metas 2019'!AK7:AS302,8,0)</f>
        <v>0</v>
      </c>
      <c r="AC74" s="47"/>
      <c r="AD74" s="914">
        <f>VLOOKUP($D74,'[3]Tablero Logro Metas 2019'!AK7:AS302,9,0)</f>
        <v>0</v>
      </c>
      <c r="AE74" s="47"/>
      <c r="AF74" s="917"/>
      <c r="AG74" s="47"/>
      <c r="AH74" s="917"/>
      <c r="AI74" s="47"/>
      <c r="AJ74" s="908">
        <f>+R74+T74+V74+X74+Z74+AB74+AD74+AF74+AH74</f>
        <v>0</v>
      </c>
      <c r="AK74" s="104">
        <f>AC74+AE74+AG74+S74+U74+W74+Y74+AA74+AI74</f>
        <v>0</v>
      </c>
      <c r="AL74" s="51"/>
      <c r="AM74" s="52"/>
      <c r="AN74" s="52"/>
      <c r="AO74" s="52"/>
      <c r="AP74" s="52"/>
      <c r="AQ74" s="52"/>
      <c r="AR74" s="53">
        <f t="shared" ref="AR74:AR77" si="45">SUM(AL74:AQ74)</f>
        <v>0</v>
      </c>
      <c r="AS74" s="54"/>
      <c r="AT74" s="52"/>
      <c r="AU74" s="53">
        <f t="shared" ref="AU74:AU77" si="46">SUM(AS74:AT74)</f>
        <v>0</v>
      </c>
      <c r="AV74" s="54"/>
      <c r="AW74" s="52"/>
      <c r="AX74" s="52"/>
      <c r="AY74" s="52"/>
      <c r="AZ74" s="55"/>
      <c r="BA74" s="56"/>
      <c r="BB74" s="56"/>
      <c r="BC74" s="56"/>
    </row>
    <row r="75" spans="1:55" ht="22.5">
      <c r="A75" s="984"/>
      <c r="B75" s="986"/>
      <c r="C75" s="988"/>
      <c r="D75" s="990"/>
      <c r="E75" s="995"/>
      <c r="F75" s="992"/>
      <c r="G75" s="1014"/>
      <c r="H75" s="997"/>
      <c r="I75" s="1001"/>
      <c r="J75" s="1002"/>
      <c r="K75" s="1006"/>
      <c r="L75" s="1011"/>
      <c r="M75" s="808" t="s">
        <v>1949</v>
      </c>
      <c r="N75" s="806" t="s">
        <v>1930</v>
      </c>
      <c r="O75" s="810">
        <v>1</v>
      </c>
      <c r="P75" s="868"/>
      <c r="Q75" s="47"/>
      <c r="R75" s="912"/>
      <c r="S75" s="47"/>
      <c r="T75" s="915"/>
      <c r="U75" s="47"/>
      <c r="V75" s="915"/>
      <c r="W75" s="47"/>
      <c r="X75" s="915"/>
      <c r="Y75" s="47"/>
      <c r="Z75" s="915"/>
      <c r="AA75" s="47"/>
      <c r="AB75" s="915"/>
      <c r="AC75" s="47"/>
      <c r="AD75" s="915"/>
      <c r="AE75" s="47"/>
      <c r="AF75" s="918"/>
      <c r="AG75" s="47"/>
      <c r="AH75" s="918"/>
      <c r="AI75" s="47"/>
      <c r="AJ75" s="909"/>
      <c r="AK75" s="104">
        <f t="shared" ref="AK75:AK83" si="47">AC75+AE75+AG75+S75+U75+W75+Y75+AA75+AI75</f>
        <v>0</v>
      </c>
      <c r="AL75" s="51"/>
      <c r="AM75" s="52"/>
      <c r="AN75" s="52"/>
      <c r="AO75" s="52"/>
      <c r="AP75" s="52"/>
      <c r="AQ75" s="52"/>
      <c r="AR75" s="53">
        <f t="shared" si="45"/>
        <v>0</v>
      </c>
      <c r="AS75" s="54"/>
      <c r="AT75" s="52"/>
      <c r="AU75" s="53">
        <f t="shared" si="46"/>
        <v>0</v>
      </c>
      <c r="AV75" s="54"/>
      <c r="AW75" s="52"/>
      <c r="AX75" s="52"/>
      <c r="AY75" s="52"/>
      <c r="AZ75" s="55"/>
      <c r="BA75" s="56"/>
      <c r="BB75" s="56"/>
      <c r="BC75" s="56"/>
    </row>
    <row r="76" spans="1:55" ht="22.5">
      <c r="A76" s="984"/>
      <c r="B76" s="986"/>
      <c r="C76" s="988"/>
      <c r="D76" s="990"/>
      <c r="E76" s="995"/>
      <c r="F76" s="992"/>
      <c r="G76" s="1014"/>
      <c r="H76" s="997"/>
      <c r="I76" s="1001"/>
      <c r="J76" s="1002"/>
      <c r="K76" s="1006"/>
      <c r="L76" s="1011"/>
      <c r="M76" s="808" t="s">
        <v>1931</v>
      </c>
      <c r="N76" s="806" t="s">
        <v>1930</v>
      </c>
      <c r="O76" s="810">
        <v>1</v>
      </c>
      <c r="P76" s="868"/>
      <c r="Q76" s="47"/>
      <c r="R76" s="912"/>
      <c r="S76" s="47"/>
      <c r="T76" s="915"/>
      <c r="U76" s="47"/>
      <c r="V76" s="915"/>
      <c r="W76" s="47"/>
      <c r="X76" s="915"/>
      <c r="Y76" s="47"/>
      <c r="Z76" s="915"/>
      <c r="AA76" s="47"/>
      <c r="AB76" s="915"/>
      <c r="AC76" s="47"/>
      <c r="AD76" s="915"/>
      <c r="AE76" s="47"/>
      <c r="AF76" s="918"/>
      <c r="AG76" s="47"/>
      <c r="AH76" s="918"/>
      <c r="AI76" s="47"/>
      <c r="AJ76" s="909"/>
      <c r="AK76" s="104">
        <f t="shared" si="47"/>
        <v>0</v>
      </c>
      <c r="AL76" s="51"/>
      <c r="AM76" s="52"/>
      <c r="AN76" s="52"/>
      <c r="AO76" s="52"/>
      <c r="AP76" s="52"/>
      <c r="AQ76" s="52"/>
      <c r="AR76" s="53">
        <f t="shared" si="45"/>
        <v>0</v>
      </c>
      <c r="AS76" s="54"/>
      <c r="AT76" s="52"/>
      <c r="AU76" s="53">
        <f t="shared" si="46"/>
        <v>0</v>
      </c>
      <c r="AV76" s="54"/>
      <c r="AW76" s="52"/>
      <c r="AX76" s="52"/>
      <c r="AY76" s="52"/>
      <c r="AZ76" s="55"/>
      <c r="BA76" s="56"/>
      <c r="BB76" s="56"/>
      <c r="BC76" s="56"/>
    </row>
    <row r="77" spans="1:55" ht="22.5">
      <c r="A77" s="984"/>
      <c r="B77" s="986"/>
      <c r="C77" s="988"/>
      <c r="D77" s="990"/>
      <c r="E77" s="995"/>
      <c r="F77" s="992"/>
      <c r="G77" s="1014"/>
      <c r="H77" s="997"/>
      <c r="I77" s="1001"/>
      <c r="J77" s="1002"/>
      <c r="K77" s="1006"/>
      <c r="L77" s="1011"/>
      <c r="M77" s="808" t="s">
        <v>1950</v>
      </c>
      <c r="N77" s="813" t="s">
        <v>1930</v>
      </c>
      <c r="O77" s="810">
        <v>1</v>
      </c>
      <c r="P77" s="868"/>
      <c r="Q77" s="47"/>
      <c r="R77" s="912"/>
      <c r="S77" s="47"/>
      <c r="T77" s="915"/>
      <c r="U77" s="47"/>
      <c r="V77" s="915"/>
      <c r="W77" s="47"/>
      <c r="X77" s="915"/>
      <c r="Y77" s="47"/>
      <c r="Z77" s="915"/>
      <c r="AA77" s="47"/>
      <c r="AB77" s="915"/>
      <c r="AC77" s="47"/>
      <c r="AD77" s="915"/>
      <c r="AE77" s="47"/>
      <c r="AF77" s="918"/>
      <c r="AG77" s="47"/>
      <c r="AH77" s="918"/>
      <c r="AI77" s="47"/>
      <c r="AJ77" s="909"/>
      <c r="AK77" s="104">
        <f t="shared" si="47"/>
        <v>0</v>
      </c>
      <c r="AL77" s="51"/>
      <c r="AM77" s="52"/>
      <c r="AN77" s="52"/>
      <c r="AO77" s="52"/>
      <c r="AP77" s="52"/>
      <c r="AQ77" s="52"/>
      <c r="AR77" s="53">
        <f t="shared" si="45"/>
        <v>0</v>
      </c>
      <c r="AS77" s="54"/>
      <c r="AT77" s="52"/>
      <c r="AU77" s="53">
        <f t="shared" si="46"/>
        <v>0</v>
      </c>
      <c r="AV77" s="54"/>
      <c r="AW77" s="52"/>
      <c r="AX77" s="52"/>
      <c r="AY77" s="52"/>
      <c r="AZ77" s="55"/>
      <c r="BA77" s="56"/>
      <c r="BB77" s="56"/>
      <c r="BC77" s="56"/>
    </row>
    <row r="78" spans="1:55" ht="45.75" customHeight="1">
      <c r="A78" s="984"/>
      <c r="B78" s="986"/>
      <c r="C78" s="988"/>
      <c r="D78" s="990"/>
      <c r="E78" s="995"/>
      <c r="F78" s="992"/>
      <c r="G78" s="1014"/>
      <c r="H78" s="997"/>
      <c r="I78" s="1001"/>
      <c r="J78" s="1002"/>
      <c r="K78" s="1006"/>
      <c r="L78" s="1011"/>
      <c r="M78" s="808" t="s">
        <v>1951</v>
      </c>
      <c r="N78" s="813" t="s">
        <v>1930</v>
      </c>
      <c r="O78" s="810">
        <v>1</v>
      </c>
      <c r="P78" s="868"/>
      <c r="Q78" s="47"/>
      <c r="R78" s="912"/>
      <c r="S78" s="903"/>
      <c r="T78" s="915"/>
      <c r="U78" s="904"/>
      <c r="V78" s="915"/>
      <c r="W78" s="904"/>
      <c r="X78" s="915"/>
      <c r="Y78" s="49"/>
      <c r="Z78" s="915"/>
      <c r="AA78" s="49"/>
      <c r="AB78" s="915"/>
      <c r="AC78" s="904"/>
      <c r="AD78" s="915"/>
      <c r="AE78" s="904"/>
      <c r="AF78" s="918"/>
      <c r="AG78" s="905"/>
      <c r="AH78" s="918"/>
      <c r="AI78" s="904"/>
      <c r="AJ78" s="909"/>
      <c r="AK78" s="104">
        <f t="shared" si="47"/>
        <v>0</v>
      </c>
      <c r="AL78" s="51"/>
      <c r="AM78" s="52"/>
      <c r="AN78" s="52"/>
      <c r="AO78" s="52"/>
      <c r="AP78" s="52"/>
      <c r="AQ78" s="52"/>
      <c r="AR78" s="53">
        <f t="shared" ref="AR78" si="48">SUM(AL78:AQ78)</f>
        <v>0</v>
      </c>
      <c r="AS78" s="54"/>
      <c r="AT78" s="52"/>
      <c r="AU78" s="53">
        <f t="shared" ref="AU78:AU83" si="49">SUM(AS78:AT78)</f>
        <v>0</v>
      </c>
      <c r="AV78" s="54"/>
      <c r="AW78" s="52"/>
      <c r="AX78" s="52"/>
      <c r="AY78" s="52"/>
      <c r="AZ78" s="55"/>
      <c r="BA78" s="56"/>
      <c r="BB78" s="56"/>
      <c r="BC78" s="57"/>
    </row>
    <row r="79" spans="1:55" ht="33.75">
      <c r="A79" s="984"/>
      <c r="B79" s="986"/>
      <c r="C79" s="988"/>
      <c r="D79" s="990"/>
      <c r="E79" s="995"/>
      <c r="F79" s="992"/>
      <c r="G79" s="1014"/>
      <c r="H79" s="997"/>
      <c r="I79" s="1001"/>
      <c r="J79" s="1002"/>
      <c r="K79" s="1006"/>
      <c r="L79" s="1011"/>
      <c r="M79" s="808" t="s">
        <v>1952</v>
      </c>
      <c r="N79" s="813" t="s">
        <v>1930</v>
      </c>
      <c r="O79" s="810">
        <v>1</v>
      </c>
      <c r="P79" s="869"/>
      <c r="Q79" s="108"/>
      <c r="R79" s="912"/>
      <c r="S79" s="109"/>
      <c r="T79" s="915"/>
      <c r="U79" s="109"/>
      <c r="V79" s="915"/>
      <c r="W79" s="109"/>
      <c r="X79" s="915"/>
      <c r="Y79" s="109"/>
      <c r="Z79" s="915"/>
      <c r="AA79" s="109"/>
      <c r="AB79" s="915"/>
      <c r="AC79" s="109"/>
      <c r="AD79" s="915"/>
      <c r="AE79" s="109"/>
      <c r="AF79" s="918"/>
      <c r="AG79" s="109"/>
      <c r="AH79" s="918"/>
      <c r="AI79" s="109"/>
      <c r="AJ79" s="909"/>
      <c r="AK79" s="104">
        <f t="shared" si="47"/>
        <v>0</v>
      </c>
      <c r="AL79" s="51"/>
      <c r="AM79" s="52"/>
      <c r="AN79" s="52"/>
      <c r="AO79" s="52"/>
      <c r="AP79" s="52"/>
      <c r="AQ79" s="52"/>
      <c r="AR79" s="53">
        <f t="shared" ref="AR79:AR83" si="50">SUM(AL79:AQ79)</f>
        <v>0</v>
      </c>
      <c r="AS79" s="54"/>
      <c r="AT79" s="52"/>
      <c r="AU79" s="53">
        <f t="shared" si="49"/>
        <v>0</v>
      </c>
      <c r="AV79" s="54"/>
      <c r="AW79" s="52"/>
      <c r="AX79" s="52"/>
      <c r="AY79" s="52"/>
      <c r="AZ79" s="55"/>
      <c r="BA79" s="56"/>
      <c r="BB79" s="56"/>
      <c r="BC79" s="56"/>
    </row>
    <row r="80" spans="1:55" ht="33.75">
      <c r="A80" s="984"/>
      <c r="B80" s="986"/>
      <c r="C80" s="988"/>
      <c r="D80" s="990"/>
      <c r="E80" s="995"/>
      <c r="F80" s="992"/>
      <c r="G80" s="1014"/>
      <c r="H80" s="997"/>
      <c r="I80" s="1001"/>
      <c r="J80" s="1002"/>
      <c r="K80" s="1006"/>
      <c r="L80" s="1011"/>
      <c r="M80" s="808" t="s">
        <v>1969</v>
      </c>
      <c r="N80" s="813" t="s">
        <v>1930</v>
      </c>
      <c r="O80" s="810">
        <v>1</v>
      </c>
      <c r="P80" s="868"/>
      <c r="Q80" s="47"/>
      <c r="R80" s="912"/>
      <c r="S80" s="48"/>
      <c r="T80" s="915"/>
      <c r="U80" s="48"/>
      <c r="V80" s="915"/>
      <c r="W80" s="48"/>
      <c r="X80" s="915"/>
      <c r="Y80" s="48"/>
      <c r="Z80" s="915"/>
      <c r="AA80" s="48"/>
      <c r="AB80" s="915"/>
      <c r="AC80" s="48"/>
      <c r="AD80" s="915"/>
      <c r="AE80" s="48"/>
      <c r="AF80" s="918"/>
      <c r="AG80" s="48"/>
      <c r="AH80" s="918"/>
      <c r="AI80" s="48"/>
      <c r="AJ80" s="909"/>
      <c r="AK80" s="104">
        <f t="shared" si="47"/>
        <v>0</v>
      </c>
      <c r="AL80" s="51"/>
      <c r="AM80" s="52"/>
      <c r="AN80" s="52"/>
      <c r="AO80" s="52"/>
      <c r="AP80" s="52"/>
      <c r="AQ80" s="52"/>
      <c r="AR80" s="53">
        <f t="shared" si="50"/>
        <v>0</v>
      </c>
      <c r="AS80" s="54"/>
      <c r="AT80" s="52"/>
      <c r="AU80" s="53">
        <f t="shared" si="49"/>
        <v>0</v>
      </c>
      <c r="AV80" s="54"/>
      <c r="AW80" s="52"/>
      <c r="AX80" s="52"/>
      <c r="AY80" s="52"/>
      <c r="AZ80" s="55"/>
      <c r="BA80" s="56"/>
      <c r="BB80" s="56"/>
      <c r="BC80" s="56"/>
    </row>
    <row r="81" spans="1:55" ht="33.75">
      <c r="A81" s="984"/>
      <c r="B81" s="986"/>
      <c r="C81" s="988"/>
      <c r="D81" s="990"/>
      <c r="E81" s="995"/>
      <c r="F81" s="992"/>
      <c r="G81" s="1014"/>
      <c r="H81" s="997"/>
      <c r="I81" s="1001"/>
      <c r="J81" s="1002"/>
      <c r="K81" s="1006"/>
      <c r="L81" s="1011"/>
      <c r="M81" s="817" t="s">
        <v>1953</v>
      </c>
      <c r="N81" s="813" t="s">
        <v>1930</v>
      </c>
      <c r="O81" s="810">
        <v>1</v>
      </c>
      <c r="P81" s="868"/>
      <c r="Q81" s="47"/>
      <c r="R81" s="912"/>
      <c r="S81" s="48"/>
      <c r="T81" s="915"/>
      <c r="U81" s="48"/>
      <c r="V81" s="915"/>
      <c r="W81" s="48"/>
      <c r="X81" s="915"/>
      <c r="Y81" s="48"/>
      <c r="Z81" s="915"/>
      <c r="AA81" s="48"/>
      <c r="AB81" s="915"/>
      <c r="AC81" s="48"/>
      <c r="AD81" s="915"/>
      <c r="AE81" s="48"/>
      <c r="AF81" s="918"/>
      <c r="AG81" s="48"/>
      <c r="AH81" s="918"/>
      <c r="AI81" s="48"/>
      <c r="AJ81" s="909"/>
      <c r="AK81" s="104">
        <f t="shared" si="47"/>
        <v>0</v>
      </c>
      <c r="AL81" s="51"/>
      <c r="AM81" s="52"/>
      <c r="AN81" s="52"/>
      <c r="AO81" s="52"/>
      <c r="AP81" s="52"/>
      <c r="AQ81" s="52"/>
      <c r="AR81" s="53">
        <f t="shared" si="50"/>
        <v>0</v>
      </c>
      <c r="AS81" s="54"/>
      <c r="AT81" s="52"/>
      <c r="AU81" s="53">
        <f t="shared" si="49"/>
        <v>0</v>
      </c>
      <c r="AV81" s="54"/>
      <c r="AW81" s="52"/>
      <c r="AX81" s="52"/>
      <c r="AY81" s="52"/>
      <c r="AZ81" s="55"/>
      <c r="BA81" s="56"/>
      <c r="BB81" s="56"/>
      <c r="BC81" s="56"/>
    </row>
    <row r="82" spans="1:55" ht="30" customHeight="1">
      <c r="A82" s="984"/>
      <c r="B82" s="1028"/>
      <c r="C82" s="1029"/>
      <c r="D82" s="1030"/>
      <c r="E82" s="995"/>
      <c r="F82" s="1031"/>
      <c r="G82" s="1032"/>
      <c r="H82" s="1033"/>
      <c r="I82" s="1001"/>
      <c r="J82" s="1002"/>
      <c r="K82" s="1006"/>
      <c r="L82" s="1011"/>
      <c r="M82" s="808" t="s">
        <v>1973</v>
      </c>
      <c r="N82" s="814" t="s">
        <v>1930</v>
      </c>
      <c r="O82" s="810">
        <v>1</v>
      </c>
      <c r="P82" s="868"/>
      <c r="Q82" s="47"/>
      <c r="R82" s="912"/>
      <c r="S82" s="109"/>
      <c r="T82" s="915"/>
      <c r="U82" s="109"/>
      <c r="V82" s="915"/>
      <c r="W82" s="109"/>
      <c r="X82" s="915"/>
      <c r="Y82" s="109"/>
      <c r="Z82" s="915"/>
      <c r="AA82" s="109"/>
      <c r="AB82" s="915"/>
      <c r="AC82" s="109"/>
      <c r="AD82" s="915"/>
      <c r="AE82" s="109"/>
      <c r="AF82" s="918"/>
      <c r="AG82" s="109"/>
      <c r="AH82" s="918"/>
      <c r="AI82" s="109"/>
      <c r="AJ82" s="909"/>
      <c r="AK82" s="104">
        <f t="shared" si="47"/>
        <v>0</v>
      </c>
      <c r="AL82" s="51"/>
      <c r="AM82" s="52"/>
      <c r="AN82" s="52"/>
      <c r="AO82" s="52"/>
      <c r="AP82" s="52"/>
      <c r="AQ82" s="52"/>
      <c r="AR82" s="53">
        <f t="shared" si="50"/>
        <v>0</v>
      </c>
      <c r="AS82" s="54"/>
      <c r="AT82" s="52"/>
      <c r="AU82" s="53">
        <f t="shared" si="49"/>
        <v>0</v>
      </c>
      <c r="AV82" s="54"/>
      <c r="AW82" s="52"/>
      <c r="AX82" s="52"/>
      <c r="AY82" s="52"/>
      <c r="AZ82" s="55"/>
      <c r="BA82" s="56"/>
      <c r="BB82" s="56"/>
      <c r="BC82" s="56"/>
    </row>
    <row r="83" spans="1:55" ht="36.75" customHeight="1">
      <c r="A83" s="984"/>
      <c r="B83" s="1028"/>
      <c r="C83" s="1029"/>
      <c r="D83" s="1030"/>
      <c r="E83" s="995"/>
      <c r="F83" s="1031"/>
      <c r="G83" s="1032"/>
      <c r="H83" s="1033"/>
      <c r="I83" s="1001"/>
      <c r="J83" s="1002"/>
      <c r="K83" s="1006"/>
      <c r="L83" s="1011"/>
      <c r="M83" s="818" t="s">
        <v>1974</v>
      </c>
      <c r="N83" s="179" t="s">
        <v>1930</v>
      </c>
      <c r="O83" s="819">
        <v>1</v>
      </c>
      <c r="P83" s="868"/>
      <c r="Q83" s="47"/>
      <c r="R83" s="912"/>
      <c r="S83" s="109"/>
      <c r="T83" s="915"/>
      <c r="U83" s="109"/>
      <c r="V83" s="915"/>
      <c r="W83" s="109"/>
      <c r="X83" s="915"/>
      <c r="Y83" s="109"/>
      <c r="Z83" s="915"/>
      <c r="AA83" s="109"/>
      <c r="AB83" s="915"/>
      <c r="AC83" s="109"/>
      <c r="AD83" s="915"/>
      <c r="AE83" s="109"/>
      <c r="AF83" s="918"/>
      <c r="AG83" s="109"/>
      <c r="AH83" s="918"/>
      <c r="AI83" s="109"/>
      <c r="AJ83" s="910"/>
      <c r="AK83" s="104">
        <f t="shared" si="47"/>
        <v>0</v>
      </c>
      <c r="AL83" s="51"/>
      <c r="AM83" s="52"/>
      <c r="AN83" s="52"/>
      <c r="AO83" s="52"/>
      <c r="AP83" s="52"/>
      <c r="AQ83" s="52"/>
      <c r="AR83" s="53">
        <f t="shared" si="50"/>
        <v>0</v>
      </c>
      <c r="AS83" s="54"/>
      <c r="AT83" s="52"/>
      <c r="AU83" s="53">
        <f t="shared" si="49"/>
        <v>0</v>
      </c>
      <c r="AV83" s="54"/>
      <c r="AW83" s="52"/>
      <c r="AX83" s="52"/>
      <c r="AY83" s="52"/>
      <c r="AZ83" s="55"/>
      <c r="BA83" s="56"/>
      <c r="BB83" s="56"/>
      <c r="BC83" s="56"/>
    </row>
    <row r="84" spans="1:55" ht="9.9499999999999993" customHeight="1" thickBot="1">
      <c r="A84" s="985"/>
      <c r="B84" s="987"/>
      <c r="C84" s="989"/>
      <c r="D84" s="991"/>
      <c r="E84" s="996"/>
      <c r="F84" s="993"/>
      <c r="G84" s="1015"/>
      <c r="H84" s="998"/>
      <c r="I84" s="1003"/>
      <c r="J84" s="1004"/>
      <c r="K84" s="1007"/>
      <c r="L84" s="1012"/>
      <c r="M84" s="181"/>
      <c r="N84" s="182"/>
      <c r="O84" s="183"/>
      <c r="P84" s="118"/>
      <c r="Q84" s="118"/>
      <c r="R84" s="913"/>
      <c r="S84" s="184"/>
      <c r="T84" s="916"/>
      <c r="U84" s="185"/>
      <c r="V84" s="916"/>
      <c r="W84" s="185"/>
      <c r="X84" s="916"/>
      <c r="Y84" s="185"/>
      <c r="Z84" s="916"/>
      <c r="AA84" s="185"/>
      <c r="AB84" s="916"/>
      <c r="AC84" s="185"/>
      <c r="AD84" s="916"/>
      <c r="AE84" s="185"/>
      <c r="AF84" s="919"/>
      <c r="AG84" s="186"/>
      <c r="AH84" s="919"/>
      <c r="AI84" s="185"/>
      <c r="AJ84" s="119"/>
      <c r="AK84" s="120"/>
      <c r="AL84" s="187"/>
      <c r="AM84" s="188"/>
      <c r="AN84" s="188"/>
      <c r="AO84" s="188"/>
      <c r="AP84" s="188"/>
      <c r="AQ84" s="188"/>
      <c r="AR84" s="121"/>
      <c r="AS84" s="189"/>
      <c r="AT84" s="188"/>
      <c r="AU84" s="121"/>
      <c r="AV84" s="189"/>
      <c r="AW84" s="188"/>
      <c r="AX84" s="188"/>
      <c r="AY84" s="188"/>
      <c r="AZ84" s="190"/>
      <c r="BA84" s="191"/>
      <c r="BB84" s="191"/>
      <c r="BC84" s="192"/>
    </row>
    <row r="85" spans="1:55" ht="6" customHeight="1">
      <c r="A85" s="157"/>
      <c r="B85" s="193"/>
      <c r="C85" s="193"/>
      <c r="D85" s="193"/>
      <c r="E85" s="193"/>
      <c r="F85" s="193"/>
      <c r="G85" s="193"/>
      <c r="H85" s="193"/>
      <c r="I85" s="1013"/>
      <c r="J85" s="1013"/>
      <c r="K85" s="193"/>
      <c r="L85" s="193"/>
      <c r="M85" s="193"/>
      <c r="N85" s="193"/>
      <c r="O85" s="193"/>
      <c r="P85" s="193"/>
      <c r="Q85" s="193"/>
      <c r="R85" s="193"/>
      <c r="S85" s="193"/>
      <c r="T85" s="193"/>
      <c r="U85" s="193"/>
      <c r="V85" s="193"/>
      <c r="W85" s="193"/>
      <c r="X85" s="193"/>
      <c r="Y85" s="193"/>
      <c r="Z85" s="193"/>
      <c r="AA85" s="193"/>
      <c r="AB85" s="193"/>
      <c r="AC85" s="193"/>
      <c r="AD85" s="193"/>
      <c r="AE85" s="193"/>
      <c r="AF85" s="193"/>
      <c r="AG85" s="193"/>
      <c r="AH85" s="193"/>
      <c r="AI85" s="193"/>
      <c r="AJ85" s="193"/>
      <c r="AK85" s="194"/>
      <c r="AL85" s="194"/>
      <c r="AM85" s="194"/>
      <c r="AN85" s="194"/>
      <c r="AO85" s="194"/>
      <c r="AP85" s="194"/>
      <c r="AQ85" s="195"/>
      <c r="AR85" s="194"/>
      <c r="AS85" s="194"/>
      <c r="AT85" s="194"/>
      <c r="AU85" s="194"/>
      <c r="AV85" s="194"/>
      <c r="AW85" s="194"/>
      <c r="AX85" s="194"/>
      <c r="AY85" s="194"/>
      <c r="AZ85" s="194"/>
      <c r="BA85" s="194"/>
      <c r="BB85" s="194"/>
      <c r="BC85" s="157"/>
    </row>
    <row r="86" spans="1:55" ht="72" customHeight="1">
      <c r="A86" s="983">
        <v>8</v>
      </c>
      <c r="B86" s="162" t="s">
        <v>1705</v>
      </c>
      <c r="C86" s="163" t="s">
        <v>1706</v>
      </c>
      <c r="D86" s="164" t="s">
        <v>21</v>
      </c>
      <c r="E86" s="164" t="s">
        <v>1892</v>
      </c>
      <c r="F86" s="163" t="s">
        <v>1707</v>
      </c>
      <c r="G86" s="165" t="s">
        <v>1679</v>
      </c>
      <c r="H86" s="165" t="s">
        <v>1680</v>
      </c>
      <c r="I86" s="166" t="s">
        <v>1908</v>
      </c>
      <c r="J86" s="167">
        <f>+$N$3</f>
        <v>2019</v>
      </c>
      <c r="K86" s="165" t="s">
        <v>1925</v>
      </c>
      <c r="L86" s="166" t="s">
        <v>1980</v>
      </c>
      <c r="M86" s="163" t="s">
        <v>1708</v>
      </c>
      <c r="N86" s="163" t="s">
        <v>1709</v>
      </c>
      <c r="O86" s="163" t="s">
        <v>1710</v>
      </c>
      <c r="P86" s="163" t="s">
        <v>1990</v>
      </c>
      <c r="Q86" s="163" t="s">
        <v>1981</v>
      </c>
      <c r="R86" s="168">
        <f t="shared" ref="R86:AJ86" si="51">SUM(R87:R94)</f>
        <v>0</v>
      </c>
      <c r="S86" s="169">
        <f t="shared" si="51"/>
        <v>0</v>
      </c>
      <c r="T86" s="170">
        <f t="shared" si="51"/>
        <v>0</v>
      </c>
      <c r="U86" s="171">
        <f t="shared" si="51"/>
        <v>0</v>
      </c>
      <c r="V86" s="170">
        <f t="shared" si="51"/>
        <v>0</v>
      </c>
      <c r="W86" s="171">
        <f t="shared" si="51"/>
        <v>0</v>
      </c>
      <c r="X86" s="170">
        <f t="shared" si="51"/>
        <v>0</v>
      </c>
      <c r="Y86" s="171">
        <f t="shared" si="51"/>
        <v>0</v>
      </c>
      <c r="Z86" s="170">
        <f t="shared" si="51"/>
        <v>0</v>
      </c>
      <c r="AA86" s="171">
        <f t="shared" si="51"/>
        <v>0</v>
      </c>
      <c r="AB86" s="170">
        <f t="shared" si="51"/>
        <v>0</v>
      </c>
      <c r="AC86" s="171">
        <f t="shared" si="51"/>
        <v>0</v>
      </c>
      <c r="AD86" s="170">
        <f t="shared" si="51"/>
        <v>0</v>
      </c>
      <c r="AE86" s="171">
        <f t="shared" si="51"/>
        <v>0</v>
      </c>
      <c r="AF86" s="170">
        <f t="shared" si="51"/>
        <v>0</v>
      </c>
      <c r="AG86" s="172">
        <f t="shared" si="51"/>
        <v>0</v>
      </c>
      <c r="AH86" s="170">
        <f t="shared" si="51"/>
        <v>0</v>
      </c>
      <c r="AI86" s="171">
        <f t="shared" si="51"/>
        <v>0</v>
      </c>
      <c r="AJ86" s="173">
        <f t="shared" si="51"/>
        <v>0</v>
      </c>
      <c r="AK86" s="174">
        <f>SUM(AK87:AK94)</f>
        <v>0</v>
      </c>
      <c r="AL86" s="870"/>
      <c r="AM86" s="871"/>
      <c r="AN86" s="871"/>
      <c r="AO86" s="871"/>
      <c r="AP86" s="871"/>
      <c r="AQ86" s="871"/>
      <c r="AR86" s="872"/>
      <c r="AS86" s="873"/>
      <c r="AT86" s="871"/>
      <c r="AU86" s="872"/>
      <c r="AV86" s="873"/>
      <c r="AW86" s="871"/>
      <c r="AX86" s="871"/>
      <c r="AY86" s="871"/>
      <c r="AZ86" s="874"/>
      <c r="BA86" s="44" t="s">
        <v>1685</v>
      </c>
      <c r="BB86" s="44" t="s">
        <v>1983</v>
      </c>
      <c r="BC86" s="45" t="s">
        <v>1687</v>
      </c>
    </row>
    <row r="87" spans="1:55" ht="33.75">
      <c r="A87" s="984"/>
      <c r="B87" s="986" t="str">
        <f>VLOOKUP($D$9,'PROYECTOS REGISTRADOS'!$A$2:$D$82,4,0)</f>
        <v>Mejoramiento de la cobertura de Acueducto del Área Urbana y Área Rural del Municipio de Tocancipá, Cundinamarca, Centro Oriente</v>
      </c>
      <c r="C87" s="988" t="str">
        <f>VLOOKUP($D$9,'PROYECTOS REGISTRADOS'!$A$2:$D$82,3,0)</f>
        <v>2016-25817-0045</v>
      </c>
      <c r="D87" s="990" t="s">
        <v>1378</v>
      </c>
      <c r="E87" s="994" t="str">
        <f>IF(D87=0,"0-0",(VLOOKUP(D87,'CONSOLIDADO PLAN DESARROLLO'!$EL$9:$ET$304,2,0)))</f>
        <v>Construir y dotar Laboratorios de Agua Potable</v>
      </c>
      <c r="F87" s="992" t="str">
        <f>IF(D87=0,"0-0",(VLOOKUP(D87,'CONSOLIDADO PLAN DESARROLLO'!$EL$9:$ET$304,3,0)))</f>
        <v>No.  de Laboratorios construidos</v>
      </c>
      <c r="G87" s="1014">
        <f>IF(D87=0,"0-0",(VLOOKUP(D87,'CONSOLIDADO PLAN DESARROLLO'!$EL$9:$ET$304,4,0)))</f>
        <v>0</v>
      </c>
      <c r="H87" s="997">
        <f>IF(D87=0,"0-0",(VLOOKUP(D87,'CONSOLIDADO PLAN DESARROLLO'!$EL$9:$ET$304,5,0)))</f>
        <v>1</v>
      </c>
      <c r="I87" s="999">
        <f>IF(D87=0,"0-0",(VLOOKUP(D87,'CONSOLIDADO PLAN DESARROLLO'!$EL$9:$ET$304,$R$3,0)))</f>
        <v>0.4</v>
      </c>
      <c r="J87" s="1000"/>
      <c r="K87" s="1005"/>
      <c r="L87" s="1010"/>
      <c r="M87" s="808" t="s">
        <v>1929</v>
      </c>
      <c r="N87" s="806" t="s">
        <v>1930</v>
      </c>
      <c r="O87" s="810">
        <v>1</v>
      </c>
      <c r="P87" s="868"/>
      <c r="Q87" s="47"/>
      <c r="R87" s="911">
        <f>VLOOKUP($D87,'[3]Tablero Logro Metas 2019'!AK7:AS302,3,0)</f>
        <v>0</v>
      </c>
      <c r="S87" s="47"/>
      <c r="T87" s="914">
        <f>VLOOKUP($D87,'[3]Tablero Logro Metas 2019'!AK7:AS302,4,0)</f>
        <v>0</v>
      </c>
      <c r="U87" s="47"/>
      <c r="V87" s="914">
        <f>VLOOKUP($D87,'[3]Tablero Logro Metas 2019'!AK7:AS302,5,0)</f>
        <v>0</v>
      </c>
      <c r="W87" s="47"/>
      <c r="X87" s="914">
        <f>VLOOKUP($D87,'[3]Tablero Logro Metas 2019'!AK7:AS302,6,0)</f>
        <v>0</v>
      </c>
      <c r="Y87" s="47"/>
      <c r="Z87" s="914">
        <f>VLOOKUP($D87,'[3]Tablero Logro Metas 2019'!AK7:AS302,7,0)</f>
        <v>0</v>
      </c>
      <c r="AA87" s="47"/>
      <c r="AB87" s="914">
        <f>VLOOKUP($D87,'[3]Tablero Logro Metas 2019'!AK7:AS302,8,0)</f>
        <v>0</v>
      </c>
      <c r="AC87" s="47"/>
      <c r="AD87" s="914">
        <f>VLOOKUP($D87,'[3]Tablero Logro Metas 2019'!AK7:AS302,9,0)</f>
        <v>0</v>
      </c>
      <c r="AE87" s="47"/>
      <c r="AF87" s="917">
        <v>0</v>
      </c>
      <c r="AG87" s="47"/>
      <c r="AH87" s="917">
        <v>0</v>
      </c>
      <c r="AI87" s="47"/>
      <c r="AJ87" s="908">
        <f>+R87+T87+V87+X87+Z87+AB87+AD87+AF87+AH87</f>
        <v>0</v>
      </c>
      <c r="AK87" s="104">
        <f>AC87+AE87+AG87+S87+U87+W87+Y87+AA87+AI87</f>
        <v>0</v>
      </c>
      <c r="AL87" s="51"/>
      <c r="AM87" s="52"/>
      <c r="AN87" s="52"/>
      <c r="AO87" s="52"/>
      <c r="AP87" s="52"/>
      <c r="AQ87" s="52"/>
      <c r="AR87" s="53">
        <f t="shared" ref="AR87:AR92" si="52">SUM(AL87:AQ87)</f>
        <v>0</v>
      </c>
      <c r="AS87" s="54"/>
      <c r="AT87" s="52"/>
      <c r="AU87" s="53">
        <f t="shared" ref="AU87:AU92" si="53">SUM(AS87:AT87)</f>
        <v>0</v>
      </c>
      <c r="AV87" s="54"/>
      <c r="AW87" s="52"/>
      <c r="AX87" s="52"/>
      <c r="AY87" s="52"/>
      <c r="AZ87" s="55"/>
      <c r="BA87" s="56"/>
      <c r="BB87" s="56"/>
      <c r="BC87" s="56"/>
    </row>
    <row r="88" spans="1:55" ht="22.5">
      <c r="A88" s="984"/>
      <c r="B88" s="986"/>
      <c r="C88" s="988"/>
      <c r="D88" s="990"/>
      <c r="E88" s="995"/>
      <c r="F88" s="992"/>
      <c r="G88" s="1014"/>
      <c r="H88" s="997"/>
      <c r="I88" s="1001"/>
      <c r="J88" s="1002"/>
      <c r="K88" s="1006"/>
      <c r="L88" s="1011"/>
      <c r="M88" s="808" t="s">
        <v>1931</v>
      </c>
      <c r="N88" s="806" t="s">
        <v>1930</v>
      </c>
      <c r="O88" s="810">
        <v>1</v>
      </c>
      <c r="P88" s="868"/>
      <c r="Q88" s="47"/>
      <c r="R88" s="912"/>
      <c r="S88" s="47"/>
      <c r="T88" s="915"/>
      <c r="U88" s="47"/>
      <c r="V88" s="915"/>
      <c r="W88" s="47"/>
      <c r="X88" s="915"/>
      <c r="Y88" s="47"/>
      <c r="Z88" s="915"/>
      <c r="AA88" s="47"/>
      <c r="AB88" s="915"/>
      <c r="AC88" s="47"/>
      <c r="AD88" s="915"/>
      <c r="AE88" s="47"/>
      <c r="AF88" s="918"/>
      <c r="AG88" s="47"/>
      <c r="AH88" s="918"/>
      <c r="AI88" s="47"/>
      <c r="AJ88" s="909"/>
      <c r="AK88" s="104">
        <f t="shared" ref="AK88:AK93" si="54">AC88+AE88+AG88+S88+U88+W88+Y88+AA88+AI88</f>
        <v>0</v>
      </c>
      <c r="AL88" s="51"/>
      <c r="AM88" s="52"/>
      <c r="AN88" s="52"/>
      <c r="AO88" s="52"/>
      <c r="AP88" s="52"/>
      <c r="AQ88" s="52"/>
      <c r="AR88" s="53">
        <f t="shared" si="52"/>
        <v>0</v>
      </c>
      <c r="AS88" s="54"/>
      <c r="AT88" s="52"/>
      <c r="AU88" s="53">
        <f t="shared" si="53"/>
        <v>0</v>
      </c>
      <c r="AV88" s="54"/>
      <c r="AW88" s="52"/>
      <c r="AX88" s="52"/>
      <c r="AY88" s="52"/>
      <c r="AZ88" s="55"/>
      <c r="BA88" s="56"/>
      <c r="BB88" s="56"/>
      <c r="BC88" s="56"/>
    </row>
    <row r="89" spans="1:55" ht="33.75">
      <c r="A89" s="984"/>
      <c r="B89" s="986"/>
      <c r="C89" s="988"/>
      <c r="D89" s="990"/>
      <c r="E89" s="995"/>
      <c r="F89" s="992"/>
      <c r="G89" s="1014"/>
      <c r="H89" s="997"/>
      <c r="I89" s="1001"/>
      <c r="J89" s="1002"/>
      <c r="K89" s="1006"/>
      <c r="L89" s="1011"/>
      <c r="M89" s="808" t="s">
        <v>1954</v>
      </c>
      <c r="N89" s="806" t="s">
        <v>1930</v>
      </c>
      <c r="O89" s="810">
        <v>1</v>
      </c>
      <c r="P89" s="868"/>
      <c r="Q89" s="47"/>
      <c r="R89" s="912"/>
      <c r="S89" s="47"/>
      <c r="T89" s="915"/>
      <c r="U89" s="47"/>
      <c r="V89" s="915"/>
      <c r="W89" s="47"/>
      <c r="X89" s="915"/>
      <c r="Y89" s="47"/>
      <c r="Z89" s="915"/>
      <c r="AA89" s="47"/>
      <c r="AB89" s="915"/>
      <c r="AC89" s="47"/>
      <c r="AD89" s="915"/>
      <c r="AE89" s="47"/>
      <c r="AF89" s="918"/>
      <c r="AG89" s="47"/>
      <c r="AH89" s="918"/>
      <c r="AI89" s="47"/>
      <c r="AJ89" s="909"/>
      <c r="AK89" s="104">
        <f t="shared" si="54"/>
        <v>0</v>
      </c>
      <c r="AL89" s="51"/>
      <c r="AM89" s="52"/>
      <c r="AN89" s="52"/>
      <c r="AO89" s="52"/>
      <c r="AP89" s="52"/>
      <c r="AQ89" s="52"/>
      <c r="AR89" s="53">
        <f t="shared" si="52"/>
        <v>0</v>
      </c>
      <c r="AS89" s="54"/>
      <c r="AT89" s="52"/>
      <c r="AU89" s="53">
        <f t="shared" si="53"/>
        <v>0</v>
      </c>
      <c r="AV89" s="54"/>
      <c r="AW89" s="52"/>
      <c r="AX89" s="52"/>
      <c r="AY89" s="52"/>
      <c r="AZ89" s="55"/>
      <c r="BA89" s="56"/>
      <c r="BB89" s="56"/>
      <c r="BC89" s="56"/>
    </row>
    <row r="90" spans="1:55" ht="33.75">
      <c r="A90" s="984"/>
      <c r="B90" s="986"/>
      <c r="C90" s="988"/>
      <c r="D90" s="990"/>
      <c r="E90" s="995"/>
      <c r="F90" s="992"/>
      <c r="G90" s="1014"/>
      <c r="H90" s="997"/>
      <c r="I90" s="1001"/>
      <c r="J90" s="1002"/>
      <c r="K90" s="1006"/>
      <c r="L90" s="1011"/>
      <c r="M90" s="808" t="s">
        <v>1970</v>
      </c>
      <c r="N90" s="806" t="s">
        <v>1930</v>
      </c>
      <c r="O90" s="810">
        <v>1</v>
      </c>
      <c r="P90" s="868"/>
      <c r="Q90" s="47"/>
      <c r="R90" s="912"/>
      <c r="S90" s="47"/>
      <c r="T90" s="915"/>
      <c r="U90" s="47"/>
      <c r="V90" s="915"/>
      <c r="W90" s="47"/>
      <c r="X90" s="915"/>
      <c r="Y90" s="47"/>
      <c r="Z90" s="915"/>
      <c r="AA90" s="47"/>
      <c r="AB90" s="915"/>
      <c r="AC90" s="47"/>
      <c r="AD90" s="915"/>
      <c r="AE90" s="47"/>
      <c r="AF90" s="918"/>
      <c r="AG90" s="47"/>
      <c r="AH90" s="918"/>
      <c r="AI90" s="47"/>
      <c r="AJ90" s="909"/>
      <c r="AK90" s="104">
        <f t="shared" si="54"/>
        <v>0</v>
      </c>
      <c r="AL90" s="51"/>
      <c r="AM90" s="52"/>
      <c r="AN90" s="52"/>
      <c r="AO90" s="52"/>
      <c r="AP90" s="52"/>
      <c r="AQ90" s="52"/>
      <c r="AR90" s="53">
        <f t="shared" si="52"/>
        <v>0</v>
      </c>
      <c r="AS90" s="54"/>
      <c r="AT90" s="52"/>
      <c r="AU90" s="53">
        <f t="shared" si="53"/>
        <v>0</v>
      </c>
      <c r="AV90" s="54"/>
      <c r="AW90" s="52"/>
      <c r="AX90" s="52"/>
      <c r="AY90" s="52"/>
      <c r="AZ90" s="55"/>
      <c r="BA90" s="56"/>
      <c r="BB90" s="56"/>
      <c r="BC90" s="56"/>
    </row>
    <row r="91" spans="1:55" ht="22.5">
      <c r="A91" s="984"/>
      <c r="B91" s="986"/>
      <c r="C91" s="988"/>
      <c r="D91" s="990"/>
      <c r="E91" s="995"/>
      <c r="F91" s="992"/>
      <c r="G91" s="1014"/>
      <c r="H91" s="997"/>
      <c r="I91" s="1001"/>
      <c r="J91" s="1002"/>
      <c r="K91" s="1006"/>
      <c r="L91" s="1011"/>
      <c r="M91" s="808" t="s">
        <v>1955</v>
      </c>
      <c r="N91" s="806" t="s">
        <v>1930</v>
      </c>
      <c r="O91" s="810">
        <v>1</v>
      </c>
      <c r="P91" s="868"/>
      <c r="Q91" s="47"/>
      <c r="R91" s="912"/>
      <c r="S91" s="47"/>
      <c r="T91" s="915"/>
      <c r="U91" s="47"/>
      <c r="V91" s="915"/>
      <c r="W91" s="47"/>
      <c r="X91" s="915"/>
      <c r="Y91" s="47"/>
      <c r="Z91" s="915"/>
      <c r="AA91" s="47"/>
      <c r="AB91" s="915"/>
      <c r="AC91" s="47"/>
      <c r="AD91" s="915"/>
      <c r="AE91" s="47"/>
      <c r="AF91" s="918"/>
      <c r="AG91" s="47"/>
      <c r="AH91" s="918"/>
      <c r="AI91" s="47"/>
      <c r="AJ91" s="909"/>
      <c r="AK91" s="104">
        <f t="shared" si="54"/>
        <v>0</v>
      </c>
      <c r="AL91" s="51"/>
      <c r="AM91" s="52"/>
      <c r="AN91" s="52"/>
      <c r="AO91" s="52"/>
      <c r="AP91" s="52"/>
      <c r="AQ91" s="52"/>
      <c r="AR91" s="53">
        <f t="shared" si="52"/>
        <v>0</v>
      </c>
      <c r="AS91" s="54"/>
      <c r="AT91" s="52"/>
      <c r="AU91" s="53">
        <f t="shared" si="53"/>
        <v>0</v>
      </c>
      <c r="AV91" s="54"/>
      <c r="AW91" s="52"/>
      <c r="AX91" s="52"/>
      <c r="AY91" s="52"/>
      <c r="AZ91" s="55"/>
      <c r="BA91" s="56"/>
      <c r="BB91" s="56"/>
      <c r="BC91" s="56"/>
    </row>
    <row r="92" spans="1:55" ht="33.75">
      <c r="A92" s="984"/>
      <c r="B92" s="1028"/>
      <c r="C92" s="1029"/>
      <c r="D92" s="1030"/>
      <c r="E92" s="995"/>
      <c r="F92" s="1031"/>
      <c r="G92" s="1032"/>
      <c r="H92" s="1033"/>
      <c r="I92" s="1001"/>
      <c r="J92" s="1002"/>
      <c r="K92" s="1006"/>
      <c r="L92" s="1011"/>
      <c r="M92" s="808" t="s">
        <v>1956</v>
      </c>
      <c r="N92" s="806" t="s">
        <v>1930</v>
      </c>
      <c r="O92" s="810">
        <v>1</v>
      </c>
      <c r="P92" s="869"/>
      <c r="Q92" s="108"/>
      <c r="R92" s="912"/>
      <c r="S92" s="108"/>
      <c r="T92" s="915"/>
      <c r="U92" s="108"/>
      <c r="V92" s="915"/>
      <c r="W92" s="108"/>
      <c r="X92" s="915"/>
      <c r="Y92" s="108"/>
      <c r="Z92" s="915"/>
      <c r="AA92" s="108"/>
      <c r="AB92" s="915"/>
      <c r="AC92" s="108"/>
      <c r="AD92" s="915"/>
      <c r="AE92" s="108"/>
      <c r="AF92" s="918"/>
      <c r="AG92" s="108"/>
      <c r="AH92" s="918"/>
      <c r="AI92" s="108"/>
      <c r="AJ92" s="909"/>
      <c r="AK92" s="104">
        <f t="shared" si="54"/>
        <v>0</v>
      </c>
      <c r="AL92" s="51"/>
      <c r="AM92" s="52"/>
      <c r="AN92" s="52"/>
      <c r="AO92" s="52"/>
      <c r="AP92" s="52"/>
      <c r="AQ92" s="52"/>
      <c r="AR92" s="53">
        <f t="shared" si="52"/>
        <v>0</v>
      </c>
      <c r="AS92" s="54"/>
      <c r="AT92" s="52"/>
      <c r="AU92" s="53">
        <f t="shared" si="53"/>
        <v>0</v>
      </c>
      <c r="AV92" s="54"/>
      <c r="AW92" s="52"/>
      <c r="AX92" s="52"/>
      <c r="AY92" s="52"/>
      <c r="AZ92" s="55"/>
      <c r="BA92" s="56"/>
      <c r="BB92" s="56"/>
      <c r="BC92" s="56"/>
    </row>
    <row r="93" spans="1:55" ht="17.25" customHeight="1">
      <c r="A93" s="984"/>
      <c r="B93" s="1028"/>
      <c r="C93" s="1029"/>
      <c r="D93" s="1030"/>
      <c r="E93" s="995"/>
      <c r="F93" s="1031"/>
      <c r="G93" s="1032"/>
      <c r="H93" s="1033"/>
      <c r="I93" s="1001"/>
      <c r="J93" s="1002"/>
      <c r="K93" s="1006"/>
      <c r="L93" s="1011"/>
      <c r="M93" s="178"/>
      <c r="N93" s="179"/>
      <c r="O93" s="180"/>
      <c r="P93" s="868"/>
      <c r="Q93" s="47"/>
      <c r="R93" s="912"/>
      <c r="S93" s="48"/>
      <c r="T93" s="915"/>
      <c r="U93" s="49"/>
      <c r="V93" s="915"/>
      <c r="W93" s="49"/>
      <c r="X93" s="915"/>
      <c r="Y93" s="49"/>
      <c r="Z93" s="915"/>
      <c r="AA93" s="49"/>
      <c r="AB93" s="915"/>
      <c r="AC93" s="49"/>
      <c r="AD93" s="915"/>
      <c r="AE93" s="49"/>
      <c r="AF93" s="918"/>
      <c r="AG93" s="50"/>
      <c r="AH93" s="918"/>
      <c r="AI93" s="49"/>
      <c r="AJ93" s="910"/>
      <c r="AK93" s="104">
        <f t="shared" si="54"/>
        <v>0</v>
      </c>
      <c r="AL93" s="112"/>
      <c r="AM93" s="113"/>
      <c r="AN93" s="113"/>
      <c r="AO93" s="113"/>
      <c r="AP93" s="113"/>
      <c r="AQ93" s="113"/>
      <c r="AR93" s="53">
        <f t="shared" ref="AR93" si="55">SUM(AL93:AQ93)</f>
        <v>0</v>
      </c>
      <c r="AS93" s="114"/>
      <c r="AT93" s="113"/>
      <c r="AU93" s="53">
        <f>SUM(AS93:AT93)</f>
        <v>0</v>
      </c>
      <c r="AV93" s="114"/>
      <c r="AW93" s="113"/>
      <c r="AX93" s="113"/>
      <c r="AY93" s="113"/>
      <c r="AZ93" s="115"/>
      <c r="BA93" s="116"/>
      <c r="BB93" s="116"/>
      <c r="BC93" s="117"/>
    </row>
    <row r="94" spans="1:55" ht="9.9499999999999993" customHeight="1" thickBot="1">
      <c r="A94" s="985"/>
      <c r="B94" s="987"/>
      <c r="C94" s="989"/>
      <c r="D94" s="991"/>
      <c r="E94" s="996"/>
      <c r="F94" s="993"/>
      <c r="G94" s="1015"/>
      <c r="H94" s="998"/>
      <c r="I94" s="1003"/>
      <c r="J94" s="1004"/>
      <c r="K94" s="1007"/>
      <c r="L94" s="1012"/>
      <c r="M94" s="181"/>
      <c r="N94" s="182"/>
      <c r="O94" s="183"/>
      <c r="P94" s="118"/>
      <c r="Q94" s="118"/>
      <c r="R94" s="913"/>
      <c r="S94" s="184"/>
      <c r="T94" s="916"/>
      <c r="U94" s="185"/>
      <c r="V94" s="916"/>
      <c r="W94" s="185"/>
      <c r="X94" s="916"/>
      <c r="Y94" s="185"/>
      <c r="Z94" s="916"/>
      <c r="AA94" s="185"/>
      <c r="AB94" s="916"/>
      <c r="AC94" s="185"/>
      <c r="AD94" s="916"/>
      <c r="AE94" s="185"/>
      <c r="AF94" s="919"/>
      <c r="AG94" s="186"/>
      <c r="AH94" s="919"/>
      <c r="AI94" s="185"/>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customHeight="1">
      <c r="A95" s="157"/>
      <c r="B95" s="193"/>
      <c r="C95" s="193"/>
      <c r="D95" s="193"/>
      <c r="E95" s="193"/>
      <c r="F95" s="193"/>
      <c r="G95" s="193"/>
      <c r="H95" s="193"/>
      <c r="I95" s="1013"/>
      <c r="J95" s="1013"/>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customHeight="1">
      <c r="A96" s="983">
        <v>9</v>
      </c>
      <c r="B96" s="162" t="s">
        <v>1705</v>
      </c>
      <c r="C96" s="163" t="s">
        <v>1706</v>
      </c>
      <c r="D96" s="164" t="s">
        <v>21</v>
      </c>
      <c r="E96" s="164" t="s">
        <v>1892</v>
      </c>
      <c r="F96" s="163" t="s">
        <v>1707</v>
      </c>
      <c r="G96" s="165" t="s">
        <v>1679</v>
      </c>
      <c r="H96" s="165" t="s">
        <v>1680</v>
      </c>
      <c r="I96" s="166" t="s">
        <v>1908</v>
      </c>
      <c r="J96" s="167">
        <f>+$N$3</f>
        <v>2019</v>
      </c>
      <c r="K96" s="165" t="s">
        <v>1925</v>
      </c>
      <c r="L96" s="166" t="s">
        <v>1980</v>
      </c>
      <c r="M96" s="163" t="s">
        <v>1708</v>
      </c>
      <c r="N96" s="163" t="s">
        <v>1709</v>
      </c>
      <c r="O96" s="163" t="s">
        <v>1710</v>
      </c>
      <c r="P96" s="163" t="s">
        <v>1990</v>
      </c>
      <c r="Q96" s="163" t="s">
        <v>1981</v>
      </c>
      <c r="R96" s="168">
        <f>SUM(R97:R103)</f>
        <v>0</v>
      </c>
      <c r="S96" s="169">
        <f t="shared" ref="S96:AK96" si="56">SUM(S97:S103)</f>
        <v>0</v>
      </c>
      <c r="T96" s="170">
        <f t="shared" si="56"/>
        <v>0</v>
      </c>
      <c r="U96" s="171">
        <f t="shared" si="56"/>
        <v>0</v>
      </c>
      <c r="V96" s="170">
        <f t="shared" si="56"/>
        <v>0</v>
      </c>
      <c r="W96" s="171">
        <f t="shared" si="56"/>
        <v>0</v>
      </c>
      <c r="X96" s="170">
        <f t="shared" si="56"/>
        <v>0</v>
      </c>
      <c r="Y96" s="171">
        <f t="shared" si="56"/>
        <v>0</v>
      </c>
      <c r="Z96" s="170">
        <f t="shared" si="56"/>
        <v>0</v>
      </c>
      <c r="AA96" s="171">
        <f t="shared" si="56"/>
        <v>0</v>
      </c>
      <c r="AB96" s="170">
        <f t="shared" si="56"/>
        <v>0</v>
      </c>
      <c r="AC96" s="171">
        <f t="shared" si="56"/>
        <v>0</v>
      </c>
      <c r="AD96" s="170">
        <f t="shared" si="56"/>
        <v>0</v>
      </c>
      <c r="AE96" s="171">
        <f t="shared" si="56"/>
        <v>0</v>
      </c>
      <c r="AF96" s="170">
        <f t="shared" si="56"/>
        <v>0</v>
      </c>
      <c r="AG96" s="172">
        <f t="shared" si="56"/>
        <v>0</v>
      </c>
      <c r="AH96" s="170">
        <f t="shared" si="56"/>
        <v>0</v>
      </c>
      <c r="AI96" s="171">
        <f t="shared" si="56"/>
        <v>0</v>
      </c>
      <c r="AJ96" s="173">
        <f t="shared" si="56"/>
        <v>0</v>
      </c>
      <c r="AK96" s="174">
        <f t="shared" si="56"/>
        <v>0</v>
      </c>
      <c r="AL96" s="870"/>
      <c r="AM96" s="871"/>
      <c r="AN96" s="871"/>
      <c r="AO96" s="871"/>
      <c r="AP96" s="871"/>
      <c r="AQ96" s="871"/>
      <c r="AR96" s="872"/>
      <c r="AS96" s="873"/>
      <c r="AT96" s="871"/>
      <c r="AU96" s="872"/>
      <c r="AV96" s="873"/>
      <c r="AW96" s="871"/>
      <c r="AX96" s="871"/>
      <c r="AY96" s="871"/>
      <c r="AZ96" s="874"/>
      <c r="BA96" s="44" t="s">
        <v>1685</v>
      </c>
      <c r="BB96" s="44" t="s">
        <v>1983</v>
      </c>
      <c r="BC96" s="45" t="s">
        <v>1687</v>
      </c>
    </row>
    <row r="97" spans="1:55" ht="33.75">
      <c r="A97" s="984"/>
      <c r="B97" s="986" t="str">
        <f>VLOOKUP($D$9,'PROYECTOS REGISTRADOS'!$A$2:$D$82,4,0)</f>
        <v>Mejoramiento de la cobertura de Acueducto del Área Urbana y Área Rural del Municipio de Tocancipá, Cundinamarca, Centro Oriente</v>
      </c>
      <c r="C97" s="988" t="str">
        <f>VLOOKUP($D$9,'PROYECTOS REGISTRADOS'!$A$2:$D$82,3,0)</f>
        <v>2016-25817-0045</v>
      </c>
      <c r="D97" s="990" t="s">
        <v>1382</v>
      </c>
      <c r="E97" s="994" t="str">
        <f>IF(D97=0,"0-0",(VLOOKUP(D97,'CONSOLIDADO PLAN DESARROLLO'!$EL$9:$ET$304,2,0)))</f>
        <v>Construir y dotar Laboratorios de Agua Potable</v>
      </c>
      <c r="F97" s="992" t="str">
        <f>IF(D97=0,"0-0",(VLOOKUP(D97,'CONSOLIDADO PLAN DESARROLLO'!$EL$9:$ET$304,3,0)))</f>
        <v>No.  de Laboratorios dotados</v>
      </c>
      <c r="G97" s="1014">
        <f>IF(D97=0,"0-0",(VLOOKUP(D97,'CONSOLIDADO PLAN DESARROLLO'!$EL$9:$ET$304,4,0)))</f>
        <v>0</v>
      </c>
      <c r="H97" s="997">
        <f>IF(D97=0,"0-0",(VLOOKUP(D97,'CONSOLIDADO PLAN DESARROLLO'!$EL$9:$ET$304,5,0)))</f>
        <v>1</v>
      </c>
      <c r="I97" s="999">
        <f>IF(D97=0,"0-0",(VLOOKUP(D97,'CONSOLIDADO PLAN DESARROLLO'!$EL$9:$ET$304,$R$3,0)))</f>
        <v>1</v>
      </c>
      <c r="J97" s="1000"/>
      <c r="K97" s="1008"/>
      <c r="L97" s="1010"/>
      <c r="M97" s="808" t="s">
        <v>1929</v>
      </c>
      <c r="N97" s="806" t="s">
        <v>1930</v>
      </c>
      <c r="O97" s="810">
        <v>1</v>
      </c>
      <c r="P97" s="868"/>
      <c r="Q97" s="47"/>
      <c r="R97" s="911">
        <f>VLOOKUP($D97,'[3]Tablero Logro Metas 2019'!AK7:AS302,3,0)</f>
        <v>0</v>
      </c>
      <c r="S97" s="47"/>
      <c r="T97" s="914">
        <f>VLOOKUP($D97,'[3]Tablero Logro Metas 2019'!AK7:AS302,4,0)</f>
        <v>0</v>
      </c>
      <c r="U97" s="47"/>
      <c r="V97" s="914">
        <f>VLOOKUP($D97,'[3]Tablero Logro Metas 2019'!AK7:AS302,5,0)</f>
        <v>0</v>
      </c>
      <c r="W97" s="47"/>
      <c r="X97" s="914">
        <f>VLOOKUP($D97,'[3]Tablero Logro Metas 2019'!AK7:AS302,6,0)</f>
        <v>0</v>
      </c>
      <c r="Y97" s="47"/>
      <c r="Z97" s="914">
        <f>VLOOKUP($D97,'[3]Tablero Logro Metas 2019'!AK7:AS302,7,0)</f>
        <v>0</v>
      </c>
      <c r="AA97" s="47"/>
      <c r="AB97" s="914">
        <f>VLOOKUP($D97,'[3]Tablero Logro Metas 2019'!AK7:AS302,8,0)</f>
        <v>0</v>
      </c>
      <c r="AC97" s="47"/>
      <c r="AD97" s="914">
        <f>VLOOKUP($D97,'[3]Tablero Logro Metas 2019'!AK7:AS302,9,0)</f>
        <v>0</v>
      </c>
      <c r="AE97" s="47"/>
      <c r="AF97" s="917"/>
      <c r="AG97" s="47"/>
      <c r="AH97" s="917"/>
      <c r="AI97" s="47"/>
      <c r="AJ97" s="908">
        <f>+R97+T97+V97+X97+Z97+AB97+AD97+AF97+AH97</f>
        <v>0</v>
      </c>
      <c r="AK97" s="104">
        <f>AC97+AE97+AG97+S97+U97+W97+Y97+AA97+AI97</f>
        <v>0</v>
      </c>
      <c r="AL97" s="51"/>
      <c r="AM97" s="52"/>
      <c r="AN97" s="52"/>
      <c r="AO97" s="52"/>
      <c r="AP97" s="52"/>
      <c r="AQ97" s="52"/>
      <c r="AR97" s="53">
        <f t="shared" ref="AR97:AR100" si="57">SUM(AL97:AQ97)</f>
        <v>0</v>
      </c>
      <c r="AS97" s="54"/>
      <c r="AT97" s="52"/>
      <c r="AU97" s="53">
        <f t="shared" ref="AU97:AU100" si="58">SUM(AS97:AT97)</f>
        <v>0</v>
      </c>
      <c r="AV97" s="54"/>
      <c r="AW97" s="52"/>
      <c r="AX97" s="52"/>
      <c r="AY97" s="52"/>
      <c r="AZ97" s="55"/>
      <c r="BA97" s="56"/>
      <c r="BB97" s="56"/>
      <c r="BC97" s="56"/>
    </row>
    <row r="98" spans="1:55" ht="17.25" customHeight="1">
      <c r="A98" s="984"/>
      <c r="B98" s="986"/>
      <c r="C98" s="988"/>
      <c r="D98" s="990"/>
      <c r="E98" s="995"/>
      <c r="F98" s="992"/>
      <c r="G98" s="1014"/>
      <c r="H98" s="997"/>
      <c r="I98" s="1001"/>
      <c r="J98" s="1002"/>
      <c r="K98" s="1008"/>
      <c r="L98" s="1011"/>
      <c r="M98" s="808" t="s">
        <v>1932</v>
      </c>
      <c r="N98" s="806" t="s">
        <v>1930</v>
      </c>
      <c r="O98" s="810">
        <v>1</v>
      </c>
      <c r="P98" s="868"/>
      <c r="Q98" s="47"/>
      <c r="R98" s="912"/>
      <c r="S98" s="47"/>
      <c r="T98" s="915"/>
      <c r="U98" s="47"/>
      <c r="V98" s="915"/>
      <c r="W98" s="47"/>
      <c r="X98" s="915"/>
      <c r="Y98" s="47"/>
      <c r="Z98" s="915"/>
      <c r="AA98" s="47"/>
      <c r="AB98" s="915"/>
      <c r="AC98" s="47"/>
      <c r="AD98" s="915"/>
      <c r="AE98" s="47"/>
      <c r="AF98" s="918"/>
      <c r="AG98" s="47"/>
      <c r="AH98" s="918"/>
      <c r="AI98" s="47"/>
      <c r="AJ98" s="909"/>
      <c r="AK98" s="104">
        <f t="shared" ref="AK98:AK102" si="59">AC98+AE98+AG98+S98+U98+W98+Y98+AA98+AI98</f>
        <v>0</v>
      </c>
      <c r="AL98" s="51"/>
      <c r="AM98" s="52"/>
      <c r="AN98" s="52"/>
      <c r="AO98" s="52"/>
      <c r="AP98" s="52"/>
      <c r="AQ98" s="52"/>
      <c r="AR98" s="53">
        <f t="shared" si="57"/>
        <v>0</v>
      </c>
      <c r="AS98" s="54"/>
      <c r="AT98" s="52"/>
      <c r="AU98" s="53">
        <f t="shared" si="58"/>
        <v>0</v>
      </c>
      <c r="AV98" s="54"/>
      <c r="AW98" s="52"/>
      <c r="AX98" s="52"/>
      <c r="AY98" s="52"/>
      <c r="AZ98" s="55"/>
      <c r="BA98" s="56"/>
      <c r="BB98" s="56"/>
      <c r="BC98" s="56"/>
    </row>
    <row r="99" spans="1:55" ht="29.25" customHeight="1">
      <c r="A99" s="984"/>
      <c r="B99" s="986"/>
      <c r="C99" s="988"/>
      <c r="D99" s="990"/>
      <c r="E99" s="995"/>
      <c r="F99" s="992"/>
      <c r="G99" s="1014"/>
      <c r="H99" s="997"/>
      <c r="I99" s="1001"/>
      <c r="J99" s="1002"/>
      <c r="K99" s="1008"/>
      <c r="L99" s="1011"/>
      <c r="M99" s="808" t="s">
        <v>1933</v>
      </c>
      <c r="N99" s="806" t="s">
        <v>1930</v>
      </c>
      <c r="O99" s="810">
        <v>1</v>
      </c>
      <c r="P99" s="868"/>
      <c r="Q99" s="47"/>
      <c r="R99" s="912"/>
      <c r="S99" s="47"/>
      <c r="T99" s="915"/>
      <c r="U99" s="47"/>
      <c r="V99" s="915"/>
      <c r="W99" s="47"/>
      <c r="X99" s="915"/>
      <c r="Y99" s="47"/>
      <c r="Z99" s="915"/>
      <c r="AA99" s="47"/>
      <c r="AB99" s="915"/>
      <c r="AC99" s="47"/>
      <c r="AD99" s="915"/>
      <c r="AE99" s="47"/>
      <c r="AF99" s="918"/>
      <c r="AG99" s="47"/>
      <c r="AH99" s="918"/>
      <c r="AI99" s="47"/>
      <c r="AJ99" s="909"/>
      <c r="AK99" s="104">
        <f t="shared" si="59"/>
        <v>0</v>
      </c>
      <c r="AL99" s="51"/>
      <c r="AM99" s="52"/>
      <c r="AN99" s="52"/>
      <c r="AO99" s="52"/>
      <c r="AP99" s="52"/>
      <c r="AQ99" s="52"/>
      <c r="AR99" s="53">
        <f t="shared" si="57"/>
        <v>0</v>
      </c>
      <c r="AS99" s="54"/>
      <c r="AT99" s="52"/>
      <c r="AU99" s="53">
        <f t="shared" si="58"/>
        <v>0</v>
      </c>
      <c r="AV99" s="54"/>
      <c r="AW99" s="52"/>
      <c r="AX99" s="52"/>
      <c r="AY99" s="52"/>
      <c r="AZ99" s="55"/>
      <c r="BA99" s="56"/>
      <c r="BB99" s="56"/>
      <c r="BC99" s="56"/>
    </row>
    <row r="100" spans="1:55" ht="17.25" customHeight="1">
      <c r="A100" s="984"/>
      <c r="B100" s="986"/>
      <c r="C100" s="988"/>
      <c r="D100" s="990"/>
      <c r="E100" s="995"/>
      <c r="F100" s="992"/>
      <c r="G100" s="1014"/>
      <c r="H100" s="997"/>
      <c r="I100" s="1001"/>
      <c r="J100" s="1002"/>
      <c r="K100" s="1008"/>
      <c r="L100" s="1011"/>
      <c r="M100" s="808" t="s">
        <v>1934</v>
      </c>
      <c r="N100" s="806" t="s">
        <v>1930</v>
      </c>
      <c r="O100" s="810">
        <v>1</v>
      </c>
      <c r="P100" s="868">
        <v>0</v>
      </c>
      <c r="Q100" s="47">
        <v>0</v>
      </c>
      <c r="R100" s="912"/>
      <c r="S100" s="47"/>
      <c r="T100" s="915"/>
      <c r="U100" s="47"/>
      <c r="V100" s="915"/>
      <c r="W100" s="47"/>
      <c r="X100" s="915"/>
      <c r="Y100" s="47"/>
      <c r="Z100" s="915"/>
      <c r="AA100" s="47"/>
      <c r="AB100" s="915"/>
      <c r="AC100" s="47"/>
      <c r="AD100" s="915"/>
      <c r="AE100" s="47"/>
      <c r="AF100" s="918"/>
      <c r="AG100" s="47"/>
      <c r="AH100" s="918"/>
      <c r="AI100" s="47"/>
      <c r="AJ100" s="909"/>
      <c r="AK100" s="104">
        <f t="shared" si="59"/>
        <v>0</v>
      </c>
      <c r="AL100" s="51"/>
      <c r="AM100" s="52"/>
      <c r="AN100" s="52"/>
      <c r="AO100" s="52"/>
      <c r="AP100" s="52"/>
      <c r="AQ100" s="52"/>
      <c r="AR100" s="53">
        <f t="shared" si="57"/>
        <v>0</v>
      </c>
      <c r="AS100" s="54"/>
      <c r="AT100" s="52"/>
      <c r="AU100" s="53">
        <f t="shared" si="58"/>
        <v>0</v>
      </c>
      <c r="AV100" s="54"/>
      <c r="AW100" s="52"/>
      <c r="AX100" s="52"/>
      <c r="AY100" s="52"/>
      <c r="AZ100" s="55"/>
      <c r="BA100" s="56"/>
      <c r="BB100" s="56"/>
      <c r="BC100" s="56"/>
    </row>
    <row r="101" spans="1:55" ht="17.25" customHeight="1">
      <c r="A101" s="984"/>
      <c r="B101" s="986"/>
      <c r="C101" s="988"/>
      <c r="D101" s="990"/>
      <c r="E101" s="995"/>
      <c r="F101" s="992"/>
      <c r="G101" s="1014"/>
      <c r="H101" s="997"/>
      <c r="I101" s="1001"/>
      <c r="J101" s="1002"/>
      <c r="K101" s="1008"/>
      <c r="L101" s="1011"/>
      <c r="M101" s="808"/>
      <c r="N101" s="806"/>
      <c r="O101" s="810"/>
      <c r="P101" s="868"/>
      <c r="Q101" s="47"/>
      <c r="R101" s="912"/>
      <c r="S101" s="48"/>
      <c r="T101" s="915"/>
      <c r="U101" s="49"/>
      <c r="V101" s="915"/>
      <c r="W101" s="49"/>
      <c r="X101" s="915"/>
      <c r="Y101" s="49"/>
      <c r="Z101" s="915"/>
      <c r="AA101" s="49"/>
      <c r="AB101" s="915"/>
      <c r="AC101" s="49"/>
      <c r="AD101" s="915"/>
      <c r="AE101" s="49"/>
      <c r="AF101" s="918"/>
      <c r="AG101" s="50"/>
      <c r="AH101" s="918"/>
      <c r="AI101" s="49"/>
      <c r="AJ101" s="909"/>
      <c r="AK101" s="104">
        <f t="shared" si="59"/>
        <v>0</v>
      </c>
      <c r="AL101" s="51"/>
      <c r="AM101" s="52"/>
      <c r="AN101" s="52"/>
      <c r="AO101" s="52"/>
      <c r="AP101" s="52"/>
      <c r="AQ101" s="52"/>
      <c r="AR101" s="53">
        <f t="shared" ref="AR101:AR102" si="60">SUM(AL101:AQ101)</f>
        <v>0</v>
      </c>
      <c r="AS101" s="54"/>
      <c r="AT101" s="52"/>
      <c r="AU101" s="53">
        <f t="shared" ref="AU101:AU102" si="61">SUM(AS101:AT101)</f>
        <v>0</v>
      </c>
      <c r="AV101" s="54"/>
      <c r="AW101" s="52"/>
      <c r="AX101" s="52"/>
      <c r="AY101" s="52"/>
      <c r="AZ101" s="55"/>
      <c r="BA101" s="56"/>
      <c r="BB101" s="56"/>
      <c r="BC101" s="56"/>
    </row>
    <row r="102" spans="1:55" ht="17.25" customHeight="1">
      <c r="A102" s="984"/>
      <c r="B102" s="1028"/>
      <c r="C102" s="1029"/>
      <c r="D102" s="1030"/>
      <c r="E102" s="995"/>
      <c r="F102" s="1031"/>
      <c r="G102" s="1032"/>
      <c r="H102" s="1033"/>
      <c r="I102" s="1001"/>
      <c r="J102" s="1002"/>
      <c r="K102" s="1005"/>
      <c r="L102" s="1011"/>
      <c r="M102" s="808"/>
      <c r="N102" s="806"/>
      <c r="O102" s="810"/>
      <c r="P102" s="869"/>
      <c r="Q102" s="108"/>
      <c r="R102" s="912"/>
      <c r="S102" s="109"/>
      <c r="T102" s="915"/>
      <c r="U102" s="110"/>
      <c r="V102" s="915"/>
      <c r="W102" s="110"/>
      <c r="X102" s="915"/>
      <c r="Y102" s="110"/>
      <c r="Z102" s="915"/>
      <c r="AA102" s="110"/>
      <c r="AB102" s="915"/>
      <c r="AC102" s="110"/>
      <c r="AD102" s="915"/>
      <c r="AE102" s="110"/>
      <c r="AF102" s="918"/>
      <c r="AG102" s="111"/>
      <c r="AH102" s="918"/>
      <c r="AI102" s="110"/>
      <c r="AJ102" s="910"/>
      <c r="AK102" s="104">
        <f t="shared" si="59"/>
        <v>0</v>
      </c>
      <c r="AL102" s="51"/>
      <c r="AM102" s="52"/>
      <c r="AN102" s="52"/>
      <c r="AO102" s="52"/>
      <c r="AP102" s="52"/>
      <c r="AQ102" s="52"/>
      <c r="AR102" s="53">
        <f t="shared" si="60"/>
        <v>0</v>
      </c>
      <c r="AS102" s="54"/>
      <c r="AT102" s="52"/>
      <c r="AU102" s="53">
        <f t="shared" si="61"/>
        <v>0</v>
      </c>
      <c r="AV102" s="54"/>
      <c r="AW102" s="52"/>
      <c r="AX102" s="52"/>
      <c r="AY102" s="52"/>
      <c r="AZ102" s="55"/>
      <c r="BA102" s="56"/>
      <c r="BB102" s="56"/>
      <c r="BC102" s="56"/>
    </row>
    <row r="103" spans="1:55" ht="9.9499999999999993" customHeight="1" thickBot="1">
      <c r="A103" s="985"/>
      <c r="B103" s="987"/>
      <c r="C103" s="989"/>
      <c r="D103" s="991"/>
      <c r="E103" s="996"/>
      <c r="F103" s="993"/>
      <c r="G103" s="1015"/>
      <c r="H103" s="998"/>
      <c r="I103" s="1003"/>
      <c r="J103" s="1004"/>
      <c r="K103" s="1009"/>
      <c r="L103" s="1012"/>
      <c r="M103" s="181"/>
      <c r="N103" s="182"/>
      <c r="O103" s="183"/>
      <c r="P103" s="118"/>
      <c r="Q103" s="118"/>
      <c r="R103" s="913"/>
      <c r="S103" s="184"/>
      <c r="T103" s="916"/>
      <c r="U103" s="185"/>
      <c r="V103" s="916"/>
      <c r="W103" s="185"/>
      <c r="X103" s="916"/>
      <c r="Y103" s="185"/>
      <c r="Z103" s="916"/>
      <c r="AA103" s="185"/>
      <c r="AB103" s="916"/>
      <c r="AC103" s="185"/>
      <c r="AD103" s="916"/>
      <c r="AE103" s="185"/>
      <c r="AF103" s="919"/>
      <c r="AG103" s="186"/>
      <c r="AH103" s="919"/>
      <c r="AI103" s="185"/>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customHeight="1">
      <c r="A104" s="157"/>
      <c r="B104" s="193"/>
      <c r="C104" s="193"/>
      <c r="D104" s="193"/>
      <c r="E104" s="193"/>
      <c r="F104" s="193"/>
      <c r="G104" s="193"/>
      <c r="H104" s="193"/>
      <c r="I104" s="1013"/>
      <c r="J104" s="101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customHeight="1">
      <c r="A105" s="983">
        <v>10</v>
      </c>
      <c r="B105" s="162" t="s">
        <v>1705</v>
      </c>
      <c r="C105" s="163" t="s">
        <v>1706</v>
      </c>
      <c r="D105" s="164" t="s">
        <v>21</v>
      </c>
      <c r="E105" s="164" t="s">
        <v>1892</v>
      </c>
      <c r="F105" s="163" t="s">
        <v>1707</v>
      </c>
      <c r="G105" s="165" t="s">
        <v>1679</v>
      </c>
      <c r="H105" s="165" t="s">
        <v>1680</v>
      </c>
      <c r="I105" s="166" t="s">
        <v>1908</v>
      </c>
      <c r="J105" s="167">
        <f>+$N$3</f>
        <v>2019</v>
      </c>
      <c r="K105" s="165" t="s">
        <v>1925</v>
      </c>
      <c r="L105" s="166" t="s">
        <v>1980</v>
      </c>
      <c r="M105" s="163" t="s">
        <v>1708</v>
      </c>
      <c r="N105" s="163" t="s">
        <v>1709</v>
      </c>
      <c r="O105" s="163" t="s">
        <v>1710</v>
      </c>
      <c r="P105" s="163" t="s">
        <v>1990</v>
      </c>
      <c r="Q105" s="163" t="s">
        <v>1981</v>
      </c>
      <c r="R105" s="168">
        <f>SUM(R106:R112)</f>
        <v>0</v>
      </c>
      <c r="S105" s="169">
        <f t="shared" ref="S105:AK105" si="62">SUM(S106:S112)</f>
        <v>0</v>
      </c>
      <c r="T105" s="170">
        <f t="shared" si="62"/>
        <v>0</v>
      </c>
      <c r="U105" s="171">
        <f t="shared" si="62"/>
        <v>0</v>
      </c>
      <c r="V105" s="170">
        <f t="shared" si="62"/>
        <v>0</v>
      </c>
      <c r="W105" s="171">
        <f t="shared" si="62"/>
        <v>0</v>
      </c>
      <c r="X105" s="170">
        <f t="shared" si="62"/>
        <v>0</v>
      </c>
      <c r="Y105" s="171">
        <f t="shared" si="62"/>
        <v>0</v>
      </c>
      <c r="Z105" s="170">
        <f t="shared" si="62"/>
        <v>317736056</v>
      </c>
      <c r="AA105" s="171">
        <f t="shared" si="62"/>
        <v>0</v>
      </c>
      <c r="AB105" s="170">
        <f t="shared" si="62"/>
        <v>61034292</v>
      </c>
      <c r="AC105" s="171">
        <f t="shared" si="62"/>
        <v>0</v>
      </c>
      <c r="AD105" s="170">
        <f t="shared" si="62"/>
        <v>0</v>
      </c>
      <c r="AE105" s="171">
        <f t="shared" si="62"/>
        <v>0</v>
      </c>
      <c r="AF105" s="170">
        <f t="shared" si="62"/>
        <v>0</v>
      </c>
      <c r="AG105" s="172">
        <f t="shared" si="62"/>
        <v>0</v>
      </c>
      <c r="AH105" s="170">
        <f t="shared" si="62"/>
        <v>0</v>
      </c>
      <c r="AI105" s="171">
        <f t="shared" si="62"/>
        <v>0</v>
      </c>
      <c r="AJ105" s="173">
        <f t="shared" si="62"/>
        <v>378770348</v>
      </c>
      <c r="AK105" s="174">
        <f t="shared" si="62"/>
        <v>0</v>
      </c>
      <c r="AL105" s="870"/>
      <c r="AM105" s="871"/>
      <c r="AN105" s="871"/>
      <c r="AO105" s="871"/>
      <c r="AP105" s="871"/>
      <c r="AQ105" s="871"/>
      <c r="AR105" s="872"/>
      <c r="AS105" s="873"/>
      <c r="AT105" s="871"/>
      <c r="AU105" s="872"/>
      <c r="AV105" s="873"/>
      <c r="AW105" s="871"/>
      <c r="AX105" s="871"/>
      <c r="AY105" s="871"/>
      <c r="AZ105" s="874"/>
      <c r="BA105" s="44" t="s">
        <v>1685</v>
      </c>
      <c r="BB105" s="44" t="s">
        <v>1983</v>
      </c>
      <c r="BC105" s="45" t="s">
        <v>1687</v>
      </c>
    </row>
    <row r="106" spans="1:55" ht="24" customHeight="1">
      <c r="A106" s="984"/>
      <c r="B106" s="986" t="str">
        <f>VLOOKUP($D$9,'PROYECTOS REGISTRADOS'!$A$2:$D$82,4,0)</f>
        <v>Mejoramiento de la cobertura de Acueducto del Área Urbana y Área Rural del Municipio de Tocancipá, Cundinamarca, Centro Oriente</v>
      </c>
      <c r="C106" s="988" t="str">
        <f>VLOOKUP($D$9,'PROYECTOS REGISTRADOS'!$A$2:$D$82,3,0)</f>
        <v>2016-25817-0045</v>
      </c>
      <c r="D106" s="990" t="s">
        <v>1386</v>
      </c>
      <c r="E106" s="994" t="str">
        <f>IF(D106=0,"0-0",(VLOOKUP(D106,'CONSOLIDADO PLAN DESARROLLO'!$EL$9:$ET$304,2,0)))</f>
        <v>Suscribir convenios para subsidiar el servicio público de Acueducto</v>
      </c>
      <c r="F106" s="992" t="str">
        <f>IF(D106=0,"0-0",(VLOOKUP(D106,'CONSOLIDADO PLAN DESARROLLO'!$EL$9:$ET$304,3,0)))</f>
        <v xml:space="preserve">No. de convenios suscritos </v>
      </c>
      <c r="G106" s="1014">
        <f>IF(D106=0,"0-0",(VLOOKUP(D106,'CONSOLIDADO PLAN DESARROLLO'!$EL$9:$ET$304,4,0)))</f>
        <v>1</v>
      </c>
      <c r="H106" s="997">
        <f>IF(D106=0,"0-0",(VLOOKUP(D106,'CONSOLIDADO PLAN DESARROLLO'!$EL$9:$ET$304,5,0)))</f>
        <v>4</v>
      </c>
      <c r="I106" s="999">
        <f>IF(D106=0,"0-0",(VLOOKUP(D106,'CONSOLIDADO PLAN DESARROLLO'!$EL$9:$ET$304,$R$3,0)))</f>
        <v>1</v>
      </c>
      <c r="J106" s="1000"/>
      <c r="K106" s="1008"/>
      <c r="L106" s="1010"/>
      <c r="M106" s="808" t="s">
        <v>1935</v>
      </c>
      <c r="N106" s="806" t="s">
        <v>1930</v>
      </c>
      <c r="O106" s="810">
        <v>4</v>
      </c>
      <c r="P106" s="868"/>
      <c r="Q106" s="47"/>
      <c r="R106" s="911">
        <f>VLOOKUP($D106,'[3]Tablero Logro Metas 2019'!AK7:AS302,3,0)</f>
        <v>0</v>
      </c>
      <c r="S106" s="48"/>
      <c r="T106" s="914">
        <f>VLOOKUP($D106,'[3]Tablero Logro Metas 2019'!AK7:AS302,4,0)</f>
        <v>0</v>
      </c>
      <c r="U106" s="49"/>
      <c r="V106" s="914">
        <f>VLOOKUP($D106,'[3]Tablero Logro Metas 2019'!AK7:AS302,5,0)</f>
        <v>0</v>
      </c>
      <c r="W106" s="49"/>
      <c r="X106" s="914">
        <f>VLOOKUP($D106,'[3]Tablero Logro Metas 2019'!AK7:AS302,6,0)</f>
        <v>0</v>
      </c>
      <c r="Y106" s="49"/>
      <c r="Z106" s="914">
        <f>VLOOKUP($D106,'[3]Tablero Logro Metas 2019'!AK7:AS302,7,0)</f>
        <v>317736056</v>
      </c>
      <c r="AA106" s="49"/>
      <c r="AB106" s="914">
        <f>VLOOKUP($D106,'[3]Tablero Logro Metas 2019'!AK7:AS302,8,0)</f>
        <v>61034292</v>
      </c>
      <c r="AC106" s="49"/>
      <c r="AD106" s="914">
        <f>VLOOKUP($D106,'[3]Tablero Logro Metas 2019'!AK7:AS302,9,0)</f>
        <v>0</v>
      </c>
      <c r="AE106" s="49"/>
      <c r="AF106" s="917"/>
      <c r="AG106" s="50"/>
      <c r="AH106" s="917"/>
      <c r="AI106" s="49"/>
      <c r="AJ106" s="908">
        <f>+R106+T106+V106+X106+Z106+AB106+AD106+AF106+AH106</f>
        <v>378770348</v>
      </c>
      <c r="AK106" s="104">
        <f>AC106+AE106+AG106+S106+U106+W106+Y106+AA106+AI106</f>
        <v>0</v>
      </c>
      <c r="AL106" s="51"/>
      <c r="AM106" s="52"/>
      <c r="AN106" s="52"/>
      <c r="AO106" s="52"/>
      <c r="AP106" s="52"/>
      <c r="AQ106" s="52"/>
      <c r="AR106" s="53">
        <f t="shared" ref="AR106:AR111" si="63">SUM(AL106:AQ106)</f>
        <v>0</v>
      </c>
      <c r="AS106" s="54"/>
      <c r="AT106" s="52"/>
      <c r="AU106" s="53">
        <f t="shared" ref="AU106:AU111" si="64">SUM(AS106:AT106)</f>
        <v>0</v>
      </c>
      <c r="AV106" s="54"/>
      <c r="AW106" s="52"/>
      <c r="AX106" s="52"/>
      <c r="AY106" s="52"/>
      <c r="AZ106" s="55"/>
      <c r="BA106" s="56"/>
      <c r="BB106" s="56"/>
      <c r="BC106" s="56"/>
    </row>
    <row r="107" spans="1:55" ht="17.25" customHeight="1">
      <c r="A107" s="984"/>
      <c r="B107" s="986"/>
      <c r="C107" s="988"/>
      <c r="D107" s="990"/>
      <c r="E107" s="995"/>
      <c r="F107" s="992"/>
      <c r="G107" s="1014"/>
      <c r="H107" s="997"/>
      <c r="I107" s="1001"/>
      <c r="J107" s="1002"/>
      <c r="K107" s="1008"/>
      <c r="L107" s="1011"/>
      <c r="M107" s="175"/>
      <c r="N107" s="176"/>
      <c r="O107" s="177"/>
      <c r="P107" s="868"/>
      <c r="Q107" s="47"/>
      <c r="R107" s="912"/>
      <c r="S107" s="48"/>
      <c r="T107" s="915"/>
      <c r="U107" s="49"/>
      <c r="V107" s="915"/>
      <c r="W107" s="49"/>
      <c r="X107" s="915"/>
      <c r="Y107" s="49"/>
      <c r="Z107" s="915"/>
      <c r="AA107" s="49"/>
      <c r="AB107" s="915"/>
      <c r="AC107" s="49"/>
      <c r="AD107" s="915"/>
      <c r="AE107" s="49"/>
      <c r="AF107" s="918"/>
      <c r="AG107" s="50"/>
      <c r="AH107" s="918"/>
      <c r="AI107" s="49"/>
      <c r="AJ107" s="909"/>
      <c r="AK107" s="104">
        <f t="shared" ref="AK107:AK111" si="65">AC107+AE107+AG107+S107+U107+W107+Y107+AA107+AI107</f>
        <v>0</v>
      </c>
      <c r="AL107" s="51"/>
      <c r="AM107" s="52"/>
      <c r="AN107" s="52"/>
      <c r="AO107" s="52"/>
      <c r="AP107" s="52"/>
      <c r="AQ107" s="52"/>
      <c r="AR107" s="53">
        <f t="shared" si="63"/>
        <v>0</v>
      </c>
      <c r="AS107" s="54"/>
      <c r="AT107" s="52"/>
      <c r="AU107" s="53">
        <f t="shared" si="64"/>
        <v>0</v>
      </c>
      <c r="AV107" s="54"/>
      <c r="AW107" s="52"/>
      <c r="AX107" s="52"/>
      <c r="AY107" s="52"/>
      <c r="AZ107" s="55"/>
      <c r="BA107" s="56"/>
      <c r="BB107" s="56"/>
      <c r="BC107" s="56"/>
    </row>
    <row r="108" spans="1:55" ht="17.25" customHeight="1">
      <c r="A108" s="984"/>
      <c r="B108" s="986"/>
      <c r="C108" s="988"/>
      <c r="D108" s="990"/>
      <c r="E108" s="995"/>
      <c r="F108" s="992"/>
      <c r="G108" s="1014"/>
      <c r="H108" s="997"/>
      <c r="I108" s="1001"/>
      <c r="J108" s="1002"/>
      <c r="K108" s="1008"/>
      <c r="L108" s="1011"/>
      <c r="M108" s="175"/>
      <c r="N108" s="176"/>
      <c r="O108" s="177"/>
      <c r="P108" s="868"/>
      <c r="Q108" s="47"/>
      <c r="R108" s="912"/>
      <c r="S108" s="48"/>
      <c r="T108" s="915"/>
      <c r="U108" s="49"/>
      <c r="V108" s="915"/>
      <c r="W108" s="49"/>
      <c r="X108" s="915"/>
      <c r="Y108" s="49"/>
      <c r="Z108" s="915"/>
      <c r="AA108" s="49"/>
      <c r="AB108" s="915"/>
      <c r="AC108" s="49"/>
      <c r="AD108" s="915"/>
      <c r="AE108" s="49"/>
      <c r="AF108" s="918"/>
      <c r="AG108" s="50"/>
      <c r="AH108" s="918"/>
      <c r="AI108" s="49"/>
      <c r="AJ108" s="909"/>
      <c r="AK108" s="104">
        <f t="shared" si="65"/>
        <v>0</v>
      </c>
      <c r="AL108" s="51"/>
      <c r="AM108" s="52"/>
      <c r="AN108" s="52"/>
      <c r="AO108" s="52"/>
      <c r="AP108" s="52"/>
      <c r="AQ108" s="52"/>
      <c r="AR108" s="53">
        <f t="shared" si="63"/>
        <v>0</v>
      </c>
      <c r="AS108" s="54"/>
      <c r="AT108" s="52"/>
      <c r="AU108" s="53">
        <f t="shared" si="64"/>
        <v>0</v>
      </c>
      <c r="AV108" s="54"/>
      <c r="AW108" s="52"/>
      <c r="AX108" s="52"/>
      <c r="AY108" s="52"/>
      <c r="AZ108" s="55"/>
      <c r="BA108" s="56"/>
      <c r="BB108" s="56"/>
      <c r="BC108" s="56"/>
    </row>
    <row r="109" spans="1:55" ht="17.25" customHeight="1">
      <c r="A109" s="984"/>
      <c r="B109" s="986"/>
      <c r="C109" s="988"/>
      <c r="D109" s="990"/>
      <c r="E109" s="995"/>
      <c r="F109" s="992"/>
      <c r="G109" s="1014"/>
      <c r="H109" s="997"/>
      <c r="I109" s="1001"/>
      <c r="J109" s="1002"/>
      <c r="K109" s="1008"/>
      <c r="L109" s="1011"/>
      <c r="M109" s="175"/>
      <c r="N109" s="176"/>
      <c r="O109" s="177"/>
      <c r="P109" s="868"/>
      <c r="Q109" s="47"/>
      <c r="R109" s="912"/>
      <c r="S109" s="48"/>
      <c r="T109" s="915"/>
      <c r="U109" s="49"/>
      <c r="V109" s="915"/>
      <c r="W109" s="49"/>
      <c r="X109" s="915"/>
      <c r="Y109" s="49"/>
      <c r="Z109" s="915"/>
      <c r="AA109" s="49"/>
      <c r="AB109" s="915"/>
      <c r="AC109" s="49"/>
      <c r="AD109" s="915"/>
      <c r="AE109" s="49"/>
      <c r="AF109" s="918"/>
      <c r="AG109" s="50"/>
      <c r="AH109" s="918"/>
      <c r="AI109" s="49"/>
      <c r="AJ109" s="909"/>
      <c r="AK109" s="104">
        <f t="shared" si="65"/>
        <v>0</v>
      </c>
      <c r="AL109" s="51"/>
      <c r="AM109" s="52"/>
      <c r="AN109" s="52"/>
      <c r="AO109" s="52"/>
      <c r="AP109" s="52"/>
      <c r="AQ109" s="52"/>
      <c r="AR109" s="53">
        <f t="shared" si="63"/>
        <v>0</v>
      </c>
      <c r="AS109" s="54"/>
      <c r="AT109" s="52"/>
      <c r="AU109" s="53">
        <f t="shared" si="64"/>
        <v>0</v>
      </c>
      <c r="AV109" s="54"/>
      <c r="AW109" s="52"/>
      <c r="AX109" s="52"/>
      <c r="AY109" s="52"/>
      <c r="AZ109" s="55"/>
      <c r="BA109" s="56"/>
      <c r="BB109" s="56"/>
      <c r="BC109" s="56"/>
    </row>
    <row r="110" spans="1:55" ht="17.25" customHeight="1">
      <c r="A110" s="984"/>
      <c r="B110" s="986"/>
      <c r="C110" s="988"/>
      <c r="D110" s="990"/>
      <c r="E110" s="995"/>
      <c r="F110" s="992"/>
      <c r="G110" s="1014"/>
      <c r="H110" s="997"/>
      <c r="I110" s="1001"/>
      <c r="J110" s="1002"/>
      <c r="K110" s="1008"/>
      <c r="L110" s="1011"/>
      <c r="M110" s="175"/>
      <c r="N110" s="176"/>
      <c r="O110" s="177"/>
      <c r="P110" s="868"/>
      <c r="Q110" s="47"/>
      <c r="R110" s="912"/>
      <c r="S110" s="48"/>
      <c r="T110" s="915"/>
      <c r="U110" s="49"/>
      <c r="V110" s="915"/>
      <c r="W110" s="49"/>
      <c r="X110" s="915"/>
      <c r="Y110" s="49"/>
      <c r="Z110" s="915"/>
      <c r="AA110" s="49"/>
      <c r="AB110" s="915"/>
      <c r="AC110" s="49"/>
      <c r="AD110" s="915"/>
      <c r="AE110" s="49"/>
      <c r="AF110" s="918"/>
      <c r="AG110" s="50"/>
      <c r="AH110" s="918"/>
      <c r="AI110" s="49"/>
      <c r="AJ110" s="909"/>
      <c r="AK110" s="104">
        <f t="shared" si="65"/>
        <v>0</v>
      </c>
      <c r="AL110" s="51"/>
      <c r="AM110" s="52"/>
      <c r="AN110" s="52"/>
      <c r="AO110" s="52"/>
      <c r="AP110" s="52"/>
      <c r="AQ110" s="52"/>
      <c r="AR110" s="53">
        <f t="shared" si="63"/>
        <v>0</v>
      </c>
      <c r="AS110" s="54"/>
      <c r="AT110" s="52"/>
      <c r="AU110" s="53">
        <f t="shared" si="64"/>
        <v>0</v>
      </c>
      <c r="AV110" s="54"/>
      <c r="AW110" s="52"/>
      <c r="AX110" s="52"/>
      <c r="AY110" s="52"/>
      <c r="AZ110" s="55"/>
      <c r="BA110" s="56"/>
      <c r="BB110" s="56"/>
      <c r="BC110" s="56"/>
    </row>
    <row r="111" spans="1:55" ht="17.25" customHeight="1">
      <c r="A111" s="984"/>
      <c r="B111" s="1028"/>
      <c r="C111" s="1029"/>
      <c r="D111" s="1030"/>
      <c r="E111" s="995"/>
      <c r="F111" s="1031"/>
      <c r="G111" s="1032"/>
      <c r="H111" s="1033"/>
      <c r="I111" s="1001"/>
      <c r="J111" s="1002"/>
      <c r="K111" s="1005"/>
      <c r="L111" s="1011"/>
      <c r="M111" s="178"/>
      <c r="N111" s="179"/>
      <c r="O111" s="180"/>
      <c r="P111" s="869"/>
      <c r="Q111" s="108"/>
      <c r="R111" s="912"/>
      <c r="S111" s="109"/>
      <c r="T111" s="915"/>
      <c r="U111" s="110"/>
      <c r="V111" s="915"/>
      <c r="W111" s="110"/>
      <c r="X111" s="915"/>
      <c r="Y111" s="110"/>
      <c r="Z111" s="915"/>
      <c r="AA111" s="110"/>
      <c r="AB111" s="915"/>
      <c r="AC111" s="110"/>
      <c r="AD111" s="915"/>
      <c r="AE111" s="110"/>
      <c r="AF111" s="918"/>
      <c r="AG111" s="111"/>
      <c r="AH111" s="918"/>
      <c r="AI111" s="110"/>
      <c r="AJ111" s="910"/>
      <c r="AK111" s="104">
        <f t="shared" si="65"/>
        <v>0</v>
      </c>
      <c r="AL111" s="51"/>
      <c r="AM111" s="52"/>
      <c r="AN111" s="52"/>
      <c r="AO111" s="52"/>
      <c r="AP111" s="52"/>
      <c r="AQ111" s="52"/>
      <c r="AR111" s="53">
        <f t="shared" si="63"/>
        <v>0</v>
      </c>
      <c r="AS111" s="54"/>
      <c r="AT111" s="52"/>
      <c r="AU111" s="53">
        <f t="shared" si="64"/>
        <v>0</v>
      </c>
      <c r="AV111" s="54"/>
      <c r="AW111" s="52"/>
      <c r="AX111" s="52"/>
      <c r="AY111" s="52"/>
      <c r="AZ111" s="55"/>
      <c r="BA111" s="56"/>
      <c r="BB111" s="56"/>
      <c r="BC111" s="56"/>
    </row>
    <row r="112" spans="1:55" ht="9.9499999999999993" customHeight="1" thickBot="1">
      <c r="A112" s="985"/>
      <c r="B112" s="987"/>
      <c r="C112" s="989"/>
      <c r="D112" s="991"/>
      <c r="E112" s="996"/>
      <c r="F112" s="993"/>
      <c r="G112" s="1015"/>
      <c r="H112" s="998"/>
      <c r="I112" s="1003"/>
      <c r="J112" s="1004"/>
      <c r="K112" s="1009"/>
      <c r="L112" s="1012"/>
      <c r="M112" s="181"/>
      <c r="N112" s="182"/>
      <c r="O112" s="183"/>
      <c r="P112" s="118"/>
      <c r="Q112" s="118"/>
      <c r="R112" s="913"/>
      <c r="S112" s="184"/>
      <c r="T112" s="916"/>
      <c r="U112" s="185"/>
      <c r="V112" s="916"/>
      <c r="W112" s="185"/>
      <c r="X112" s="916"/>
      <c r="Y112" s="185"/>
      <c r="Z112" s="916"/>
      <c r="AA112" s="185"/>
      <c r="AB112" s="916"/>
      <c r="AC112" s="185"/>
      <c r="AD112" s="916"/>
      <c r="AE112" s="185"/>
      <c r="AF112" s="919"/>
      <c r="AG112" s="186"/>
      <c r="AH112" s="919"/>
      <c r="AI112" s="185"/>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customHeight="1">
      <c r="A113" s="157"/>
      <c r="B113" s="193"/>
      <c r="C113" s="193"/>
      <c r="D113" s="193"/>
      <c r="E113" s="193"/>
      <c r="F113" s="193"/>
      <c r="G113" s="193"/>
      <c r="H113" s="193"/>
      <c r="I113" s="1013"/>
      <c r="J113" s="101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c r="A114" s="983">
        <v>11</v>
      </c>
      <c r="B114" s="162" t="s">
        <v>1705</v>
      </c>
      <c r="C114" s="163" t="s">
        <v>1706</v>
      </c>
      <c r="D114" s="164" t="s">
        <v>21</v>
      </c>
      <c r="E114" s="164" t="s">
        <v>1892</v>
      </c>
      <c r="F114" s="163" t="s">
        <v>1707</v>
      </c>
      <c r="G114" s="165" t="s">
        <v>1679</v>
      </c>
      <c r="H114" s="165" t="s">
        <v>1680</v>
      </c>
      <c r="I114" s="166" t="s">
        <v>1908</v>
      </c>
      <c r="J114" s="167">
        <f>+$N$3</f>
        <v>2019</v>
      </c>
      <c r="K114" s="165" t="s">
        <v>1925</v>
      </c>
      <c r="L114" s="166" t="s">
        <v>1926</v>
      </c>
      <c r="M114" s="163" t="s">
        <v>1708</v>
      </c>
      <c r="N114" s="163" t="s">
        <v>1709</v>
      </c>
      <c r="O114" s="163" t="s">
        <v>1710</v>
      </c>
      <c r="P114" s="163" t="s">
        <v>1711</v>
      </c>
      <c r="Q114" s="163" t="s">
        <v>1712</v>
      </c>
      <c r="R114" s="168">
        <f t="shared" ref="R114" si="66">SUM(R115:R121)</f>
        <v>0</v>
      </c>
      <c r="S114" s="169">
        <f t="shared" ref="S114" si="67">SUM(S115:S121)</f>
        <v>0</v>
      </c>
      <c r="T114" s="170">
        <f t="shared" ref="T114" si="68">SUM(T115:T121)</f>
        <v>0</v>
      </c>
      <c r="U114" s="171">
        <f t="shared" ref="U114" si="69">SUM(U115:U121)</f>
        <v>0</v>
      </c>
      <c r="V114" s="170">
        <f t="shared" ref="V114" si="70">SUM(V115:V121)</f>
        <v>0</v>
      </c>
      <c r="W114" s="171">
        <f t="shared" ref="W114" si="71">SUM(W115:W121)</f>
        <v>0</v>
      </c>
      <c r="X114" s="170">
        <f t="shared" ref="X114" si="72">SUM(X115:X121)</f>
        <v>0</v>
      </c>
      <c r="Y114" s="171">
        <f t="shared" ref="Y114" si="73">SUM(Y115:Y121)</f>
        <v>0</v>
      </c>
      <c r="Z114" s="170">
        <f t="shared" ref="Z114" si="74">SUM(Z115:Z121)</f>
        <v>0</v>
      </c>
      <c r="AA114" s="171">
        <f t="shared" ref="AA114" si="75">SUM(AA115:AA121)</f>
        <v>0</v>
      </c>
      <c r="AB114" s="170">
        <f t="shared" ref="AB114" si="76">SUM(AB115:AB121)</f>
        <v>0</v>
      </c>
      <c r="AC114" s="171">
        <f t="shared" ref="AC114" si="77">SUM(AC115:AC121)</f>
        <v>0</v>
      </c>
      <c r="AD114" s="170">
        <f t="shared" ref="AD114" si="78">SUM(AD115:AD121)</f>
        <v>0</v>
      </c>
      <c r="AE114" s="171">
        <f t="shared" ref="AE114" si="79">SUM(AE115:AE121)</f>
        <v>0</v>
      </c>
      <c r="AF114" s="170">
        <f t="shared" ref="AF114" si="80">SUM(AF115:AF121)</f>
        <v>0</v>
      </c>
      <c r="AG114" s="172">
        <f t="shared" ref="AG114" si="81">SUM(AG115:AG121)</f>
        <v>0</v>
      </c>
      <c r="AH114" s="864"/>
      <c r="AI114" s="864"/>
      <c r="AJ114" s="173">
        <f t="shared" ref="AJ114" si="82">SUM(AJ115:AJ121)</f>
        <v>0</v>
      </c>
      <c r="AK114" s="174">
        <f t="shared" ref="AK114" si="83">SUM(AK115:AK121)</f>
        <v>0</v>
      </c>
      <c r="AL114" s="41">
        <f t="shared" ref="AL114" si="84">SUM(AL115:AL121)</f>
        <v>0</v>
      </c>
      <c r="AM114" s="42">
        <f t="shared" ref="AM114" si="85">SUM(AM115:AM121)</f>
        <v>0</v>
      </c>
      <c r="AN114" s="42">
        <f t="shared" ref="AN114" si="86">SUM(AN115:AN121)</f>
        <v>0</v>
      </c>
      <c r="AO114" s="42">
        <f t="shared" ref="AO114" si="87">SUM(AO115:AO121)</f>
        <v>0</v>
      </c>
      <c r="AP114" s="42">
        <f t="shared" ref="AP114" si="88">SUM(AP115:AP121)</f>
        <v>0</v>
      </c>
      <c r="AQ114" s="42">
        <f t="shared" ref="AQ114" si="89">SUM(AQ115:AQ121)</f>
        <v>0</v>
      </c>
      <c r="AR114" s="43">
        <f t="shared" ref="AR114" si="90">SUM(AR115:AR121)</f>
        <v>0</v>
      </c>
      <c r="AS114" s="105">
        <f t="shared" ref="AS114" si="91">SUM(AS115:AS121)</f>
        <v>0</v>
      </c>
      <c r="AT114" s="42">
        <f t="shared" ref="AT114" si="92">SUM(AT115:AT121)</f>
        <v>0</v>
      </c>
      <c r="AU114" s="43">
        <f t="shared" ref="AU114" si="93">SUM(AU115:AU121)</f>
        <v>0</v>
      </c>
      <c r="AV114" s="105">
        <f t="shared" ref="AV114" si="94">SUM(AV115:AV121)</f>
        <v>0</v>
      </c>
      <c r="AW114" s="42">
        <f t="shared" ref="AW114" si="95">SUM(AW115:AW121)</f>
        <v>0</v>
      </c>
      <c r="AX114" s="42">
        <f t="shared" ref="AX114" si="96">SUM(AX115:AX121)</f>
        <v>0</v>
      </c>
      <c r="AY114" s="42">
        <f t="shared" ref="AY114" si="97">SUM(AY115:AY121)</f>
        <v>0</v>
      </c>
      <c r="AZ114" s="106">
        <f t="shared" ref="AZ114" si="98">SUM(AZ115:AZ121)</f>
        <v>0</v>
      </c>
      <c r="BA114" s="44" t="s">
        <v>1685</v>
      </c>
      <c r="BB114" s="44" t="s">
        <v>1686</v>
      </c>
      <c r="BC114" s="45" t="s">
        <v>1687</v>
      </c>
    </row>
    <row r="115" spans="1:55" ht="17.25" hidden="1" customHeight="1">
      <c r="A115" s="984"/>
      <c r="B115" s="986" t="str">
        <f>VLOOKUP($D$9,'PROYECTOS REGISTRADOS'!$A$2:$D$82,4,0)</f>
        <v>Mejoramiento de la cobertura de Acueducto del Área Urbana y Área Rural del Municipio de Tocancipá, Cundinamarca, Centro Oriente</v>
      </c>
      <c r="C115" s="988" t="str">
        <f>VLOOKUP($D$9,'PROYECTOS REGISTRADOS'!$A$2:$D$82,3,0)</f>
        <v>2016-25817-0045</v>
      </c>
      <c r="D115" s="990"/>
      <c r="E115" s="994" t="str">
        <f>IF(D115=0,"0-0",(VLOOKUP(D115,'CONSOLIDADO PLAN DESARROLLO'!$EL$9:$ET$304,2,0)))</f>
        <v>0-0</v>
      </c>
      <c r="F115" s="992" t="str">
        <f>IF(D115=0,"0-0",(VLOOKUP(D115,'CONSOLIDADO PLAN DESARROLLO'!$EL$9:$ET$304,3,0)))</f>
        <v>0-0</v>
      </c>
      <c r="G115" s="1014" t="str">
        <f>IF(D115=0,"0-0",(VLOOKUP(D115,'CONSOLIDADO PLAN DESARROLLO'!$EL$9:$ET$304,4,0)))</f>
        <v>0-0</v>
      </c>
      <c r="H115" s="997" t="str">
        <f>IF(D115=0,"0-0",(VLOOKUP(D115,'CONSOLIDADO PLAN DESARROLLO'!$EL$9:$ET$304,5,0)))</f>
        <v>0-0</v>
      </c>
      <c r="I115" s="999" t="str">
        <f>IF(D115=0,"0-0",(VLOOKUP(D115,'CONSOLIDADO PLAN DESARROLLO'!$EL$9:$ET$304,$R$3,0)))</f>
        <v>0-0</v>
      </c>
      <c r="J115" s="1000"/>
      <c r="K115" s="1034"/>
      <c r="L115" s="1010"/>
      <c r="M115" s="175"/>
      <c r="N115" s="176"/>
      <c r="O115" s="177"/>
      <c r="P115" s="46"/>
      <c r="Q115" s="47"/>
      <c r="R115" s="1037"/>
      <c r="S115" s="48"/>
      <c r="T115" s="917"/>
      <c r="U115" s="49"/>
      <c r="V115" s="917"/>
      <c r="W115" s="49"/>
      <c r="X115" s="917"/>
      <c r="Y115" s="49"/>
      <c r="Z115" s="917"/>
      <c r="AA115" s="49"/>
      <c r="AB115" s="917"/>
      <c r="AC115" s="49"/>
      <c r="AD115" s="917"/>
      <c r="AE115" s="49"/>
      <c r="AF115" s="917"/>
      <c r="AG115" s="50"/>
      <c r="AH115" s="865"/>
      <c r="AI115" s="865"/>
      <c r="AJ115" s="908">
        <f>+R115+T115+V115+X115+Z115+AB115+AD115+AF115</f>
        <v>0</v>
      </c>
      <c r="AK115" s="104">
        <f t="shared" ref="AK115:AK120" si="99">AC115+AE115+AG115+S115+U115+W115+Y115+AA115</f>
        <v>0</v>
      </c>
      <c r="AL115" s="51"/>
      <c r="AM115" s="52"/>
      <c r="AN115" s="52"/>
      <c r="AO115" s="52"/>
      <c r="AP115" s="52"/>
      <c r="AQ115" s="52"/>
      <c r="AR115" s="53">
        <f t="shared" ref="AR115:AR120" si="100">SUM(AL115:AQ115)</f>
        <v>0</v>
      </c>
      <c r="AS115" s="54"/>
      <c r="AT115" s="52"/>
      <c r="AU115" s="53">
        <f t="shared" ref="AU115:AU119" si="101">SUM(AS115:AT115)</f>
        <v>0</v>
      </c>
      <c r="AV115" s="54"/>
      <c r="AW115" s="52"/>
      <c r="AX115" s="52"/>
      <c r="AY115" s="52"/>
      <c r="AZ115" s="55"/>
      <c r="BA115" s="56"/>
      <c r="BB115" s="56"/>
      <c r="BC115" s="57"/>
    </row>
    <row r="116" spans="1:55" ht="17.25" hidden="1" customHeight="1">
      <c r="A116" s="984"/>
      <c r="B116" s="986"/>
      <c r="C116" s="988"/>
      <c r="D116" s="990"/>
      <c r="E116" s="995"/>
      <c r="F116" s="992"/>
      <c r="G116" s="1014"/>
      <c r="H116" s="997"/>
      <c r="I116" s="1001"/>
      <c r="J116" s="1002"/>
      <c r="K116" s="1034"/>
      <c r="L116" s="1011"/>
      <c r="M116" s="175"/>
      <c r="N116" s="176"/>
      <c r="O116" s="177"/>
      <c r="P116" s="46"/>
      <c r="Q116" s="47"/>
      <c r="R116" s="1038"/>
      <c r="S116" s="48"/>
      <c r="T116" s="918"/>
      <c r="U116" s="49"/>
      <c r="V116" s="918"/>
      <c r="W116" s="49"/>
      <c r="X116" s="918"/>
      <c r="Y116" s="49"/>
      <c r="Z116" s="918"/>
      <c r="AA116" s="49"/>
      <c r="AB116" s="918"/>
      <c r="AC116" s="49"/>
      <c r="AD116" s="918"/>
      <c r="AE116" s="49"/>
      <c r="AF116" s="918"/>
      <c r="AG116" s="50"/>
      <c r="AH116" s="866"/>
      <c r="AI116" s="866"/>
      <c r="AJ116" s="909"/>
      <c r="AK116" s="104">
        <f t="shared" si="99"/>
        <v>0</v>
      </c>
      <c r="AL116" s="51"/>
      <c r="AM116" s="52"/>
      <c r="AN116" s="52"/>
      <c r="AO116" s="52"/>
      <c r="AP116" s="52"/>
      <c r="AQ116" s="52"/>
      <c r="AR116" s="53">
        <f t="shared" si="100"/>
        <v>0</v>
      </c>
      <c r="AS116" s="54"/>
      <c r="AT116" s="52"/>
      <c r="AU116" s="53">
        <f t="shared" si="101"/>
        <v>0</v>
      </c>
      <c r="AV116" s="54"/>
      <c r="AW116" s="52"/>
      <c r="AX116" s="52"/>
      <c r="AY116" s="52"/>
      <c r="AZ116" s="55"/>
      <c r="BA116" s="56"/>
      <c r="BB116" s="56"/>
      <c r="BC116" s="57"/>
    </row>
    <row r="117" spans="1:55" ht="17.25" hidden="1" customHeight="1">
      <c r="A117" s="984"/>
      <c r="B117" s="986"/>
      <c r="C117" s="988"/>
      <c r="D117" s="990"/>
      <c r="E117" s="995"/>
      <c r="F117" s="992"/>
      <c r="G117" s="1014"/>
      <c r="H117" s="997"/>
      <c r="I117" s="1001"/>
      <c r="J117" s="1002"/>
      <c r="K117" s="1034"/>
      <c r="L117" s="1011"/>
      <c r="M117" s="175"/>
      <c r="N117" s="176"/>
      <c r="O117" s="177"/>
      <c r="P117" s="46"/>
      <c r="Q117" s="47"/>
      <c r="R117" s="1038"/>
      <c r="S117" s="48"/>
      <c r="T117" s="918"/>
      <c r="U117" s="49"/>
      <c r="V117" s="918"/>
      <c r="W117" s="49"/>
      <c r="X117" s="918"/>
      <c r="Y117" s="49"/>
      <c r="Z117" s="918"/>
      <c r="AA117" s="49"/>
      <c r="AB117" s="918"/>
      <c r="AC117" s="49"/>
      <c r="AD117" s="918"/>
      <c r="AE117" s="49"/>
      <c r="AF117" s="918"/>
      <c r="AG117" s="50"/>
      <c r="AH117" s="866"/>
      <c r="AI117" s="866"/>
      <c r="AJ117" s="909"/>
      <c r="AK117" s="104">
        <f t="shared" si="99"/>
        <v>0</v>
      </c>
      <c r="AL117" s="51"/>
      <c r="AM117" s="52"/>
      <c r="AN117" s="52"/>
      <c r="AO117" s="52"/>
      <c r="AP117" s="52"/>
      <c r="AQ117" s="52"/>
      <c r="AR117" s="53">
        <f t="shared" si="100"/>
        <v>0</v>
      </c>
      <c r="AS117" s="54"/>
      <c r="AT117" s="52"/>
      <c r="AU117" s="53">
        <f t="shared" si="101"/>
        <v>0</v>
      </c>
      <c r="AV117" s="54"/>
      <c r="AW117" s="52"/>
      <c r="AX117" s="52"/>
      <c r="AY117" s="52"/>
      <c r="AZ117" s="55"/>
      <c r="BA117" s="56"/>
      <c r="BB117" s="56"/>
      <c r="BC117" s="57"/>
    </row>
    <row r="118" spans="1:55" ht="17.25" hidden="1" customHeight="1">
      <c r="A118" s="984"/>
      <c r="B118" s="986"/>
      <c r="C118" s="988"/>
      <c r="D118" s="990"/>
      <c r="E118" s="995"/>
      <c r="F118" s="992"/>
      <c r="G118" s="1014"/>
      <c r="H118" s="997"/>
      <c r="I118" s="1001"/>
      <c r="J118" s="1002"/>
      <c r="K118" s="1034"/>
      <c r="L118" s="1011"/>
      <c r="M118" s="175"/>
      <c r="N118" s="176"/>
      <c r="O118" s="177"/>
      <c r="P118" s="46"/>
      <c r="Q118" s="47"/>
      <c r="R118" s="1038"/>
      <c r="S118" s="48"/>
      <c r="T118" s="918"/>
      <c r="U118" s="49"/>
      <c r="V118" s="918"/>
      <c r="W118" s="49"/>
      <c r="X118" s="918"/>
      <c r="Y118" s="49"/>
      <c r="Z118" s="918"/>
      <c r="AA118" s="49"/>
      <c r="AB118" s="918"/>
      <c r="AC118" s="49"/>
      <c r="AD118" s="918"/>
      <c r="AE118" s="49"/>
      <c r="AF118" s="918"/>
      <c r="AG118" s="50"/>
      <c r="AH118" s="866"/>
      <c r="AI118" s="866"/>
      <c r="AJ118" s="909"/>
      <c r="AK118" s="104">
        <f t="shared" si="99"/>
        <v>0</v>
      </c>
      <c r="AL118" s="51"/>
      <c r="AM118" s="52"/>
      <c r="AN118" s="52"/>
      <c r="AO118" s="52"/>
      <c r="AP118" s="52"/>
      <c r="AQ118" s="52"/>
      <c r="AR118" s="53">
        <f t="shared" si="100"/>
        <v>0</v>
      </c>
      <c r="AS118" s="54"/>
      <c r="AT118" s="52"/>
      <c r="AU118" s="53">
        <f t="shared" si="101"/>
        <v>0</v>
      </c>
      <c r="AV118" s="54"/>
      <c r="AW118" s="52"/>
      <c r="AX118" s="52"/>
      <c r="AY118" s="52"/>
      <c r="AZ118" s="55"/>
      <c r="BA118" s="56"/>
      <c r="BB118" s="56"/>
      <c r="BC118" s="57"/>
    </row>
    <row r="119" spans="1:55" ht="17.25" hidden="1" customHeight="1">
      <c r="A119" s="984"/>
      <c r="B119" s="986"/>
      <c r="C119" s="988"/>
      <c r="D119" s="990"/>
      <c r="E119" s="995"/>
      <c r="F119" s="992"/>
      <c r="G119" s="1014"/>
      <c r="H119" s="997"/>
      <c r="I119" s="1001"/>
      <c r="J119" s="1002"/>
      <c r="K119" s="1034"/>
      <c r="L119" s="1011"/>
      <c r="M119" s="175"/>
      <c r="N119" s="176"/>
      <c r="O119" s="177"/>
      <c r="P119" s="46"/>
      <c r="Q119" s="47"/>
      <c r="R119" s="1038"/>
      <c r="S119" s="48"/>
      <c r="T119" s="918"/>
      <c r="U119" s="49"/>
      <c r="V119" s="918"/>
      <c r="W119" s="49"/>
      <c r="X119" s="918"/>
      <c r="Y119" s="49"/>
      <c r="Z119" s="918"/>
      <c r="AA119" s="49"/>
      <c r="AB119" s="918"/>
      <c r="AC119" s="49"/>
      <c r="AD119" s="918"/>
      <c r="AE119" s="49"/>
      <c r="AF119" s="918"/>
      <c r="AG119" s="50"/>
      <c r="AH119" s="866"/>
      <c r="AI119" s="866"/>
      <c r="AJ119" s="909"/>
      <c r="AK119" s="104">
        <f t="shared" si="99"/>
        <v>0</v>
      </c>
      <c r="AL119" s="51"/>
      <c r="AM119" s="52"/>
      <c r="AN119" s="52"/>
      <c r="AO119" s="52"/>
      <c r="AP119" s="52"/>
      <c r="AQ119" s="52"/>
      <c r="AR119" s="53">
        <f t="shared" si="100"/>
        <v>0</v>
      </c>
      <c r="AS119" s="54"/>
      <c r="AT119" s="52"/>
      <c r="AU119" s="53">
        <f t="shared" si="101"/>
        <v>0</v>
      </c>
      <c r="AV119" s="54"/>
      <c r="AW119" s="52"/>
      <c r="AX119" s="52"/>
      <c r="AY119" s="52"/>
      <c r="AZ119" s="55"/>
      <c r="BA119" s="56"/>
      <c r="BB119" s="56"/>
      <c r="BC119" s="57"/>
    </row>
    <row r="120" spans="1:55" ht="17.25" hidden="1" customHeight="1">
      <c r="A120" s="984"/>
      <c r="B120" s="1028"/>
      <c r="C120" s="1029"/>
      <c r="D120" s="1030"/>
      <c r="E120" s="995"/>
      <c r="F120" s="1031"/>
      <c r="G120" s="1032"/>
      <c r="H120" s="1033"/>
      <c r="I120" s="1001"/>
      <c r="J120" s="1002"/>
      <c r="K120" s="1035"/>
      <c r="L120" s="1011"/>
      <c r="M120" s="178"/>
      <c r="N120" s="179"/>
      <c r="O120" s="180"/>
      <c r="P120" s="107"/>
      <c r="Q120" s="108"/>
      <c r="R120" s="1038"/>
      <c r="S120" s="109"/>
      <c r="T120" s="918"/>
      <c r="U120" s="110"/>
      <c r="V120" s="918"/>
      <c r="W120" s="110"/>
      <c r="X120" s="918"/>
      <c r="Y120" s="110"/>
      <c r="Z120" s="918"/>
      <c r="AA120" s="110"/>
      <c r="AB120" s="918"/>
      <c r="AC120" s="110"/>
      <c r="AD120" s="918"/>
      <c r="AE120" s="110"/>
      <c r="AF120" s="918"/>
      <c r="AG120" s="111"/>
      <c r="AH120" s="866"/>
      <c r="AI120" s="866"/>
      <c r="AJ120" s="910"/>
      <c r="AK120" s="104">
        <f t="shared" si="99"/>
        <v>0</v>
      </c>
      <c r="AL120" s="112"/>
      <c r="AM120" s="113"/>
      <c r="AN120" s="113"/>
      <c r="AO120" s="113"/>
      <c r="AP120" s="113"/>
      <c r="AQ120" s="113"/>
      <c r="AR120" s="53">
        <f t="shared" si="100"/>
        <v>0</v>
      </c>
      <c r="AS120" s="114"/>
      <c r="AT120" s="113"/>
      <c r="AU120" s="53">
        <f>SUM(AS120:AT120)</f>
        <v>0</v>
      </c>
      <c r="AV120" s="114"/>
      <c r="AW120" s="113"/>
      <c r="AX120" s="113"/>
      <c r="AY120" s="113"/>
      <c r="AZ120" s="115"/>
      <c r="BA120" s="116"/>
      <c r="BB120" s="116"/>
      <c r="BC120" s="117"/>
    </row>
    <row r="121" spans="1:55" ht="9.9499999999999993" hidden="1" customHeight="1" thickBot="1">
      <c r="A121" s="985"/>
      <c r="B121" s="987"/>
      <c r="C121" s="989"/>
      <c r="D121" s="991"/>
      <c r="E121" s="996"/>
      <c r="F121" s="993"/>
      <c r="G121" s="1015"/>
      <c r="H121" s="998"/>
      <c r="I121" s="1003"/>
      <c r="J121" s="1004"/>
      <c r="K121" s="1036"/>
      <c r="L121" s="1012"/>
      <c r="M121" s="181"/>
      <c r="N121" s="182"/>
      <c r="O121" s="183"/>
      <c r="P121" s="118"/>
      <c r="Q121" s="118"/>
      <c r="R121" s="1039"/>
      <c r="S121" s="184"/>
      <c r="T121" s="919"/>
      <c r="U121" s="185"/>
      <c r="V121" s="919"/>
      <c r="W121" s="185"/>
      <c r="X121" s="919"/>
      <c r="Y121" s="185"/>
      <c r="Z121" s="919"/>
      <c r="AA121" s="185"/>
      <c r="AB121" s="919"/>
      <c r="AC121" s="185"/>
      <c r="AD121" s="919"/>
      <c r="AE121" s="185"/>
      <c r="AF121" s="919"/>
      <c r="AG121" s="186"/>
      <c r="AH121" s="867"/>
      <c r="AI121" s="867"/>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c r="A122" s="157"/>
      <c r="B122" s="193"/>
      <c r="C122" s="193"/>
      <c r="D122" s="193"/>
      <c r="E122" s="193"/>
      <c r="F122" s="193"/>
      <c r="G122" s="193"/>
      <c r="H122" s="193"/>
      <c r="I122" s="1013"/>
      <c r="J122" s="1013"/>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c r="A123" s="983">
        <v>12</v>
      </c>
      <c r="B123" s="162" t="s">
        <v>1705</v>
      </c>
      <c r="C123" s="163" t="s">
        <v>1706</v>
      </c>
      <c r="D123" s="164" t="s">
        <v>21</v>
      </c>
      <c r="E123" s="164" t="s">
        <v>1892</v>
      </c>
      <c r="F123" s="163" t="s">
        <v>1707</v>
      </c>
      <c r="G123" s="165" t="s">
        <v>1679</v>
      </c>
      <c r="H123" s="165" t="s">
        <v>1680</v>
      </c>
      <c r="I123" s="166" t="s">
        <v>1908</v>
      </c>
      <c r="J123" s="167">
        <f>+$N$3</f>
        <v>2019</v>
      </c>
      <c r="K123" s="165" t="s">
        <v>1925</v>
      </c>
      <c r="L123" s="166" t="s">
        <v>1926</v>
      </c>
      <c r="M123" s="163" t="s">
        <v>1708</v>
      </c>
      <c r="N123" s="163" t="s">
        <v>1709</v>
      </c>
      <c r="O123" s="163" t="s">
        <v>1710</v>
      </c>
      <c r="P123" s="163" t="s">
        <v>1711</v>
      </c>
      <c r="Q123" s="163" t="s">
        <v>1712</v>
      </c>
      <c r="R123" s="168">
        <f t="shared" ref="R123" si="102">SUM(R124:R130)</f>
        <v>0</v>
      </c>
      <c r="S123" s="169">
        <f t="shared" ref="S123" si="103">SUM(S124:S130)</f>
        <v>0</v>
      </c>
      <c r="T123" s="170">
        <f t="shared" ref="T123" si="104">SUM(T124:T130)</f>
        <v>0</v>
      </c>
      <c r="U123" s="171">
        <f t="shared" ref="U123" si="105">SUM(U124:U130)</f>
        <v>0</v>
      </c>
      <c r="V123" s="170">
        <f t="shared" ref="V123" si="106">SUM(V124:V130)</f>
        <v>0</v>
      </c>
      <c r="W123" s="171">
        <f t="shared" ref="W123" si="107">SUM(W124:W130)</f>
        <v>0</v>
      </c>
      <c r="X123" s="170">
        <f t="shared" ref="X123" si="108">SUM(X124:X130)</f>
        <v>0</v>
      </c>
      <c r="Y123" s="171">
        <f t="shared" ref="Y123" si="109">SUM(Y124:Y130)</f>
        <v>0</v>
      </c>
      <c r="Z123" s="170">
        <f t="shared" ref="Z123" si="110">SUM(Z124:Z130)</f>
        <v>0</v>
      </c>
      <c r="AA123" s="171">
        <f t="shared" ref="AA123" si="111">SUM(AA124:AA130)</f>
        <v>0</v>
      </c>
      <c r="AB123" s="170">
        <f t="shared" ref="AB123" si="112">SUM(AB124:AB130)</f>
        <v>0</v>
      </c>
      <c r="AC123" s="171">
        <f t="shared" ref="AC123" si="113">SUM(AC124:AC130)</f>
        <v>0</v>
      </c>
      <c r="AD123" s="170">
        <f t="shared" ref="AD123" si="114">SUM(AD124:AD130)</f>
        <v>0</v>
      </c>
      <c r="AE123" s="171">
        <f t="shared" ref="AE123" si="115">SUM(AE124:AE130)</f>
        <v>0</v>
      </c>
      <c r="AF123" s="170">
        <f t="shared" ref="AF123" si="116">SUM(AF124:AF130)</f>
        <v>0</v>
      </c>
      <c r="AG123" s="172">
        <f t="shared" ref="AG123" si="117">SUM(AG124:AG130)</f>
        <v>0</v>
      </c>
      <c r="AH123" s="864"/>
      <c r="AI123" s="864"/>
      <c r="AJ123" s="173">
        <f t="shared" ref="AJ123" si="118">SUM(AJ124:AJ130)</f>
        <v>0</v>
      </c>
      <c r="AK123" s="174">
        <f t="shared" ref="AK123" si="119">SUM(AK124:AK130)</f>
        <v>0</v>
      </c>
      <c r="AL123" s="41">
        <f t="shared" ref="AL123" si="120">SUM(AL124:AL130)</f>
        <v>0</v>
      </c>
      <c r="AM123" s="42">
        <f t="shared" ref="AM123" si="121">SUM(AM124:AM130)</f>
        <v>0</v>
      </c>
      <c r="AN123" s="42">
        <f t="shared" ref="AN123" si="122">SUM(AN124:AN130)</f>
        <v>0</v>
      </c>
      <c r="AO123" s="42">
        <f t="shared" ref="AO123" si="123">SUM(AO124:AO130)</f>
        <v>0</v>
      </c>
      <c r="AP123" s="42">
        <f t="shared" ref="AP123" si="124">SUM(AP124:AP130)</f>
        <v>0</v>
      </c>
      <c r="AQ123" s="42">
        <f t="shared" ref="AQ123" si="125">SUM(AQ124:AQ130)</f>
        <v>0</v>
      </c>
      <c r="AR123" s="43">
        <f t="shared" ref="AR123" si="126">SUM(AR124:AR130)</f>
        <v>0</v>
      </c>
      <c r="AS123" s="105">
        <f t="shared" ref="AS123" si="127">SUM(AS124:AS130)</f>
        <v>0</v>
      </c>
      <c r="AT123" s="42">
        <f t="shared" ref="AT123" si="128">SUM(AT124:AT130)</f>
        <v>0</v>
      </c>
      <c r="AU123" s="43">
        <f t="shared" ref="AU123" si="129">SUM(AU124:AU130)</f>
        <v>0</v>
      </c>
      <c r="AV123" s="105">
        <f t="shared" ref="AV123" si="130">SUM(AV124:AV130)</f>
        <v>0</v>
      </c>
      <c r="AW123" s="42">
        <f t="shared" ref="AW123" si="131">SUM(AW124:AW130)</f>
        <v>0</v>
      </c>
      <c r="AX123" s="42">
        <f t="shared" ref="AX123" si="132">SUM(AX124:AX130)</f>
        <v>0</v>
      </c>
      <c r="AY123" s="42">
        <f t="shared" ref="AY123" si="133">SUM(AY124:AY130)</f>
        <v>0</v>
      </c>
      <c r="AZ123" s="106">
        <f t="shared" ref="AZ123" si="134">SUM(AZ124:AZ130)</f>
        <v>0</v>
      </c>
      <c r="BA123" s="44" t="s">
        <v>1685</v>
      </c>
      <c r="BB123" s="44" t="s">
        <v>1686</v>
      </c>
      <c r="BC123" s="45" t="s">
        <v>1687</v>
      </c>
    </row>
    <row r="124" spans="1:55" ht="17.25" hidden="1" customHeight="1">
      <c r="A124" s="984"/>
      <c r="B124" s="986" t="str">
        <f>VLOOKUP($D$9,'PROYECTOS REGISTRADOS'!$A$2:$D$82,4,0)</f>
        <v>Mejoramiento de la cobertura de Acueducto del Área Urbana y Área Rural del Municipio de Tocancipá, Cundinamarca, Centro Oriente</v>
      </c>
      <c r="C124" s="988" t="str">
        <f>VLOOKUP($D$9,'PROYECTOS REGISTRADOS'!$A$2:$D$82,3,0)</f>
        <v>2016-25817-0045</v>
      </c>
      <c r="D124" s="990"/>
      <c r="E124" s="994" t="str">
        <f>IF(D124=0,"0-0",(VLOOKUP(D124,'CONSOLIDADO PLAN DESARROLLO'!$EL$9:$ET$304,2,0)))</f>
        <v>0-0</v>
      </c>
      <c r="F124" s="992" t="str">
        <f>IF(D124=0,"0-0",(VLOOKUP(D124,'CONSOLIDADO PLAN DESARROLLO'!$EL$9:$ET$304,3,0)))</f>
        <v>0-0</v>
      </c>
      <c r="G124" s="1014" t="str">
        <f>IF(D124=0,"0-0",(VLOOKUP(D124,'CONSOLIDADO PLAN DESARROLLO'!$EL$9:$ET$304,4,0)))</f>
        <v>0-0</v>
      </c>
      <c r="H124" s="997" t="str">
        <f>IF(D124=0,"0-0",(VLOOKUP(D124,'CONSOLIDADO PLAN DESARROLLO'!$EL$9:$ET$304,5,0)))</f>
        <v>0-0</v>
      </c>
      <c r="I124" s="999" t="str">
        <f>IF(D124=0,"0-0",(VLOOKUP(D124,'CONSOLIDADO PLAN DESARROLLO'!$EL$9:$ET$304,$R$3,0)))</f>
        <v>0-0</v>
      </c>
      <c r="J124" s="1000"/>
      <c r="K124" s="1034"/>
      <c r="L124" s="1010"/>
      <c r="M124" s="175"/>
      <c r="N124" s="176"/>
      <c r="O124" s="177"/>
      <c r="P124" s="46"/>
      <c r="Q124" s="47"/>
      <c r="R124" s="1037"/>
      <c r="S124" s="48"/>
      <c r="T124" s="917"/>
      <c r="U124" s="49"/>
      <c r="V124" s="917"/>
      <c r="W124" s="49"/>
      <c r="X124" s="917"/>
      <c r="Y124" s="49"/>
      <c r="Z124" s="917"/>
      <c r="AA124" s="49"/>
      <c r="AB124" s="917"/>
      <c r="AC124" s="49"/>
      <c r="AD124" s="917"/>
      <c r="AE124" s="49"/>
      <c r="AF124" s="917"/>
      <c r="AG124" s="50"/>
      <c r="AH124" s="865"/>
      <c r="AI124" s="865"/>
      <c r="AJ124" s="908">
        <f>+R124+T124+V124+X124+Z124+AB124+AD124+AF124</f>
        <v>0</v>
      </c>
      <c r="AK124" s="104">
        <f t="shared" ref="AK124:AK129" si="135">AC124+AE124+AG124+S124+U124+W124+Y124+AA124</f>
        <v>0</v>
      </c>
      <c r="AL124" s="51"/>
      <c r="AM124" s="52"/>
      <c r="AN124" s="52"/>
      <c r="AO124" s="52"/>
      <c r="AP124" s="52"/>
      <c r="AQ124" s="52"/>
      <c r="AR124" s="53">
        <f t="shared" ref="AR124:AR129" si="136">SUM(AL124:AQ124)</f>
        <v>0</v>
      </c>
      <c r="AS124" s="54"/>
      <c r="AT124" s="52"/>
      <c r="AU124" s="53">
        <f t="shared" ref="AU124:AU128" si="137">SUM(AS124:AT124)</f>
        <v>0</v>
      </c>
      <c r="AV124" s="54"/>
      <c r="AW124" s="52"/>
      <c r="AX124" s="52"/>
      <c r="AY124" s="52"/>
      <c r="AZ124" s="55"/>
      <c r="BA124" s="56"/>
      <c r="BB124" s="56"/>
      <c r="BC124" s="57"/>
    </row>
    <row r="125" spans="1:55" ht="17.25" hidden="1" customHeight="1">
      <c r="A125" s="984"/>
      <c r="B125" s="986"/>
      <c r="C125" s="988"/>
      <c r="D125" s="990"/>
      <c r="E125" s="995"/>
      <c r="F125" s="992"/>
      <c r="G125" s="1014"/>
      <c r="H125" s="997"/>
      <c r="I125" s="1001"/>
      <c r="J125" s="1002"/>
      <c r="K125" s="1034"/>
      <c r="L125" s="1011"/>
      <c r="M125" s="175"/>
      <c r="N125" s="176"/>
      <c r="O125" s="177"/>
      <c r="P125" s="46"/>
      <c r="Q125" s="47"/>
      <c r="R125" s="1038"/>
      <c r="S125" s="48"/>
      <c r="T125" s="918"/>
      <c r="U125" s="49"/>
      <c r="V125" s="918"/>
      <c r="W125" s="49"/>
      <c r="X125" s="918"/>
      <c r="Y125" s="49"/>
      <c r="Z125" s="918"/>
      <c r="AA125" s="49"/>
      <c r="AB125" s="918"/>
      <c r="AC125" s="49"/>
      <c r="AD125" s="918"/>
      <c r="AE125" s="49"/>
      <c r="AF125" s="918"/>
      <c r="AG125" s="50"/>
      <c r="AH125" s="866"/>
      <c r="AI125" s="866"/>
      <c r="AJ125" s="909"/>
      <c r="AK125" s="104">
        <f t="shared" si="135"/>
        <v>0</v>
      </c>
      <c r="AL125" s="51"/>
      <c r="AM125" s="52"/>
      <c r="AN125" s="52"/>
      <c r="AO125" s="52"/>
      <c r="AP125" s="52"/>
      <c r="AQ125" s="52"/>
      <c r="AR125" s="53">
        <f t="shared" si="136"/>
        <v>0</v>
      </c>
      <c r="AS125" s="54"/>
      <c r="AT125" s="52"/>
      <c r="AU125" s="53">
        <f t="shared" si="137"/>
        <v>0</v>
      </c>
      <c r="AV125" s="54"/>
      <c r="AW125" s="52"/>
      <c r="AX125" s="52"/>
      <c r="AY125" s="52"/>
      <c r="AZ125" s="55"/>
      <c r="BA125" s="56"/>
      <c r="BB125" s="56"/>
      <c r="BC125" s="57"/>
    </row>
    <row r="126" spans="1:55" ht="17.25" hidden="1" customHeight="1">
      <c r="A126" s="984"/>
      <c r="B126" s="986"/>
      <c r="C126" s="988"/>
      <c r="D126" s="990"/>
      <c r="E126" s="995"/>
      <c r="F126" s="992"/>
      <c r="G126" s="1014"/>
      <c r="H126" s="997"/>
      <c r="I126" s="1001"/>
      <c r="J126" s="1002"/>
      <c r="K126" s="1034"/>
      <c r="L126" s="1011"/>
      <c r="M126" s="175"/>
      <c r="N126" s="176"/>
      <c r="O126" s="177"/>
      <c r="P126" s="46"/>
      <c r="Q126" s="47"/>
      <c r="R126" s="1038"/>
      <c r="S126" s="48"/>
      <c r="T126" s="918"/>
      <c r="U126" s="49"/>
      <c r="V126" s="918"/>
      <c r="W126" s="49"/>
      <c r="X126" s="918"/>
      <c r="Y126" s="49"/>
      <c r="Z126" s="918"/>
      <c r="AA126" s="49"/>
      <c r="AB126" s="918"/>
      <c r="AC126" s="49"/>
      <c r="AD126" s="918"/>
      <c r="AE126" s="49"/>
      <c r="AF126" s="918"/>
      <c r="AG126" s="50"/>
      <c r="AH126" s="866"/>
      <c r="AI126" s="866"/>
      <c r="AJ126" s="909"/>
      <c r="AK126" s="104">
        <f t="shared" si="135"/>
        <v>0</v>
      </c>
      <c r="AL126" s="51"/>
      <c r="AM126" s="52"/>
      <c r="AN126" s="52"/>
      <c r="AO126" s="52"/>
      <c r="AP126" s="52"/>
      <c r="AQ126" s="52"/>
      <c r="AR126" s="53">
        <f t="shared" si="136"/>
        <v>0</v>
      </c>
      <c r="AS126" s="54"/>
      <c r="AT126" s="52"/>
      <c r="AU126" s="53">
        <f t="shared" si="137"/>
        <v>0</v>
      </c>
      <c r="AV126" s="54"/>
      <c r="AW126" s="52"/>
      <c r="AX126" s="52"/>
      <c r="AY126" s="52"/>
      <c r="AZ126" s="55"/>
      <c r="BA126" s="56"/>
      <c r="BB126" s="56"/>
      <c r="BC126" s="57"/>
    </row>
    <row r="127" spans="1:55" ht="17.25" hidden="1" customHeight="1">
      <c r="A127" s="984"/>
      <c r="B127" s="986"/>
      <c r="C127" s="988"/>
      <c r="D127" s="990"/>
      <c r="E127" s="995"/>
      <c r="F127" s="992"/>
      <c r="G127" s="1014"/>
      <c r="H127" s="997"/>
      <c r="I127" s="1001"/>
      <c r="J127" s="1002"/>
      <c r="K127" s="1034"/>
      <c r="L127" s="1011"/>
      <c r="M127" s="175"/>
      <c r="N127" s="176"/>
      <c r="O127" s="177"/>
      <c r="P127" s="46"/>
      <c r="Q127" s="47"/>
      <c r="R127" s="1038"/>
      <c r="S127" s="48"/>
      <c r="T127" s="918"/>
      <c r="U127" s="49"/>
      <c r="V127" s="918"/>
      <c r="W127" s="49"/>
      <c r="X127" s="918"/>
      <c r="Y127" s="49"/>
      <c r="Z127" s="918"/>
      <c r="AA127" s="49"/>
      <c r="AB127" s="918"/>
      <c r="AC127" s="49"/>
      <c r="AD127" s="918"/>
      <c r="AE127" s="49"/>
      <c r="AF127" s="918"/>
      <c r="AG127" s="50"/>
      <c r="AH127" s="866"/>
      <c r="AI127" s="866"/>
      <c r="AJ127" s="909"/>
      <c r="AK127" s="104">
        <f t="shared" si="135"/>
        <v>0</v>
      </c>
      <c r="AL127" s="51"/>
      <c r="AM127" s="52"/>
      <c r="AN127" s="52"/>
      <c r="AO127" s="52"/>
      <c r="AP127" s="52"/>
      <c r="AQ127" s="52"/>
      <c r="AR127" s="53">
        <f t="shared" si="136"/>
        <v>0</v>
      </c>
      <c r="AS127" s="54"/>
      <c r="AT127" s="52"/>
      <c r="AU127" s="53">
        <f t="shared" si="137"/>
        <v>0</v>
      </c>
      <c r="AV127" s="54"/>
      <c r="AW127" s="52"/>
      <c r="AX127" s="52"/>
      <c r="AY127" s="52"/>
      <c r="AZ127" s="55"/>
      <c r="BA127" s="56"/>
      <c r="BB127" s="56"/>
      <c r="BC127" s="57"/>
    </row>
    <row r="128" spans="1:55" ht="17.25" hidden="1" customHeight="1">
      <c r="A128" s="984"/>
      <c r="B128" s="986"/>
      <c r="C128" s="988"/>
      <c r="D128" s="990"/>
      <c r="E128" s="995"/>
      <c r="F128" s="992"/>
      <c r="G128" s="1014"/>
      <c r="H128" s="997"/>
      <c r="I128" s="1001"/>
      <c r="J128" s="1002"/>
      <c r="K128" s="1034"/>
      <c r="L128" s="1011"/>
      <c r="M128" s="175"/>
      <c r="N128" s="176"/>
      <c r="O128" s="177"/>
      <c r="P128" s="46"/>
      <c r="Q128" s="47"/>
      <c r="R128" s="1038"/>
      <c r="S128" s="48"/>
      <c r="T128" s="918"/>
      <c r="U128" s="49"/>
      <c r="V128" s="918"/>
      <c r="W128" s="49"/>
      <c r="X128" s="918"/>
      <c r="Y128" s="49"/>
      <c r="Z128" s="918"/>
      <c r="AA128" s="49"/>
      <c r="AB128" s="918"/>
      <c r="AC128" s="49"/>
      <c r="AD128" s="918"/>
      <c r="AE128" s="49"/>
      <c r="AF128" s="918"/>
      <c r="AG128" s="50"/>
      <c r="AH128" s="866"/>
      <c r="AI128" s="866"/>
      <c r="AJ128" s="909"/>
      <c r="AK128" s="104">
        <f t="shared" si="135"/>
        <v>0</v>
      </c>
      <c r="AL128" s="51"/>
      <c r="AM128" s="52"/>
      <c r="AN128" s="52"/>
      <c r="AO128" s="52"/>
      <c r="AP128" s="52"/>
      <c r="AQ128" s="52"/>
      <c r="AR128" s="53">
        <f t="shared" si="136"/>
        <v>0</v>
      </c>
      <c r="AS128" s="54"/>
      <c r="AT128" s="52"/>
      <c r="AU128" s="53">
        <f t="shared" si="137"/>
        <v>0</v>
      </c>
      <c r="AV128" s="54"/>
      <c r="AW128" s="52"/>
      <c r="AX128" s="52"/>
      <c r="AY128" s="52"/>
      <c r="AZ128" s="55"/>
      <c r="BA128" s="56"/>
      <c r="BB128" s="56"/>
      <c r="BC128" s="57"/>
    </row>
    <row r="129" spans="1:55" ht="17.25" hidden="1" customHeight="1">
      <c r="A129" s="984"/>
      <c r="B129" s="1028"/>
      <c r="C129" s="1029"/>
      <c r="D129" s="1030"/>
      <c r="E129" s="995"/>
      <c r="F129" s="1031"/>
      <c r="G129" s="1032"/>
      <c r="H129" s="1033"/>
      <c r="I129" s="1001"/>
      <c r="J129" s="1002"/>
      <c r="K129" s="1035"/>
      <c r="L129" s="1011"/>
      <c r="M129" s="178"/>
      <c r="N129" s="179"/>
      <c r="O129" s="180"/>
      <c r="P129" s="107"/>
      <c r="Q129" s="108"/>
      <c r="R129" s="1038"/>
      <c r="S129" s="109"/>
      <c r="T129" s="918"/>
      <c r="U129" s="110"/>
      <c r="V129" s="918"/>
      <c r="W129" s="110"/>
      <c r="X129" s="918"/>
      <c r="Y129" s="110"/>
      <c r="Z129" s="918"/>
      <c r="AA129" s="110"/>
      <c r="AB129" s="918"/>
      <c r="AC129" s="110"/>
      <c r="AD129" s="918"/>
      <c r="AE129" s="110"/>
      <c r="AF129" s="918"/>
      <c r="AG129" s="111"/>
      <c r="AH129" s="866"/>
      <c r="AI129" s="866"/>
      <c r="AJ129" s="910"/>
      <c r="AK129" s="104">
        <f t="shared" si="135"/>
        <v>0</v>
      </c>
      <c r="AL129" s="112"/>
      <c r="AM129" s="113"/>
      <c r="AN129" s="113"/>
      <c r="AO129" s="113"/>
      <c r="AP129" s="113"/>
      <c r="AQ129" s="113"/>
      <c r="AR129" s="53">
        <f t="shared" si="136"/>
        <v>0</v>
      </c>
      <c r="AS129" s="114"/>
      <c r="AT129" s="113"/>
      <c r="AU129" s="53">
        <f>SUM(AS129:AT129)</f>
        <v>0</v>
      </c>
      <c r="AV129" s="114"/>
      <c r="AW129" s="113"/>
      <c r="AX129" s="113"/>
      <c r="AY129" s="113"/>
      <c r="AZ129" s="115"/>
      <c r="BA129" s="116"/>
      <c r="BB129" s="116"/>
      <c r="BC129" s="117"/>
    </row>
    <row r="130" spans="1:55" ht="9.9499999999999993" hidden="1" customHeight="1" thickBot="1">
      <c r="A130" s="985"/>
      <c r="B130" s="987"/>
      <c r="C130" s="989"/>
      <c r="D130" s="991"/>
      <c r="E130" s="996"/>
      <c r="F130" s="993"/>
      <c r="G130" s="1015"/>
      <c r="H130" s="998"/>
      <c r="I130" s="1003"/>
      <c r="J130" s="1004"/>
      <c r="K130" s="1036"/>
      <c r="L130" s="1012"/>
      <c r="M130" s="181"/>
      <c r="N130" s="182"/>
      <c r="O130" s="183"/>
      <c r="P130" s="118"/>
      <c r="Q130" s="118"/>
      <c r="R130" s="1039"/>
      <c r="S130" s="184"/>
      <c r="T130" s="919"/>
      <c r="U130" s="185"/>
      <c r="V130" s="919"/>
      <c r="W130" s="185"/>
      <c r="X130" s="919"/>
      <c r="Y130" s="185"/>
      <c r="Z130" s="919"/>
      <c r="AA130" s="185"/>
      <c r="AB130" s="919"/>
      <c r="AC130" s="185"/>
      <c r="AD130" s="919"/>
      <c r="AE130" s="185"/>
      <c r="AF130" s="919"/>
      <c r="AG130" s="186"/>
      <c r="AH130" s="867"/>
      <c r="AI130" s="867"/>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c r="A131" s="157"/>
      <c r="B131" s="193"/>
      <c r="C131" s="193"/>
      <c r="D131" s="193"/>
      <c r="E131" s="193"/>
      <c r="F131" s="193"/>
      <c r="G131" s="193"/>
      <c r="H131" s="193"/>
      <c r="I131" s="1013"/>
      <c r="J131" s="101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c r="A132" s="983">
        <v>13</v>
      </c>
      <c r="B132" s="162" t="s">
        <v>1705</v>
      </c>
      <c r="C132" s="163" t="s">
        <v>1706</v>
      </c>
      <c r="D132" s="164" t="s">
        <v>21</v>
      </c>
      <c r="E132" s="164" t="s">
        <v>1892</v>
      </c>
      <c r="F132" s="163" t="s">
        <v>1707</v>
      </c>
      <c r="G132" s="165" t="s">
        <v>1679</v>
      </c>
      <c r="H132" s="165" t="s">
        <v>1680</v>
      </c>
      <c r="I132" s="166" t="s">
        <v>1908</v>
      </c>
      <c r="J132" s="167">
        <f>+$N$3</f>
        <v>2019</v>
      </c>
      <c r="K132" s="165" t="s">
        <v>1925</v>
      </c>
      <c r="L132" s="166" t="s">
        <v>1926</v>
      </c>
      <c r="M132" s="163" t="s">
        <v>1708</v>
      </c>
      <c r="N132" s="163" t="s">
        <v>1709</v>
      </c>
      <c r="O132" s="163" t="s">
        <v>1710</v>
      </c>
      <c r="P132" s="163" t="s">
        <v>1711</v>
      </c>
      <c r="Q132" s="163" t="s">
        <v>1712</v>
      </c>
      <c r="R132" s="168">
        <f t="shared" ref="R132" si="138">SUM(R133:R139)</f>
        <v>0</v>
      </c>
      <c r="S132" s="169">
        <f t="shared" ref="S132" si="139">SUM(S133:S139)</f>
        <v>0</v>
      </c>
      <c r="T132" s="170">
        <f t="shared" ref="T132" si="140">SUM(T133:T139)</f>
        <v>0</v>
      </c>
      <c r="U132" s="171">
        <f t="shared" ref="U132" si="141">SUM(U133:U139)</f>
        <v>0</v>
      </c>
      <c r="V132" s="170">
        <f t="shared" ref="V132" si="142">SUM(V133:V139)</f>
        <v>0</v>
      </c>
      <c r="W132" s="171">
        <f t="shared" ref="W132" si="143">SUM(W133:W139)</f>
        <v>0</v>
      </c>
      <c r="X132" s="170">
        <f t="shared" ref="X132" si="144">SUM(X133:X139)</f>
        <v>0</v>
      </c>
      <c r="Y132" s="171">
        <f t="shared" ref="Y132" si="145">SUM(Y133:Y139)</f>
        <v>0</v>
      </c>
      <c r="Z132" s="170">
        <f t="shared" ref="Z132" si="146">SUM(Z133:Z139)</f>
        <v>0</v>
      </c>
      <c r="AA132" s="171">
        <f t="shared" ref="AA132" si="147">SUM(AA133:AA139)</f>
        <v>0</v>
      </c>
      <c r="AB132" s="170">
        <f t="shared" ref="AB132" si="148">SUM(AB133:AB139)</f>
        <v>0</v>
      </c>
      <c r="AC132" s="171">
        <f t="shared" ref="AC132" si="149">SUM(AC133:AC139)</f>
        <v>0</v>
      </c>
      <c r="AD132" s="170">
        <f t="shared" ref="AD132" si="150">SUM(AD133:AD139)</f>
        <v>0</v>
      </c>
      <c r="AE132" s="171">
        <f t="shared" ref="AE132" si="151">SUM(AE133:AE139)</f>
        <v>0</v>
      </c>
      <c r="AF132" s="170">
        <f t="shared" ref="AF132" si="152">SUM(AF133:AF139)</f>
        <v>0</v>
      </c>
      <c r="AG132" s="172">
        <f t="shared" ref="AG132" si="153">SUM(AG133:AG139)</f>
        <v>0</v>
      </c>
      <c r="AH132" s="864"/>
      <c r="AI132" s="864"/>
      <c r="AJ132" s="173">
        <f t="shared" ref="AJ132" si="154">SUM(AJ133:AJ139)</f>
        <v>0</v>
      </c>
      <c r="AK132" s="174">
        <f t="shared" ref="AK132" si="155">SUM(AK133:AK139)</f>
        <v>0</v>
      </c>
      <c r="AL132" s="41">
        <f t="shared" ref="AL132" si="156">SUM(AL133:AL139)</f>
        <v>0</v>
      </c>
      <c r="AM132" s="42">
        <f t="shared" ref="AM132" si="157">SUM(AM133:AM139)</f>
        <v>0</v>
      </c>
      <c r="AN132" s="42">
        <f t="shared" ref="AN132" si="158">SUM(AN133:AN139)</f>
        <v>0</v>
      </c>
      <c r="AO132" s="42">
        <f t="shared" ref="AO132" si="159">SUM(AO133:AO139)</f>
        <v>0</v>
      </c>
      <c r="AP132" s="42">
        <f t="shared" ref="AP132" si="160">SUM(AP133:AP139)</f>
        <v>0</v>
      </c>
      <c r="AQ132" s="42">
        <f t="shared" ref="AQ132" si="161">SUM(AQ133:AQ139)</f>
        <v>0</v>
      </c>
      <c r="AR132" s="43">
        <f t="shared" ref="AR132" si="162">SUM(AR133:AR139)</f>
        <v>0</v>
      </c>
      <c r="AS132" s="105">
        <f t="shared" ref="AS132" si="163">SUM(AS133:AS139)</f>
        <v>0</v>
      </c>
      <c r="AT132" s="42">
        <f t="shared" ref="AT132" si="164">SUM(AT133:AT139)</f>
        <v>0</v>
      </c>
      <c r="AU132" s="43">
        <f t="shared" ref="AU132" si="165">SUM(AU133:AU139)</f>
        <v>0</v>
      </c>
      <c r="AV132" s="105">
        <f t="shared" ref="AV132" si="166">SUM(AV133:AV139)</f>
        <v>0</v>
      </c>
      <c r="AW132" s="42">
        <f t="shared" ref="AW132" si="167">SUM(AW133:AW139)</f>
        <v>0</v>
      </c>
      <c r="AX132" s="42">
        <f t="shared" ref="AX132" si="168">SUM(AX133:AX139)</f>
        <v>0</v>
      </c>
      <c r="AY132" s="42">
        <f t="shared" ref="AY132" si="169">SUM(AY133:AY139)</f>
        <v>0</v>
      </c>
      <c r="AZ132" s="106">
        <f t="shared" ref="AZ132" si="170">SUM(AZ133:AZ139)</f>
        <v>0</v>
      </c>
      <c r="BA132" s="44" t="s">
        <v>1685</v>
      </c>
      <c r="BB132" s="44" t="s">
        <v>1686</v>
      </c>
      <c r="BC132" s="45" t="s">
        <v>1687</v>
      </c>
    </row>
    <row r="133" spans="1:55" ht="17.25" hidden="1" customHeight="1">
      <c r="A133" s="984"/>
      <c r="B133" s="986" t="str">
        <f>VLOOKUP($D$9,'PROYECTOS REGISTRADOS'!$A$2:$D$82,4,0)</f>
        <v>Mejoramiento de la cobertura de Acueducto del Área Urbana y Área Rural del Municipio de Tocancipá, Cundinamarca, Centro Oriente</v>
      </c>
      <c r="C133" s="988" t="str">
        <f>VLOOKUP($D$9,'PROYECTOS REGISTRADOS'!$A$2:$D$82,3,0)</f>
        <v>2016-25817-0045</v>
      </c>
      <c r="D133" s="990"/>
      <c r="E133" s="994" t="str">
        <f>IF(D133=0,"0-0",(VLOOKUP(D133,'CONSOLIDADO PLAN DESARROLLO'!$EL$9:$ET$304,2,0)))</f>
        <v>0-0</v>
      </c>
      <c r="F133" s="992" t="str">
        <f>IF(D133=0,"0-0",(VLOOKUP(D133,'CONSOLIDADO PLAN DESARROLLO'!$EL$9:$ET$304,3,0)))</f>
        <v>0-0</v>
      </c>
      <c r="G133" s="1014" t="str">
        <f>IF(D133=0,"0-0",(VLOOKUP(D133,'CONSOLIDADO PLAN DESARROLLO'!$EL$9:$ET$304,4,0)))</f>
        <v>0-0</v>
      </c>
      <c r="H133" s="997" t="str">
        <f>IF(D133=0,"0-0",(VLOOKUP(D133,'CONSOLIDADO PLAN DESARROLLO'!$EL$9:$ET$304,5,0)))</f>
        <v>0-0</v>
      </c>
      <c r="I133" s="999" t="str">
        <f>IF(D133=0,"0-0",(VLOOKUP(D133,'CONSOLIDADO PLAN DESARROLLO'!$EL$9:$ET$304,$R$3,0)))</f>
        <v>0-0</v>
      </c>
      <c r="J133" s="1000"/>
      <c r="K133" s="1034"/>
      <c r="L133" s="1010"/>
      <c r="M133" s="175"/>
      <c r="N133" s="176"/>
      <c r="O133" s="177"/>
      <c r="P133" s="46"/>
      <c r="Q133" s="47"/>
      <c r="R133" s="1037"/>
      <c r="S133" s="48"/>
      <c r="T133" s="917"/>
      <c r="U133" s="49"/>
      <c r="V133" s="917"/>
      <c r="W133" s="49"/>
      <c r="X133" s="917"/>
      <c r="Y133" s="49"/>
      <c r="Z133" s="917"/>
      <c r="AA133" s="49"/>
      <c r="AB133" s="917"/>
      <c r="AC133" s="49"/>
      <c r="AD133" s="917"/>
      <c r="AE133" s="49"/>
      <c r="AF133" s="917"/>
      <c r="AG133" s="50"/>
      <c r="AH133" s="865"/>
      <c r="AI133" s="865"/>
      <c r="AJ133" s="908">
        <f>+R133+T133+V133+X133+Z133+AB133+AD133+AF133</f>
        <v>0</v>
      </c>
      <c r="AK133" s="104">
        <f t="shared" ref="AK133:AK138" si="171">AC133+AE133+AG133+S133+U133+W133+Y133+AA133</f>
        <v>0</v>
      </c>
      <c r="AL133" s="51"/>
      <c r="AM133" s="52"/>
      <c r="AN133" s="52"/>
      <c r="AO133" s="52"/>
      <c r="AP133" s="52"/>
      <c r="AQ133" s="52"/>
      <c r="AR133" s="53">
        <f t="shared" ref="AR133:AR138" si="172">SUM(AL133:AQ133)</f>
        <v>0</v>
      </c>
      <c r="AS133" s="54"/>
      <c r="AT133" s="52"/>
      <c r="AU133" s="53">
        <f t="shared" ref="AU133:AU137" si="173">SUM(AS133:AT133)</f>
        <v>0</v>
      </c>
      <c r="AV133" s="54"/>
      <c r="AW133" s="52"/>
      <c r="AX133" s="52"/>
      <c r="AY133" s="52"/>
      <c r="AZ133" s="55"/>
      <c r="BA133" s="56"/>
      <c r="BB133" s="56"/>
      <c r="BC133" s="57"/>
    </row>
    <row r="134" spans="1:55" ht="17.25" hidden="1" customHeight="1">
      <c r="A134" s="984"/>
      <c r="B134" s="986"/>
      <c r="C134" s="988"/>
      <c r="D134" s="990"/>
      <c r="E134" s="995"/>
      <c r="F134" s="992"/>
      <c r="G134" s="1014"/>
      <c r="H134" s="997"/>
      <c r="I134" s="1001"/>
      <c r="J134" s="1002"/>
      <c r="K134" s="1034"/>
      <c r="L134" s="1011"/>
      <c r="M134" s="175"/>
      <c r="N134" s="176"/>
      <c r="O134" s="177"/>
      <c r="P134" s="46"/>
      <c r="Q134" s="47"/>
      <c r="R134" s="1038"/>
      <c r="S134" s="48"/>
      <c r="T134" s="918"/>
      <c r="U134" s="49"/>
      <c r="V134" s="918"/>
      <c r="W134" s="49"/>
      <c r="X134" s="918"/>
      <c r="Y134" s="49"/>
      <c r="Z134" s="918"/>
      <c r="AA134" s="49"/>
      <c r="AB134" s="918"/>
      <c r="AC134" s="49"/>
      <c r="AD134" s="918"/>
      <c r="AE134" s="49"/>
      <c r="AF134" s="918"/>
      <c r="AG134" s="50"/>
      <c r="AH134" s="866"/>
      <c r="AI134" s="866"/>
      <c r="AJ134" s="909"/>
      <c r="AK134" s="104">
        <f t="shared" si="171"/>
        <v>0</v>
      </c>
      <c r="AL134" s="51"/>
      <c r="AM134" s="52"/>
      <c r="AN134" s="52"/>
      <c r="AO134" s="52"/>
      <c r="AP134" s="52"/>
      <c r="AQ134" s="52"/>
      <c r="AR134" s="53">
        <f t="shared" si="172"/>
        <v>0</v>
      </c>
      <c r="AS134" s="54"/>
      <c r="AT134" s="52"/>
      <c r="AU134" s="53">
        <f t="shared" si="173"/>
        <v>0</v>
      </c>
      <c r="AV134" s="54"/>
      <c r="AW134" s="52"/>
      <c r="AX134" s="52"/>
      <c r="AY134" s="52"/>
      <c r="AZ134" s="55"/>
      <c r="BA134" s="56"/>
      <c r="BB134" s="56"/>
      <c r="BC134" s="57"/>
    </row>
    <row r="135" spans="1:55" ht="17.25" hidden="1" customHeight="1">
      <c r="A135" s="984"/>
      <c r="B135" s="986"/>
      <c r="C135" s="988"/>
      <c r="D135" s="990"/>
      <c r="E135" s="995"/>
      <c r="F135" s="992"/>
      <c r="G135" s="1014"/>
      <c r="H135" s="997"/>
      <c r="I135" s="1001"/>
      <c r="J135" s="1002"/>
      <c r="K135" s="1034"/>
      <c r="L135" s="1011"/>
      <c r="M135" s="175"/>
      <c r="N135" s="176"/>
      <c r="O135" s="177"/>
      <c r="P135" s="46"/>
      <c r="Q135" s="47"/>
      <c r="R135" s="1038"/>
      <c r="S135" s="48"/>
      <c r="T135" s="918"/>
      <c r="U135" s="49"/>
      <c r="V135" s="918"/>
      <c r="W135" s="49"/>
      <c r="X135" s="918"/>
      <c r="Y135" s="49"/>
      <c r="Z135" s="918"/>
      <c r="AA135" s="49"/>
      <c r="AB135" s="918"/>
      <c r="AC135" s="49"/>
      <c r="AD135" s="918"/>
      <c r="AE135" s="49"/>
      <c r="AF135" s="918"/>
      <c r="AG135" s="50"/>
      <c r="AH135" s="866"/>
      <c r="AI135" s="866"/>
      <c r="AJ135" s="909"/>
      <c r="AK135" s="104">
        <f t="shared" si="171"/>
        <v>0</v>
      </c>
      <c r="AL135" s="51"/>
      <c r="AM135" s="52"/>
      <c r="AN135" s="52"/>
      <c r="AO135" s="52"/>
      <c r="AP135" s="52"/>
      <c r="AQ135" s="52"/>
      <c r="AR135" s="53">
        <f t="shared" si="172"/>
        <v>0</v>
      </c>
      <c r="AS135" s="54"/>
      <c r="AT135" s="52"/>
      <c r="AU135" s="53">
        <f t="shared" si="173"/>
        <v>0</v>
      </c>
      <c r="AV135" s="54"/>
      <c r="AW135" s="52"/>
      <c r="AX135" s="52"/>
      <c r="AY135" s="52"/>
      <c r="AZ135" s="55"/>
      <c r="BA135" s="56"/>
      <c r="BB135" s="56"/>
      <c r="BC135" s="57"/>
    </row>
    <row r="136" spans="1:55" ht="17.25" hidden="1" customHeight="1">
      <c r="A136" s="984"/>
      <c r="B136" s="986"/>
      <c r="C136" s="988"/>
      <c r="D136" s="990"/>
      <c r="E136" s="995"/>
      <c r="F136" s="992"/>
      <c r="G136" s="1014"/>
      <c r="H136" s="997"/>
      <c r="I136" s="1001"/>
      <c r="J136" s="1002"/>
      <c r="K136" s="1034"/>
      <c r="L136" s="1011"/>
      <c r="M136" s="175"/>
      <c r="N136" s="176"/>
      <c r="O136" s="177"/>
      <c r="P136" s="46"/>
      <c r="Q136" s="47"/>
      <c r="R136" s="1038"/>
      <c r="S136" s="48"/>
      <c r="T136" s="918"/>
      <c r="U136" s="49"/>
      <c r="V136" s="918"/>
      <c r="W136" s="49"/>
      <c r="X136" s="918"/>
      <c r="Y136" s="49"/>
      <c r="Z136" s="918"/>
      <c r="AA136" s="49"/>
      <c r="AB136" s="918"/>
      <c r="AC136" s="49"/>
      <c r="AD136" s="918"/>
      <c r="AE136" s="49"/>
      <c r="AF136" s="918"/>
      <c r="AG136" s="50"/>
      <c r="AH136" s="866"/>
      <c r="AI136" s="866"/>
      <c r="AJ136" s="909"/>
      <c r="AK136" s="104">
        <f t="shared" si="171"/>
        <v>0</v>
      </c>
      <c r="AL136" s="51"/>
      <c r="AM136" s="52"/>
      <c r="AN136" s="52"/>
      <c r="AO136" s="52"/>
      <c r="AP136" s="52"/>
      <c r="AQ136" s="52"/>
      <c r="AR136" s="53">
        <f t="shared" si="172"/>
        <v>0</v>
      </c>
      <c r="AS136" s="54"/>
      <c r="AT136" s="52"/>
      <c r="AU136" s="53">
        <f t="shared" si="173"/>
        <v>0</v>
      </c>
      <c r="AV136" s="54"/>
      <c r="AW136" s="52"/>
      <c r="AX136" s="52"/>
      <c r="AY136" s="52"/>
      <c r="AZ136" s="55"/>
      <c r="BA136" s="56"/>
      <c r="BB136" s="56"/>
      <c r="BC136" s="57"/>
    </row>
    <row r="137" spans="1:55" ht="17.25" hidden="1" customHeight="1">
      <c r="A137" s="984"/>
      <c r="B137" s="986"/>
      <c r="C137" s="988"/>
      <c r="D137" s="990"/>
      <c r="E137" s="995"/>
      <c r="F137" s="992"/>
      <c r="G137" s="1014"/>
      <c r="H137" s="997"/>
      <c r="I137" s="1001"/>
      <c r="J137" s="1002"/>
      <c r="K137" s="1034"/>
      <c r="L137" s="1011"/>
      <c r="M137" s="175"/>
      <c r="N137" s="176"/>
      <c r="O137" s="177"/>
      <c r="P137" s="46"/>
      <c r="Q137" s="47"/>
      <c r="R137" s="1038"/>
      <c r="S137" s="48"/>
      <c r="T137" s="918"/>
      <c r="U137" s="49"/>
      <c r="V137" s="918"/>
      <c r="W137" s="49"/>
      <c r="X137" s="918"/>
      <c r="Y137" s="49"/>
      <c r="Z137" s="918"/>
      <c r="AA137" s="49"/>
      <c r="AB137" s="918"/>
      <c r="AC137" s="49"/>
      <c r="AD137" s="918"/>
      <c r="AE137" s="49"/>
      <c r="AF137" s="918"/>
      <c r="AG137" s="50"/>
      <c r="AH137" s="866"/>
      <c r="AI137" s="866"/>
      <c r="AJ137" s="909"/>
      <c r="AK137" s="104">
        <f t="shared" si="171"/>
        <v>0</v>
      </c>
      <c r="AL137" s="51"/>
      <c r="AM137" s="52"/>
      <c r="AN137" s="52"/>
      <c r="AO137" s="52"/>
      <c r="AP137" s="52"/>
      <c r="AQ137" s="52"/>
      <c r="AR137" s="53">
        <f t="shared" si="172"/>
        <v>0</v>
      </c>
      <c r="AS137" s="54"/>
      <c r="AT137" s="52"/>
      <c r="AU137" s="53">
        <f t="shared" si="173"/>
        <v>0</v>
      </c>
      <c r="AV137" s="54"/>
      <c r="AW137" s="52"/>
      <c r="AX137" s="52"/>
      <c r="AY137" s="52"/>
      <c r="AZ137" s="55"/>
      <c r="BA137" s="56"/>
      <c r="BB137" s="56"/>
      <c r="BC137" s="57"/>
    </row>
    <row r="138" spans="1:55" ht="17.25" hidden="1" customHeight="1">
      <c r="A138" s="984"/>
      <c r="B138" s="1028"/>
      <c r="C138" s="1029"/>
      <c r="D138" s="1030"/>
      <c r="E138" s="995"/>
      <c r="F138" s="1031"/>
      <c r="G138" s="1032"/>
      <c r="H138" s="1033"/>
      <c r="I138" s="1001"/>
      <c r="J138" s="1002"/>
      <c r="K138" s="1035"/>
      <c r="L138" s="1011"/>
      <c r="M138" s="178"/>
      <c r="N138" s="179"/>
      <c r="O138" s="180"/>
      <c r="P138" s="107"/>
      <c r="Q138" s="108"/>
      <c r="R138" s="1038"/>
      <c r="S138" s="109"/>
      <c r="T138" s="918"/>
      <c r="U138" s="110"/>
      <c r="V138" s="918"/>
      <c r="W138" s="110"/>
      <c r="X138" s="918"/>
      <c r="Y138" s="110"/>
      <c r="Z138" s="918"/>
      <c r="AA138" s="110"/>
      <c r="AB138" s="918"/>
      <c r="AC138" s="110"/>
      <c r="AD138" s="918"/>
      <c r="AE138" s="110"/>
      <c r="AF138" s="918"/>
      <c r="AG138" s="111"/>
      <c r="AH138" s="866"/>
      <c r="AI138" s="866"/>
      <c r="AJ138" s="910"/>
      <c r="AK138" s="104">
        <f t="shared" si="171"/>
        <v>0</v>
      </c>
      <c r="AL138" s="112"/>
      <c r="AM138" s="113"/>
      <c r="AN138" s="113"/>
      <c r="AO138" s="113"/>
      <c r="AP138" s="113"/>
      <c r="AQ138" s="113"/>
      <c r="AR138" s="53">
        <f t="shared" si="172"/>
        <v>0</v>
      </c>
      <c r="AS138" s="114"/>
      <c r="AT138" s="113"/>
      <c r="AU138" s="53">
        <f>SUM(AS138:AT138)</f>
        <v>0</v>
      </c>
      <c r="AV138" s="114"/>
      <c r="AW138" s="113"/>
      <c r="AX138" s="113"/>
      <c r="AY138" s="113"/>
      <c r="AZ138" s="115"/>
      <c r="BA138" s="116"/>
      <c r="BB138" s="116"/>
      <c r="BC138" s="117"/>
    </row>
    <row r="139" spans="1:55" ht="9.9499999999999993" hidden="1" customHeight="1" thickBot="1">
      <c r="A139" s="985"/>
      <c r="B139" s="987"/>
      <c r="C139" s="989"/>
      <c r="D139" s="991"/>
      <c r="E139" s="996"/>
      <c r="F139" s="993"/>
      <c r="G139" s="1015"/>
      <c r="H139" s="998"/>
      <c r="I139" s="1003"/>
      <c r="J139" s="1004"/>
      <c r="K139" s="1036"/>
      <c r="L139" s="1012"/>
      <c r="M139" s="181"/>
      <c r="N139" s="182"/>
      <c r="O139" s="183"/>
      <c r="P139" s="118"/>
      <c r="Q139" s="118"/>
      <c r="R139" s="1039"/>
      <c r="S139" s="184"/>
      <c r="T139" s="919"/>
      <c r="U139" s="185"/>
      <c r="V139" s="919"/>
      <c r="W139" s="185"/>
      <c r="X139" s="919"/>
      <c r="Y139" s="185"/>
      <c r="Z139" s="919"/>
      <c r="AA139" s="185"/>
      <c r="AB139" s="919"/>
      <c r="AC139" s="185"/>
      <c r="AD139" s="919"/>
      <c r="AE139" s="185"/>
      <c r="AF139" s="919"/>
      <c r="AG139" s="186"/>
      <c r="AH139" s="867"/>
      <c r="AI139" s="867"/>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c r="A140" s="157"/>
      <c r="B140" s="193"/>
      <c r="C140" s="193"/>
      <c r="D140" s="193"/>
      <c r="E140" s="193"/>
      <c r="F140" s="193"/>
      <c r="G140" s="193"/>
      <c r="H140" s="193"/>
      <c r="I140" s="1013"/>
      <c r="J140" s="101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c r="A141" s="983">
        <v>14</v>
      </c>
      <c r="B141" s="162" t="s">
        <v>1705</v>
      </c>
      <c r="C141" s="163" t="s">
        <v>1706</v>
      </c>
      <c r="D141" s="164" t="s">
        <v>21</v>
      </c>
      <c r="E141" s="164" t="s">
        <v>1892</v>
      </c>
      <c r="F141" s="163" t="s">
        <v>1707</v>
      </c>
      <c r="G141" s="165" t="s">
        <v>1679</v>
      </c>
      <c r="H141" s="165" t="s">
        <v>1680</v>
      </c>
      <c r="I141" s="166" t="s">
        <v>1908</v>
      </c>
      <c r="J141" s="167">
        <f>+$N$3</f>
        <v>2019</v>
      </c>
      <c r="K141" s="165" t="s">
        <v>1925</v>
      </c>
      <c r="L141" s="166" t="s">
        <v>1926</v>
      </c>
      <c r="M141" s="163" t="s">
        <v>1708</v>
      </c>
      <c r="N141" s="163" t="s">
        <v>1709</v>
      </c>
      <c r="O141" s="163" t="s">
        <v>1710</v>
      </c>
      <c r="P141" s="163" t="s">
        <v>1711</v>
      </c>
      <c r="Q141" s="163" t="s">
        <v>1712</v>
      </c>
      <c r="R141" s="168">
        <f t="shared" ref="R141" si="174">SUM(R142:R148)</f>
        <v>0</v>
      </c>
      <c r="S141" s="169">
        <f t="shared" ref="S141" si="175">SUM(S142:S148)</f>
        <v>0</v>
      </c>
      <c r="T141" s="170">
        <f t="shared" ref="T141" si="176">SUM(T142:T148)</f>
        <v>0</v>
      </c>
      <c r="U141" s="171">
        <f t="shared" ref="U141" si="177">SUM(U142:U148)</f>
        <v>0</v>
      </c>
      <c r="V141" s="170">
        <f t="shared" ref="V141" si="178">SUM(V142:V148)</f>
        <v>0</v>
      </c>
      <c r="W141" s="171">
        <f t="shared" ref="W141" si="179">SUM(W142:W148)</f>
        <v>0</v>
      </c>
      <c r="X141" s="170">
        <f t="shared" ref="X141" si="180">SUM(X142:X148)</f>
        <v>0</v>
      </c>
      <c r="Y141" s="171">
        <f t="shared" ref="Y141" si="181">SUM(Y142:Y148)</f>
        <v>0</v>
      </c>
      <c r="Z141" s="170">
        <f t="shared" ref="Z141" si="182">SUM(Z142:Z148)</f>
        <v>0</v>
      </c>
      <c r="AA141" s="171">
        <f t="shared" ref="AA141" si="183">SUM(AA142:AA148)</f>
        <v>0</v>
      </c>
      <c r="AB141" s="170">
        <f t="shared" ref="AB141" si="184">SUM(AB142:AB148)</f>
        <v>0</v>
      </c>
      <c r="AC141" s="171">
        <f t="shared" ref="AC141" si="185">SUM(AC142:AC148)</f>
        <v>0</v>
      </c>
      <c r="AD141" s="170">
        <f t="shared" ref="AD141" si="186">SUM(AD142:AD148)</f>
        <v>0</v>
      </c>
      <c r="AE141" s="171">
        <f t="shared" ref="AE141" si="187">SUM(AE142:AE148)</f>
        <v>0</v>
      </c>
      <c r="AF141" s="170">
        <f t="shared" ref="AF141" si="188">SUM(AF142:AF148)</f>
        <v>0</v>
      </c>
      <c r="AG141" s="172">
        <f t="shared" ref="AG141" si="189">SUM(AG142:AG148)</f>
        <v>0</v>
      </c>
      <c r="AH141" s="864"/>
      <c r="AI141" s="864"/>
      <c r="AJ141" s="173">
        <f t="shared" ref="AJ141" si="190">SUM(AJ142:AJ148)</f>
        <v>0</v>
      </c>
      <c r="AK141" s="174">
        <f t="shared" ref="AK141" si="191">SUM(AK142:AK148)</f>
        <v>0</v>
      </c>
      <c r="AL141" s="41">
        <f t="shared" ref="AL141" si="192">SUM(AL142:AL148)</f>
        <v>0</v>
      </c>
      <c r="AM141" s="42">
        <f t="shared" ref="AM141" si="193">SUM(AM142:AM148)</f>
        <v>0</v>
      </c>
      <c r="AN141" s="42">
        <f t="shared" ref="AN141" si="194">SUM(AN142:AN148)</f>
        <v>0</v>
      </c>
      <c r="AO141" s="42">
        <f t="shared" ref="AO141" si="195">SUM(AO142:AO148)</f>
        <v>0</v>
      </c>
      <c r="AP141" s="42">
        <f t="shared" ref="AP141" si="196">SUM(AP142:AP148)</f>
        <v>0</v>
      </c>
      <c r="AQ141" s="42">
        <f t="shared" ref="AQ141" si="197">SUM(AQ142:AQ148)</f>
        <v>0</v>
      </c>
      <c r="AR141" s="43">
        <f t="shared" ref="AR141" si="198">SUM(AR142:AR148)</f>
        <v>0</v>
      </c>
      <c r="AS141" s="105">
        <f t="shared" ref="AS141" si="199">SUM(AS142:AS148)</f>
        <v>0</v>
      </c>
      <c r="AT141" s="42">
        <f t="shared" ref="AT141" si="200">SUM(AT142:AT148)</f>
        <v>0</v>
      </c>
      <c r="AU141" s="43">
        <f t="shared" ref="AU141" si="201">SUM(AU142:AU148)</f>
        <v>0</v>
      </c>
      <c r="AV141" s="105">
        <f t="shared" ref="AV141" si="202">SUM(AV142:AV148)</f>
        <v>0</v>
      </c>
      <c r="AW141" s="42">
        <f t="shared" ref="AW141" si="203">SUM(AW142:AW148)</f>
        <v>0</v>
      </c>
      <c r="AX141" s="42">
        <f t="shared" ref="AX141" si="204">SUM(AX142:AX148)</f>
        <v>0</v>
      </c>
      <c r="AY141" s="42">
        <f t="shared" ref="AY141" si="205">SUM(AY142:AY148)</f>
        <v>0</v>
      </c>
      <c r="AZ141" s="106">
        <f t="shared" ref="AZ141" si="206">SUM(AZ142:AZ148)</f>
        <v>0</v>
      </c>
      <c r="BA141" s="44" t="s">
        <v>1685</v>
      </c>
      <c r="BB141" s="44" t="s">
        <v>1686</v>
      </c>
      <c r="BC141" s="45" t="s">
        <v>1687</v>
      </c>
    </row>
    <row r="142" spans="1:55" ht="17.25" hidden="1" customHeight="1">
      <c r="A142" s="984"/>
      <c r="B142" s="986" t="str">
        <f>VLOOKUP($D$9,'PROYECTOS REGISTRADOS'!$A$2:$D$82,4,0)</f>
        <v>Mejoramiento de la cobertura de Acueducto del Área Urbana y Área Rural del Municipio de Tocancipá, Cundinamarca, Centro Oriente</v>
      </c>
      <c r="C142" s="988" t="str">
        <f>VLOOKUP($D$9,'PROYECTOS REGISTRADOS'!$A$2:$D$82,3,0)</f>
        <v>2016-25817-0045</v>
      </c>
      <c r="D142" s="990"/>
      <c r="E142" s="994" t="str">
        <f>IF(D142=0,"0-0",(VLOOKUP(D142,'CONSOLIDADO PLAN DESARROLLO'!$EL$9:$ET$304,2,0)))</f>
        <v>0-0</v>
      </c>
      <c r="F142" s="992" t="str">
        <f>IF(D142=0,"0-0",(VLOOKUP(D142,'CONSOLIDADO PLAN DESARROLLO'!$EL$9:$ET$304,3,0)))</f>
        <v>0-0</v>
      </c>
      <c r="G142" s="1014" t="str">
        <f>IF(D142=0,"0-0",(VLOOKUP(D142,'CONSOLIDADO PLAN DESARROLLO'!$EL$9:$ET$304,4,0)))</f>
        <v>0-0</v>
      </c>
      <c r="H142" s="997" t="str">
        <f>IF(D142=0,"0-0",(VLOOKUP(D142,'CONSOLIDADO PLAN DESARROLLO'!$EL$9:$ET$304,5,0)))</f>
        <v>0-0</v>
      </c>
      <c r="I142" s="999" t="str">
        <f>IF(D142=0,"0-0",(VLOOKUP(D142,'CONSOLIDADO PLAN DESARROLLO'!$EL$9:$ET$304,$R$3,0)))</f>
        <v>0-0</v>
      </c>
      <c r="J142" s="1000"/>
      <c r="K142" s="1034"/>
      <c r="L142" s="1010"/>
      <c r="M142" s="175"/>
      <c r="N142" s="176"/>
      <c r="O142" s="177"/>
      <c r="P142" s="46"/>
      <c r="Q142" s="47"/>
      <c r="R142" s="1037"/>
      <c r="S142" s="48"/>
      <c r="T142" s="917"/>
      <c r="U142" s="49"/>
      <c r="V142" s="917"/>
      <c r="W142" s="49"/>
      <c r="X142" s="917"/>
      <c r="Y142" s="49"/>
      <c r="Z142" s="917"/>
      <c r="AA142" s="49"/>
      <c r="AB142" s="917"/>
      <c r="AC142" s="49"/>
      <c r="AD142" s="917"/>
      <c r="AE142" s="49"/>
      <c r="AF142" s="917"/>
      <c r="AG142" s="50"/>
      <c r="AH142" s="865"/>
      <c r="AI142" s="865"/>
      <c r="AJ142" s="908">
        <f>+R142+T142+V142+X142+Z142+AB142+AD142+AF142</f>
        <v>0</v>
      </c>
      <c r="AK142" s="104">
        <f t="shared" ref="AK142:AK147" si="207">AC142+AE142+AG142+S142+U142+W142+Y142+AA142</f>
        <v>0</v>
      </c>
      <c r="AL142" s="51"/>
      <c r="AM142" s="52"/>
      <c r="AN142" s="52"/>
      <c r="AO142" s="52"/>
      <c r="AP142" s="52"/>
      <c r="AQ142" s="52"/>
      <c r="AR142" s="53">
        <f t="shared" ref="AR142:AR147" si="208">SUM(AL142:AQ142)</f>
        <v>0</v>
      </c>
      <c r="AS142" s="54"/>
      <c r="AT142" s="52"/>
      <c r="AU142" s="53">
        <f t="shared" ref="AU142:AU146" si="209">SUM(AS142:AT142)</f>
        <v>0</v>
      </c>
      <c r="AV142" s="54"/>
      <c r="AW142" s="52"/>
      <c r="AX142" s="52"/>
      <c r="AY142" s="52"/>
      <c r="AZ142" s="55"/>
      <c r="BA142" s="56"/>
      <c r="BB142" s="56"/>
      <c r="BC142" s="57"/>
    </row>
    <row r="143" spans="1:55" ht="17.25" hidden="1" customHeight="1">
      <c r="A143" s="984"/>
      <c r="B143" s="986"/>
      <c r="C143" s="988"/>
      <c r="D143" s="990"/>
      <c r="E143" s="995"/>
      <c r="F143" s="992"/>
      <c r="G143" s="1014"/>
      <c r="H143" s="997"/>
      <c r="I143" s="1001"/>
      <c r="J143" s="1002"/>
      <c r="K143" s="1034"/>
      <c r="L143" s="1011"/>
      <c r="M143" s="175"/>
      <c r="N143" s="176"/>
      <c r="O143" s="177"/>
      <c r="P143" s="46"/>
      <c r="Q143" s="47"/>
      <c r="R143" s="1038"/>
      <c r="S143" s="48"/>
      <c r="T143" s="918"/>
      <c r="U143" s="49"/>
      <c r="V143" s="918"/>
      <c r="W143" s="49"/>
      <c r="X143" s="918"/>
      <c r="Y143" s="49"/>
      <c r="Z143" s="918"/>
      <c r="AA143" s="49"/>
      <c r="AB143" s="918"/>
      <c r="AC143" s="49"/>
      <c r="AD143" s="918"/>
      <c r="AE143" s="49"/>
      <c r="AF143" s="918"/>
      <c r="AG143" s="50"/>
      <c r="AH143" s="866"/>
      <c r="AI143" s="866"/>
      <c r="AJ143" s="909"/>
      <c r="AK143" s="104">
        <f t="shared" si="207"/>
        <v>0</v>
      </c>
      <c r="AL143" s="51"/>
      <c r="AM143" s="52"/>
      <c r="AN143" s="52"/>
      <c r="AO143" s="52"/>
      <c r="AP143" s="52"/>
      <c r="AQ143" s="52"/>
      <c r="AR143" s="53">
        <f t="shared" si="208"/>
        <v>0</v>
      </c>
      <c r="AS143" s="54"/>
      <c r="AT143" s="52"/>
      <c r="AU143" s="53">
        <f t="shared" si="209"/>
        <v>0</v>
      </c>
      <c r="AV143" s="54"/>
      <c r="AW143" s="52"/>
      <c r="AX143" s="52"/>
      <c r="AY143" s="52"/>
      <c r="AZ143" s="55"/>
      <c r="BA143" s="56"/>
      <c r="BB143" s="56"/>
      <c r="BC143" s="57"/>
    </row>
    <row r="144" spans="1:55" ht="17.25" hidden="1" customHeight="1">
      <c r="A144" s="984"/>
      <c r="B144" s="986"/>
      <c r="C144" s="988"/>
      <c r="D144" s="990"/>
      <c r="E144" s="995"/>
      <c r="F144" s="992"/>
      <c r="G144" s="1014"/>
      <c r="H144" s="997"/>
      <c r="I144" s="1001"/>
      <c r="J144" s="1002"/>
      <c r="K144" s="1034"/>
      <c r="L144" s="1011"/>
      <c r="M144" s="175"/>
      <c r="N144" s="176"/>
      <c r="O144" s="177"/>
      <c r="P144" s="46"/>
      <c r="Q144" s="47"/>
      <c r="R144" s="1038"/>
      <c r="S144" s="48"/>
      <c r="T144" s="918"/>
      <c r="U144" s="49"/>
      <c r="V144" s="918"/>
      <c r="W144" s="49"/>
      <c r="X144" s="918"/>
      <c r="Y144" s="49"/>
      <c r="Z144" s="918"/>
      <c r="AA144" s="49"/>
      <c r="AB144" s="918"/>
      <c r="AC144" s="49"/>
      <c r="AD144" s="918"/>
      <c r="AE144" s="49"/>
      <c r="AF144" s="918"/>
      <c r="AG144" s="50"/>
      <c r="AH144" s="866"/>
      <c r="AI144" s="866"/>
      <c r="AJ144" s="909"/>
      <c r="AK144" s="104">
        <f t="shared" si="207"/>
        <v>0</v>
      </c>
      <c r="AL144" s="51"/>
      <c r="AM144" s="52"/>
      <c r="AN144" s="52"/>
      <c r="AO144" s="52"/>
      <c r="AP144" s="52"/>
      <c r="AQ144" s="52"/>
      <c r="AR144" s="53">
        <f t="shared" si="208"/>
        <v>0</v>
      </c>
      <c r="AS144" s="54"/>
      <c r="AT144" s="52"/>
      <c r="AU144" s="53">
        <f t="shared" si="209"/>
        <v>0</v>
      </c>
      <c r="AV144" s="54"/>
      <c r="AW144" s="52"/>
      <c r="AX144" s="52"/>
      <c r="AY144" s="52"/>
      <c r="AZ144" s="55"/>
      <c r="BA144" s="56"/>
      <c r="BB144" s="56"/>
      <c r="BC144" s="57"/>
    </row>
    <row r="145" spans="1:55" ht="17.25" hidden="1" customHeight="1">
      <c r="A145" s="984"/>
      <c r="B145" s="986"/>
      <c r="C145" s="988"/>
      <c r="D145" s="990"/>
      <c r="E145" s="995"/>
      <c r="F145" s="992"/>
      <c r="G145" s="1014"/>
      <c r="H145" s="997"/>
      <c r="I145" s="1001"/>
      <c r="J145" s="1002"/>
      <c r="K145" s="1034"/>
      <c r="L145" s="1011"/>
      <c r="M145" s="175"/>
      <c r="N145" s="176"/>
      <c r="O145" s="177"/>
      <c r="P145" s="46"/>
      <c r="Q145" s="47"/>
      <c r="R145" s="1038"/>
      <c r="S145" s="48"/>
      <c r="T145" s="918"/>
      <c r="U145" s="49"/>
      <c r="V145" s="918"/>
      <c r="W145" s="49"/>
      <c r="X145" s="918"/>
      <c r="Y145" s="49"/>
      <c r="Z145" s="918"/>
      <c r="AA145" s="49"/>
      <c r="AB145" s="918"/>
      <c r="AC145" s="49"/>
      <c r="AD145" s="918"/>
      <c r="AE145" s="49"/>
      <c r="AF145" s="918"/>
      <c r="AG145" s="50"/>
      <c r="AH145" s="866"/>
      <c r="AI145" s="866"/>
      <c r="AJ145" s="909"/>
      <c r="AK145" s="104">
        <f t="shared" si="207"/>
        <v>0</v>
      </c>
      <c r="AL145" s="51"/>
      <c r="AM145" s="52"/>
      <c r="AN145" s="52"/>
      <c r="AO145" s="52"/>
      <c r="AP145" s="52"/>
      <c r="AQ145" s="52"/>
      <c r="AR145" s="53">
        <f t="shared" si="208"/>
        <v>0</v>
      </c>
      <c r="AS145" s="54"/>
      <c r="AT145" s="52"/>
      <c r="AU145" s="53">
        <f t="shared" si="209"/>
        <v>0</v>
      </c>
      <c r="AV145" s="54"/>
      <c r="AW145" s="52"/>
      <c r="AX145" s="52"/>
      <c r="AY145" s="52"/>
      <c r="AZ145" s="55"/>
      <c r="BA145" s="56"/>
      <c r="BB145" s="56"/>
      <c r="BC145" s="57"/>
    </row>
    <row r="146" spans="1:55" ht="17.25" hidden="1" customHeight="1">
      <c r="A146" s="984"/>
      <c r="B146" s="986"/>
      <c r="C146" s="988"/>
      <c r="D146" s="990"/>
      <c r="E146" s="995"/>
      <c r="F146" s="992"/>
      <c r="G146" s="1014"/>
      <c r="H146" s="997"/>
      <c r="I146" s="1001"/>
      <c r="J146" s="1002"/>
      <c r="K146" s="1034"/>
      <c r="L146" s="1011"/>
      <c r="M146" s="175"/>
      <c r="N146" s="176"/>
      <c r="O146" s="177"/>
      <c r="P146" s="46"/>
      <c r="Q146" s="47"/>
      <c r="R146" s="1038"/>
      <c r="S146" s="48"/>
      <c r="T146" s="918"/>
      <c r="U146" s="49"/>
      <c r="V146" s="918"/>
      <c r="W146" s="49"/>
      <c r="X146" s="918"/>
      <c r="Y146" s="49"/>
      <c r="Z146" s="918"/>
      <c r="AA146" s="49"/>
      <c r="AB146" s="918"/>
      <c r="AC146" s="49"/>
      <c r="AD146" s="918"/>
      <c r="AE146" s="49"/>
      <c r="AF146" s="918"/>
      <c r="AG146" s="50"/>
      <c r="AH146" s="866"/>
      <c r="AI146" s="866"/>
      <c r="AJ146" s="909"/>
      <c r="AK146" s="104">
        <f t="shared" si="207"/>
        <v>0</v>
      </c>
      <c r="AL146" s="51"/>
      <c r="AM146" s="52"/>
      <c r="AN146" s="52"/>
      <c r="AO146" s="52"/>
      <c r="AP146" s="52"/>
      <c r="AQ146" s="52"/>
      <c r="AR146" s="53">
        <f t="shared" si="208"/>
        <v>0</v>
      </c>
      <c r="AS146" s="54"/>
      <c r="AT146" s="52"/>
      <c r="AU146" s="53">
        <f t="shared" si="209"/>
        <v>0</v>
      </c>
      <c r="AV146" s="54"/>
      <c r="AW146" s="52"/>
      <c r="AX146" s="52"/>
      <c r="AY146" s="52"/>
      <c r="AZ146" s="55"/>
      <c r="BA146" s="56"/>
      <c r="BB146" s="56"/>
      <c r="BC146" s="57"/>
    </row>
    <row r="147" spans="1:55" ht="17.25" hidden="1" customHeight="1">
      <c r="A147" s="984"/>
      <c r="B147" s="1028"/>
      <c r="C147" s="1029"/>
      <c r="D147" s="1030"/>
      <c r="E147" s="995"/>
      <c r="F147" s="1031"/>
      <c r="G147" s="1032"/>
      <c r="H147" s="1033"/>
      <c r="I147" s="1001"/>
      <c r="J147" s="1002"/>
      <c r="K147" s="1035"/>
      <c r="L147" s="1011"/>
      <c r="M147" s="178"/>
      <c r="N147" s="179"/>
      <c r="O147" s="180"/>
      <c r="P147" s="107"/>
      <c r="Q147" s="108"/>
      <c r="R147" s="1038"/>
      <c r="S147" s="109"/>
      <c r="T147" s="918"/>
      <c r="U147" s="110"/>
      <c r="V147" s="918"/>
      <c r="W147" s="110"/>
      <c r="X147" s="918"/>
      <c r="Y147" s="110"/>
      <c r="Z147" s="918"/>
      <c r="AA147" s="110"/>
      <c r="AB147" s="918"/>
      <c r="AC147" s="110"/>
      <c r="AD147" s="918"/>
      <c r="AE147" s="110"/>
      <c r="AF147" s="918"/>
      <c r="AG147" s="111"/>
      <c r="AH147" s="866"/>
      <c r="AI147" s="866"/>
      <c r="AJ147" s="910"/>
      <c r="AK147" s="104">
        <f t="shared" si="207"/>
        <v>0</v>
      </c>
      <c r="AL147" s="112"/>
      <c r="AM147" s="113"/>
      <c r="AN147" s="113"/>
      <c r="AO147" s="113"/>
      <c r="AP147" s="113"/>
      <c r="AQ147" s="113"/>
      <c r="AR147" s="53">
        <f t="shared" si="208"/>
        <v>0</v>
      </c>
      <c r="AS147" s="114"/>
      <c r="AT147" s="113"/>
      <c r="AU147" s="53">
        <f>SUM(AS147:AT147)</f>
        <v>0</v>
      </c>
      <c r="AV147" s="114"/>
      <c r="AW147" s="113"/>
      <c r="AX147" s="113"/>
      <c r="AY147" s="113"/>
      <c r="AZ147" s="115"/>
      <c r="BA147" s="116"/>
      <c r="BB147" s="116"/>
      <c r="BC147" s="117"/>
    </row>
    <row r="148" spans="1:55" ht="9.9499999999999993" hidden="1" customHeight="1" thickBot="1">
      <c r="A148" s="985"/>
      <c r="B148" s="987"/>
      <c r="C148" s="989"/>
      <c r="D148" s="991"/>
      <c r="E148" s="996"/>
      <c r="F148" s="993"/>
      <c r="G148" s="1015"/>
      <c r="H148" s="998"/>
      <c r="I148" s="1003"/>
      <c r="J148" s="1004"/>
      <c r="K148" s="1036"/>
      <c r="L148" s="1012"/>
      <c r="M148" s="181"/>
      <c r="N148" s="182"/>
      <c r="O148" s="183"/>
      <c r="P148" s="118"/>
      <c r="Q148" s="118"/>
      <c r="R148" s="1039"/>
      <c r="S148" s="184"/>
      <c r="T148" s="919"/>
      <c r="U148" s="185"/>
      <c r="V148" s="919"/>
      <c r="W148" s="185"/>
      <c r="X148" s="919"/>
      <c r="Y148" s="185"/>
      <c r="Z148" s="919"/>
      <c r="AA148" s="185"/>
      <c r="AB148" s="919"/>
      <c r="AC148" s="185"/>
      <c r="AD148" s="919"/>
      <c r="AE148" s="185"/>
      <c r="AF148" s="919"/>
      <c r="AG148" s="186"/>
      <c r="AH148" s="867"/>
      <c r="AI148" s="867"/>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c r="A149" s="157"/>
      <c r="B149" s="193"/>
      <c r="C149" s="193"/>
      <c r="D149" s="193"/>
      <c r="E149" s="193"/>
      <c r="F149" s="193"/>
      <c r="G149" s="193"/>
      <c r="H149" s="193"/>
      <c r="I149" s="1013"/>
      <c r="J149" s="1013"/>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c r="A150" s="983">
        <v>15</v>
      </c>
      <c r="B150" s="162" t="s">
        <v>1705</v>
      </c>
      <c r="C150" s="163" t="s">
        <v>1706</v>
      </c>
      <c r="D150" s="164" t="s">
        <v>21</v>
      </c>
      <c r="E150" s="164" t="s">
        <v>1892</v>
      </c>
      <c r="F150" s="163" t="s">
        <v>1707</v>
      </c>
      <c r="G150" s="165" t="s">
        <v>1679</v>
      </c>
      <c r="H150" s="165" t="s">
        <v>1680</v>
      </c>
      <c r="I150" s="166" t="s">
        <v>1908</v>
      </c>
      <c r="J150" s="167">
        <f>+$N$3</f>
        <v>2019</v>
      </c>
      <c r="K150" s="165" t="s">
        <v>1925</v>
      </c>
      <c r="L150" s="166" t="s">
        <v>1926</v>
      </c>
      <c r="M150" s="163" t="s">
        <v>1708</v>
      </c>
      <c r="N150" s="163" t="s">
        <v>1709</v>
      </c>
      <c r="O150" s="163" t="s">
        <v>1710</v>
      </c>
      <c r="P150" s="163" t="s">
        <v>1711</v>
      </c>
      <c r="Q150" s="163" t="s">
        <v>1712</v>
      </c>
      <c r="R150" s="168">
        <f t="shared" ref="R150" si="210">SUM(R151:R157)</f>
        <v>0</v>
      </c>
      <c r="S150" s="169">
        <f t="shared" ref="S150" si="211">SUM(S151:S157)</f>
        <v>0</v>
      </c>
      <c r="T150" s="170">
        <f t="shared" ref="T150" si="212">SUM(T151:T157)</f>
        <v>0</v>
      </c>
      <c r="U150" s="171">
        <f t="shared" ref="U150" si="213">SUM(U151:U157)</f>
        <v>0</v>
      </c>
      <c r="V150" s="170">
        <f t="shared" ref="V150" si="214">SUM(V151:V157)</f>
        <v>0</v>
      </c>
      <c r="W150" s="171">
        <f t="shared" ref="W150" si="215">SUM(W151:W157)</f>
        <v>0</v>
      </c>
      <c r="X150" s="170">
        <f t="shared" ref="X150" si="216">SUM(X151:X157)</f>
        <v>0</v>
      </c>
      <c r="Y150" s="171">
        <f t="shared" ref="Y150" si="217">SUM(Y151:Y157)</f>
        <v>0</v>
      </c>
      <c r="Z150" s="170">
        <f t="shared" ref="Z150" si="218">SUM(Z151:Z157)</f>
        <v>0</v>
      </c>
      <c r="AA150" s="171">
        <f t="shared" ref="AA150" si="219">SUM(AA151:AA157)</f>
        <v>0</v>
      </c>
      <c r="AB150" s="170">
        <f t="shared" ref="AB150" si="220">SUM(AB151:AB157)</f>
        <v>0</v>
      </c>
      <c r="AC150" s="171">
        <f t="shared" ref="AC150" si="221">SUM(AC151:AC157)</f>
        <v>0</v>
      </c>
      <c r="AD150" s="170">
        <f t="shared" ref="AD150" si="222">SUM(AD151:AD157)</f>
        <v>0</v>
      </c>
      <c r="AE150" s="171">
        <f t="shared" ref="AE150" si="223">SUM(AE151:AE157)</f>
        <v>0</v>
      </c>
      <c r="AF150" s="170">
        <f t="shared" ref="AF150" si="224">SUM(AF151:AF157)</f>
        <v>0</v>
      </c>
      <c r="AG150" s="172">
        <f t="shared" ref="AG150" si="225">SUM(AG151:AG157)</f>
        <v>0</v>
      </c>
      <c r="AH150" s="864"/>
      <c r="AI150" s="864"/>
      <c r="AJ150" s="173">
        <f t="shared" ref="AJ150" si="226">SUM(AJ151:AJ157)</f>
        <v>0</v>
      </c>
      <c r="AK150" s="174">
        <f t="shared" ref="AK150" si="227">SUM(AK151:AK157)</f>
        <v>0</v>
      </c>
      <c r="AL150" s="41">
        <f t="shared" ref="AL150" si="228">SUM(AL151:AL157)</f>
        <v>0</v>
      </c>
      <c r="AM150" s="42">
        <f t="shared" ref="AM150" si="229">SUM(AM151:AM157)</f>
        <v>0</v>
      </c>
      <c r="AN150" s="42">
        <f t="shared" ref="AN150" si="230">SUM(AN151:AN157)</f>
        <v>0</v>
      </c>
      <c r="AO150" s="42">
        <f t="shared" ref="AO150" si="231">SUM(AO151:AO157)</f>
        <v>0</v>
      </c>
      <c r="AP150" s="42">
        <f t="shared" ref="AP150" si="232">SUM(AP151:AP157)</f>
        <v>0</v>
      </c>
      <c r="AQ150" s="42">
        <f t="shared" ref="AQ150" si="233">SUM(AQ151:AQ157)</f>
        <v>0</v>
      </c>
      <c r="AR150" s="43">
        <f t="shared" ref="AR150" si="234">SUM(AR151:AR157)</f>
        <v>0</v>
      </c>
      <c r="AS150" s="105">
        <f t="shared" ref="AS150" si="235">SUM(AS151:AS157)</f>
        <v>0</v>
      </c>
      <c r="AT150" s="42">
        <f t="shared" ref="AT150" si="236">SUM(AT151:AT157)</f>
        <v>0</v>
      </c>
      <c r="AU150" s="43">
        <f t="shared" ref="AU150" si="237">SUM(AU151:AU157)</f>
        <v>0</v>
      </c>
      <c r="AV150" s="105">
        <f t="shared" ref="AV150" si="238">SUM(AV151:AV157)</f>
        <v>0</v>
      </c>
      <c r="AW150" s="42">
        <f t="shared" ref="AW150" si="239">SUM(AW151:AW157)</f>
        <v>0</v>
      </c>
      <c r="AX150" s="42">
        <f t="shared" ref="AX150" si="240">SUM(AX151:AX157)</f>
        <v>0</v>
      </c>
      <c r="AY150" s="42">
        <f t="shared" ref="AY150" si="241">SUM(AY151:AY157)</f>
        <v>0</v>
      </c>
      <c r="AZ150" s="106">
        <f t="shared" ref="AZ150" si="242">SUM(AZ151:AZ157)</f>
        <v>0</v>
      </c>
      <c r="BA150" s="44" t="s">
        <v>1685</v>
      </c>
      <c r="BB150" s="44" t="s">
        <v>1686</v>
      </c>
      <c r="BC150" s="45" t="s">
        <v>1687</v>
      </c>
    </row>
    <row r="151" spans="1:55" ht="17.25" hidden="1" customHeight="1">
      <c r="A151" s="984"/>
      <c r="B151" s="986" t="str">
        <f>VLOOKUP($D$9,'PROYECTOS REGISTRADOS'!$A$2:$D$82,4,0)</f>
        <v>Mejoramiento de la cobertura de Acueducto del Área Urbana y Área Rural del Municipio de Tocancipá, Cundinamarca, Centro Oriente</v>
      </c>
      <c r="C151" s="988" t="str">
        <f>VLOOKUP($D$9,'PROYECTOS REGISTRADOS'!$A$2:$D$82,3,0)</f>
        <v>2016-25817-0045</v>
      </c>
      <c r="D151" s="990"/>
      <c r="E151" s="994" t="str">
        <f>IF(D151=0,"0-0",(VLOOKUP(D151,'CONSOLIDADO PLAN DESARROLLO'!$EL$9:$ET$304,2,0)))</f>
        <v>0-0</v>
      </c>
      <c r="F151" s="992" t="str">
        <f>IF(D151=0,"0-0",(VLOOKUP(D151,'CONSOLIDADO PLAN DESARROLLO'!$EL$9:$ET$304,3,0)))</f>
        <v>0-0</v>
      </c>
      <c r="G151" s="1014" t="str">
        <f>IF(D151=0,"0-0",(VLOOKUP(D151,'CONSOLIDADO PLAN DESARROLLO'!$EL$9:$ET$304,4,0)))</f>
        <v>0-0</v>
      </c>
      <c r="H151" s="997" t="str">
        <f>IF(D151=0,"0-0",(VLOOKUP(D151,'CONSOLIDADO PLAN DESARROLLO'!$EL$9:$ET$304,5,0)))</f>
        <v>0-0</v>
      </c>
      <c r="I151" s="999" t="str">
        <f>IF(D151=0,"0-0",(VLOOKUP(D151,'CONSOLIDADO PLAN DESARROLLO'!$EL$9:$ET$304,$R$3,0)))</f>
        <v>0-0</v>
      </c>
      <c r="J151" s="1000"/>
      <c r="K151" s="1034"/>
      <c r="L151" s="1010"/>
      <c r="M151" s="175"/>
      <c r="N151" s="176"/>
      <c r="O151" s="177"/>
      <c r="P151" s="46"/>
      <c r="Q151" s="47"/>
      <c r="R151" s="1037"/>
      <c r="S151" s="48"/>
      <c r="T151" s="917"/>
      <c r="U151" s="49"/>
      <c r="V151" s="917"/>
      <c r="W151" s="49"/>
      <c r="X151" s="917"/>
      <c r="Y151" s="49"/>
      <c r="Z151" s="917"/>
      <c r="AA151" s="49"/>
      <c r="AB151" s="917"/>
      <c r="AC151" s="49"/>
      <c r="AD151" s="917"/>
      <c r="AE151" s="49"/>
      <c r="AF151" s="917"/>
      <c r="AG151" s="50"/>
      <c r="AH151" s="865"/>
      <c r="AI151" s="865"/>
      <c r="AJ151" s="908">
        <f>+R151+T151+V151+X151+Z151+AB151+AD151+AF151</f>
        <v>0</v>
      </c>
      <c r="AK151" s="104">
        <f t="shared" ref="AK151:AK156" si="243">AC151+AE151+AG151+S151+U151+W151+Y151+AA151</f>
        <v>0</v>
      </c>
      <c r="AL151" s="51"/>
      <c r="AM151" s="52"/>
      <c r="AN151" s="52"/>
      <c r="AO151" s="52"/>
      <c r="AP151" s="52"/>
      <c r="AQ151" s="52"/>
      <c r="AR151" s="53">
        <f t="shared" ref="AR151:AR156" si="244">SUM(AL151:AQ151)</f>
        <v>0</v>
      </c>
      <c r="AS151" s="54"/>
      <c r="AT151" s="52"/>
      <c r="AU151" s="53">
        <f t="shared" ref="AU151:AU155" si="245">SUM(AS151:AT151)</f>
        <v>0</v>
      </c>
      <c r="AV151" s="54"/>
      <c r="AW151" s="52"/>
      <c r="AX151" s="52"/>
      <c r="AY151" s="52"/>
      <c r="AZ151" s="55"/>
      <c r="BA151" s="56"/>
      <c r="BB151" s="56"/>
      <c r="BC151" s="57"/>
    </row>
    <row r="152" spans="1:55" ht="17.25" hidden="1" customHeight="1">
      <c r="A152" s="984"/>
      <c r="B152" s="986"/>
      <c r="C152" s="988"/>
      <c r="D152" s="990"/>
      <c r="E152" s="995"/>
      <c r="F152" s="992"/>
      <c r="G152" s="1014"/>
      <c r="H152" s="997"/>
      <c r="I152" s="1001"/>
      <c r="J152" s="1002"/>
      <c r="K152" s="1034"/>
      <c r="L152" s="1011"/>
      <c r="M152" s="175"/>
      <c r="N152" s="176"/>
      <c r="O152" s="177"/>
      <c r="P152" s="46"/>
      <c r="Q152" s="47"/>
      <c r="R152" s="1038"/>
      <c r="S152" s="48"/>
      <c r="T152" s="918"/>
      <c r="U152" s="49"/>
      <c r="V152" s="918"/>
      <c r="W152" s="49"/>
      <c r="X152" s="918"/>
      <c r="Y152" s="49"/>
      <c r="Z152" s="918"/>
      <c r="AA152" s="49"/>
      <c r="AB152" s="918"/>
      <c r="AC152" s="49"/>
      <c r="AD152" s="918"/>
      <c r="AE152" s="49"/>
      <c r="AF152" s="918"/>
      <c r="AG152" s="50"/>
      <c r="AH152" s="866"/>
      <c r="AI152" s="866"/>
      <c r="AJ152" s="909"/>
      <c r="AK152" s="104">
        <f t="shared" si="243"/>
        <v>0</v>
      </c>
      <c r="AL152" s="51"/>
      <c r="AM152" s="52"/>
      <c r="AN152" s="52"/>
      <c r="AO152" s="52"/>
      <c r="AP152" s="52"/>
      <c r="AQ152" s="52"/>
      <c r="AR152" s="53">
        <f t="shared" si="244"/>
        <v>0</v>
      </c>
      <c r="AS152" s="54"/>
      <c r="AT152" s="52"/>
      <c r="AU152" s="53">
        <f t="shared" si="245"/>
        <v>0</v>
      </c>
      <c r="AV152" s="54"/>
      <c r="AW152" s="52"/>
      <c r="AX152" s="52"/>
      <c r="AY152" s="52"/>
      <c r="AZ152" s="55"/>
      <c r="BA152" s="56"/>
      <c r="BB152" s="56"/>
      <c r="BC152" s="57"/>
    </row>
    <row r="153" spans="1:55" ht="17.25" hidden="1" customHeight="1">
      <c r="A153" s="984"/>
      <c r="B153" s="986"/>
      <c r="C153" s="988"/>
      <c r="D153" s="990"/>
      <c r="E153" s="995"/>
      <c r="F153" s="992"/>
      <c r="G153" s="1014"/>
      <c r="H153" s="997"/>
      <c r="I153" s="1001"/>
      <c r="J153" s="1002"/>
      <c r="K153" s="1034"/>
      <c r="L153" s="1011"/>
      <c r="M153" s="175"/>
      <c r="N153" s="176"/>
      <c r="O153" s="177"/>
      <c r="P153" s="46"/>
      <c r="Q153" s="47"/>
      <c r="R153" s="1038"/>
      <c r="S153" s="48"/>
      <c r="T153" s="918"/>
      <c r="U153" s="49"/>
      <c r="V153" s="918"/>
      <c r="W153" s="49"/>
      <c r="X153" s="918"/>
      <c r="Y153" s="49"/>
      <c r="Z153" s="918"/>
      <c r="AA153" s="49"/>
      <c r="AB153" s="918"/>
      <c r="AC153" s="49"/>
      <c r="AD153" s="918"/>
      <c r="AE153" s="49"/>
      <c r="AF153" s="918"/>
      <c r="AG153" s="50"/>
      <c r="AH153" s="866"/>
      <c r="AI153" s="866"/>
      <c r="AJ153" s="909"/>
      <c r="AK153" s="104">
        <f t="shared" si="243"/>
        <v>0</v>
      </c>
      <c r="AL153" s="51"/>
      <c r="AM153" s="52"/>
      <c r="AN153" s="52"/>
      <c r="AO153" s="52"/>
      <c r="AP153" s="52"/>
      <c r="AQ153" s="52"/>
      <c r="AR153" s="53">
        <f t="shared" si="244"/>
        <v>0</v>
      </c>
      <c r="AS153" s="54"/>
      <c r="AT153" s="52"/>
      <c r="AU153" s="53">
        <f t="shared" si="245"/>
        <v>0</v>
      </c>
      <c r="AV153" s="54"/>
      <c r="AW153" s="52"/>
      <c r="AX153" s="52"/>
      <c r="AY153" s="52"/>
      <c r="AZ153" s="55"/>
      <c r="BA153" s="56"/>
      <c r="BB153" s="56"/>
      <c r="BC153" s="57"/>
    </row>
    <row r="154" spans="1:55" ht="17.25" hidden="1" customHeight="1">
      <c r="A154" s="984"/>
      <c r="B154" s="986"/>
      <c r="C154" s="988"/>
      <c r="D154" s="990"/>
      <c r="E154" s="995"/>
      <c r="F154" s="992"/>
      <c r="G154" s="1014"/>
      <c r="H154" s="997"/>
      <c r="I154" s="1001"/>
      <c r="J154" s="1002"/>
      <c r="K154" s="1034"/>
      <c r="L154" s="1011"/>
      <c r="M154" s="175"/>
      <c r="N154" s="176"/>
      <c r="O154" s="177"/>
      <c r="P154" s="46"/>
      <c r="Q154" s="47"/>
      <c r="R154" s="1038"/>
      <c r="S154" s="48"/>
      <c r="T154" s="918"/>
      <c r="U154" s="49"/>
      <c r="V154" s="918"/>
      <c r="W154" s="49"/>
      <c r="X154" s="918"/>
      <c r="Y154" s="49"/>
      <c r="Z154" s="918"/>
      <c r="AA154" s="49"/>
      <c r="AB154" s="918"/>
      <c r="AC154" s="49"/>
      <c r="AD154" s="918"/>
      <c r="AE154" s="49"/>
      <c r="AF154" s="918"/>
      <c r="AG154" s="50"/>
      <c r="AH154" s="866"/>
      <c r="AI154" s="866"/>
      <c r="AJ154" s="909"/>
      <c r="AK154" s="104">
        <f t="shared" si="243"/>
        <v>0</v>
      </c>
      <c r="AL154" s="51"/>
      <c r="AM154" s="52"/>
      <c r="AN154" s="52"/>
      <c r="AO154" s="52"/>
      <c r="AP154" s="52"/>
      <c r="AQ154" s="52"/>
      <c r="AR154" s="53">
        <f t="shared" si="244"/>
        <v>0</v>
      </c>
      <c r="AS154" s="54"/>
      <c r="AT154" s="52"/>
      <c r="AU154" s="53">
        <f t="shared" si="245"/>
        <v>0</v>
      </c>
      <c r="AV154" s="54"/>
      <c r="AW154" s="52"/>
      <c r="AX154" s="52"/>
      <c r="AY154" s="52"/>
      <c r="AZ154" s="55"/>
      <c r="BA154" s="56"/>
      <c r="BB154" s="56"/>
      <c r="BC154" s="57"/>
    </row>
    <row r="155" spans="1:55" ht="17.25" hidden="1" customHeight="1">
      <c r="A155" s="984"/>
      <c r="B155" s="986"/>
      <c r="C155" s="988"/>
      <c r="D155" s="990"/>
      <c r="E155" s="995"/>
      <c r="F155" s="992"/>
      <c r="G155" s="1014"/>
      <c r="H155" s="997"/>
      <c r="I155" s="1001"/>
      <c r="J155" s="1002"/>
      <c r="K155" s="1034"/>
      <c r="L155" s="1011"/>
      <c r="M155" s="175"/>
      <c r="N155" s="176"/>
      <c r="O155" s="177"/>
      <c r="P155" s="46"/>
      <c r="Q155" s="47"/>
      <c r="R155" s="1038"/>
      <c r="S155" s="48"/>
      <c r="T155" s="918"/>
      <c r="U155" s="49"/>
      <c r="V155" s="918"/>
      <c r="W155" s="49"/>
      <c r="X155" s="918"/>
      <c r="Y155" s="49"/>
      <c r="Z155" s="918"/>
      <c r="AA155" s="49"/>
      <c r="AB155" s="918"/>
      <c r="AC155" s="49"/>
      <c r="AD155" s="918"/>
      <c r="AE155" s="49"/>
      <c r="AF155" s="918"/>
      <c r="AG155" s="50"/>
      <c r="AH155" s="866"/>
      <c r="AI155" s="866"/>
      <c r="AJ155" s="909"/>
      <c r="AK155" s="104">
        <f t="shared" si="243"/>
        <v>0</v>
      </c>
      <c r="AL155" s="51"/>
      <c r="AM155" s="52"/>
      <c r="AN155" s="52"/>
      <c r="AO155" s="52"/>
      <c r="AP155" s="52"/>
      <c r="AQ155" s="52"/>
      <c r="AR155" s="53">
        <f t="shared" si="244"/>
        <v>0</v>
      </c>
      <c r="AS155" s="54"/>
      <c r="AT155" s="52"/>
      <c r="AU155" s="53">
        <f t="shared" si="245"/>
        <v>0</v>
      </c>
      <c r="AV155" s="54"/>
      <c r="AW155" s="52"/>
      <c r="AX155" s="52"/>
      <c r="AY155" s="52"/>
      <c r="AZ155" s="55"/>
      <c r="BA155" s="56"/>
      <c r="BB155" s="56"/>
      <c r="BC155" s="57"/>
    </row>
    <row r="156" spans="1:55" ht="17.25" hidden="1" customHeight="1">
      <c r="A156" s="984"/>
      <c r="B156" s="1028"/>
      <c r="C156" s="1029"/>
      <c r="D156" s="1030"/>
      <c r="E156" s="995"/>
      <c r="F156" s="1031"/>
      <c r="G156" s="1032"/>
      <c r="H156" s="1033"/>
      <c r="I156" s="1001"/>
      <c r="J156" s="1002"/>
      <c r="K156" s="1035"/>
      <c r="L156" s="1011"/>
      <c r="M156" s="178"/>
      <c r="N156" s="179"/>
      <c r="O156" s="180"/>
      <c r="P156" s="107"/>
      <c r="Q156" s="108"/>
      <c r="R156" s="1038"/>
      <c r="S156" s="109"/>
      <c r="T156" s="918"/>
      <c r="U156" s="110"/>
      <c r="V156" s="918"/>
      <c r="W156" s="110"/>
      <c r="X156" s="918"/>
      <c r="Y156" s="110"/>
      <c r="Z156" s="918"/>
      <c r="AA156" s="110"/>
      <c r="AB156" s="918"/>
      <c r="AC156" s="110"/>
      <c r="AD156" s="918"/>
      <c r="AE156" s="110"/>
      <c r="AF156" s="918"/>
      <c r="AG156" s="111"/>
      <c r="AH156" s="866"/>
      <c r="AI156" s="866"/>
      <c r="AJ156" s="910"/>
      <c r="AK156" s="104">
        <f t="shared" si="243"/>
        <v>0</v>
      </c>
      <c r="AL156" s="112"/>
      <c r="AM156" s="113"/>
      <c r="AN156" s="113"/>
      <c r="AO156" s="113"/>
      <c r="AP156" s="113"/>
      <c r="AQ156" s="113"/>
      <c r="AR156" s="53">
        <f t="shared" si="244"/>
        <v>0</v>
      </c>
      <c r="AS156" s="114"/>
      <c r="AT156" s="113"/>
      <c r="AU156" s="53">
        <f>SUM(AS156:AT156)</f>
        <v>0</v>
      </c>
      <c r="AV156" s="114"/>
      <c r="AW156" s="113"/>
      <c r="AX156" s="113"/>
      <c r="AY156" s="113"/>
      <c r="AZ156" s="115"/>
      <c r="BA156" s="116"/>
      <c r="BB156" s="116"/>
      <c r="BC156" s="117"/>
    </row>
    <row r="157" spans="1:55" ht="9.9499999999999993" hidden="1" customHeight="1" thickBot="1">
      <c r="A157" s="985"/>
      <c r="B157" s="987"/>
      <c r="C157" s="989"/>
      <c r="D157" s="991"/>
      <c r="E157" s="996"/>
      <c r="F157" s="993"/>
      <c r="G157" s="1015"/>
      <c r="H157" s="998"/>
      <c r="I157" s="1003"/>
      <c r="J157" s="1004"/>
      <c r="K157" s="1036"/>
      <c r="L157" s="1012"/>
      <c r="M157" s="181"/>
      <c r="N157" s="182"/>
      <c r="O157" s="183"/>
      <c r="P157" s="118"/>
      <c r="Q157" s="118"/>
      <c r="R157" s="1039"/>
      <c r="S157" s="184"/>
      <c r="T157" s="919"/>
      <c r="U157" s="185"/>
      <c r="V157" s="919"/>
      <c r="W157" s="185"/>
      <c r="X157" s="919"/>
      <c r="Y157" s="185"/>
      <c r="Z157" s="919"/>
      <c r="AA157" s="185"/>
      <c r="AB157" s="919"/>
      <c r="AC157" s="185"/>
      <c r="AD157" s="919"/>
      <c r="AE157" s="185"/>
      <c r="AF157" s="919"/>
      <c r="AG157" s="186"/>
      <c r="AH157" s="867"/>
      <c r="AI157" s="867"/>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c r="A158" s="157"/>
      <c r="B158" s="193"/>
      <c r="C158" s="193"/>
      <c r="D158" s="193"/>
      <c r="E158" s="193"/>
      <c r="F158" s="193"/>
      <c r="G158" s="193"/>
      <c r="H158" s="193"/>
      <c r="I158" s="1013"/>
      <c r="J158" s="1013"/>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c r="A159" s="983">
        <v>16</v>
      </c>
      <c r="B159" s="162" t="s">
        <v>1705</v>
      </c>
      <c r="C159" s="163" t="s">
        <v>1706</v>
      </c>
      <c r="D159" s="164" t="s">
        <v>21</v>
      </c>
      <c r="E159" s="164" t="s">
        <v>1892</v>
      </c>
      <c r="F159" s="163" t="s">
        <v>1707</v>
      </c>
      <c r="G159" s="165" t="s">
        <v>1679</v>
      </c>
      <c r="H159" s="165" t="s">
        <v>1680</v>
      </c>
      <c r="I159" s="166" t="s">
        <v>1908</v>
      </c>
      <c r="J159" s="167">
        <f>+$N$3</f>
        <v>2019</v>
      </c>
      <c r="K159" s="165" t="s">
        <v>1925</v>
      </c>
      <c r="L159" s="166" t="s">
        <v>1926</v>
      </c>
      <c r="M159" s="163" t="s">
        <v>1708</v>
      </c>
      <c r="N159" s="163" t="s">
        <v>1709</v>
      </c>
      <c r="O159" s="163" t="s">
        <v>1710</v>
      </c>
      <c r="P159" s="163" t="s">
        <v>1711</v>
      </c>
      <c r="Q159" s="163" t="s">
        <v>1712</v>
      </c>
      <c r="R159" s="168">
        <f t="shared" ref="R159" si="246">SUM(R160:R166)</f>
        <v>0</v>
      </c>
      <c r="S159" s="169">
        <f t="shared" ref="S159" si="247">SUM(S160:S166)</f>
        <v>0</v>
      </c>
      <c r="T159" s="170">
        <f t="shared" ref="T159" si="248">SUM(T160:T166)</f>
        <v>0</v>
      </c>
      <c r="U159" s="171">
        <f t="shared" ref="U159" si="249">SUM(U160:U166)</f>
        <v>0</v>
      </c>
      <c r="V159" s="170">
        <f t="shared" ref="V159" si="250">SUM(V160:V166)</f>
        <v>0</v>
      </c>
      <c r="W159" s="171">
        <f t="shared" ref="W159" si="251">SUM(W160:W166)</f>
        <v>0</v>
      </c>
      <c r="X159" s="170">
        <f t="shared" ref="X159" si="252">SUM(X160:X166)</f>
        <v>0</v>
      </c>
      <c r="Y159" s="171">
        <f t="shared" ref="Y159" si="253">SUM(Y160:Y166)</f>
        <v>0</v>
      </c>
      <c r="Z159" s="170">
        <f t="shared" ref="Z159" si="254">SUM(Z160:Z166)</f>
        <v>0</v>
      </c>
      <c r="AA159" s="171">
        <f t="shared" ref="AA159" si="255">SUM(AA160:AA166)</f>
        <v>0</v>
      </c>
      <c r="AB159" s="170">
        <f t="shared" ref="AB159" si="256">SUM(AB160:AB166)</f>
        <v>0</v>
      </c>
      <c r="AC159" s="171">
        <f t="shared" ref="AC159" si="257">SUM(AC160:AC166)</f>
        <v>0</v>
      </c>
      <c r="AD159" s="170">
        <f t="shared" ref="AD159" si="258">SUM(AD160:AD166)</f>
        <v>0</v>
      </c>
      <c r="AE159" s="171">
        <f t="shared" ref="AE159" si="259">SUM(AE160:AE166)</f>
        <v>0</v>
      </c>
      <c r="AF159" s="170">
        <f t="shared" ref="AF159" si="260">SUM(AF160:AF166)</f>
        <v>0</v>
      </c>
      <c r="AG159" s="172">
        <f t="shared" ref="AG159" si="261">SUM(AG160:AG166)</f>
        <v>0</v>
      </c>
      <c r="AH159" s="864"/>
      <c r="AI159" s="864"/>
      <c r="AJ159" s="173">
        <f t="shared" ref="AJ159" si="262">SUM(AJ160:AJ166)</f>
        <v>0</v>
      </c>
      <c r="AK159" s="174">
        <f t="shared" ref="AK159" si="263">SUM(AK160:AK166)</f>
        <v>0</v>
      </c>
      <c r="AL159" s="41">
        <f t="shared" ref="AL159" si="264">SUM(AL160:AL166)</f>
        <v>0</v>
      </c>
      <c r="AM159" s="42">
        <f t="shared" ref="AM159" si="265">SUM(AM160:AM166)</f>
        <v>0</v>
      </c>
      <c r="AN159" s="42">
        <f t="shared" ref="AN159" si="266">SUM(AN160:AN166)</f>
        <v>0</v>
      </c>
      <c r="AO159" s="42">
        <f t="shared" ref="AO159" si="267">SUM(AO160:AO166)</f>
        <v>0</v>
      </c>
      <c r="AP159" s="42">
        <f t="shared" ref="AP159" si="268">SUM(AP160:AP166)</f>
        <v>0</v>
      </c>
      <c r="AQ159" s="42">
        <f t="shared" ref="AQ159" si="269">SUM(AQ160:AQ166)</f>
        <v>0</v>
      </c>
      <c r="AR159" s="43">
        <f t="shared" ref="AR159" si="270">SUM(AR160:AR166)</f>
        <v>0</v>
      </c>
      <c r="AS159" s="105">
        <f t="shared" ref="AS159" si="271">SUM(AS160:AS166)</f>
        <v>0</v>
      </c>
      <c r="AT159" s="42">
        <f t="shared" ref="AT159" si="272">SUM(AT160:AT166)</f>
        <v>0</v>
      </c>
      <c r="AU159" s="43">
        <f t="shared" ref="AU159" si="273">SUM(AU160:AU166)</f>
        <v>0</v>
      </c>
      <c r="AV159" s="105">
        <f t="shared" ref="AV159" si="274">SUM(AV160:AV166)</f>
        <v>0</v>
      </c>
      <c r="AW159" s="42">
        <f t="shared" ref="AW159" si="275">SUM(AW160:AW166)</f>
        <v>0</v>
      </c>
      <c r="AX159" s="42">
        <f t="shared" ref="AX159" si="276">SUM(AX160:AX166)</f>
        <v>0</v>
      </c>
      <c r="AY159" s="42">
        <f t="shared" ref="AY159" si="277">SUM(AY160:AY166)</f>
        <v>0</v>
      </c>
      <c r="AZ159" s="106">
        <f t="shared" ref="AZ159" si="278">SUM(AZ160:AZ166)</f>
        <v>0</v>
      </c>
      <c r="BA159" s="44" t="s">
        <v>1685</v>
      </c>
      <c r="BB159" s="44" t="s">
        <v>1686</v>
      </c>
      <c r="BC159" s="45" t="s">
        <v>1687</v>
      </c>
    </row>
    <row r="160" spans="1:55" ht="17.25" hidden="1" customHeight="1">
      <c r="A160" s="984"/>
      <c r="B160" s="986" t="str">
        <f>VLOOKUP($D$9,'PROYECTOS REGISTRADOS'!$A$2:$D$82,4,0)</f>
        <v>Mejoramiento de la cobertura de Acueducto del Área Urbana y Área Rural del Municipio de Tocancipá, Cundinamarca, Centro Oriente</v>
      </c>
      <c r="C160" s="988" t="str">
        <f>VLOOKUP($D$9,'PROYECTOS REGISTRADOS'!$A$2:$D$82,3,0)</f>
        <v>2016-25817-0045</v>
      </c>
      <c r="D160" s="990"/>
      <c r="E160" s="994" t="str">
        <f>IF(D160=0,"0-0",(VLOOKUP(D160,'CONSOLIDADO PLAN DESARROLLO'!$EL$9:$ET$304,2,0)))</f>
        <v>0-0</v>
      </c>
      <c r="F160" s="992" t="str">
        <f>IF(D160=0,"0-0",(VLOOKUP(D160,'CONSOLIDADO PLAN DESARROLLO'!$EL$9:$ET$304,3,0)))</f>
        <v>0-0</v>
      </c>
      <c r="G160" s="1014" t="str">
        <f>IF(D160=0,"0-0",(VLOOKUP(D160,'CONSOLIDADO PLAN DESARROLLO'!$EL$9:$ET$304,4,0)))</f>
        <v>0-0</v>
      </c>
      <c r="H160" s="997" t="str">
        <f>IF(D160=0,"0-0",(VLOOKUP(D160,'CONSOLIDADO PLAN DESARROLLO'!$EL$9:$ET$304,5,0)))</f>
        <v>0-0</v>
      </c>
      <c r="I160" s="999" t="str">
        <f>IF(D160=0,"0-0",(VLOOKUP(D160,'CONSOLIDADO PLAN DESARROLLO'!$EL$9:$ET$304,$R$3,0)))</f>
        <v>0-0</v>
      </c>
      <c r="J160" s="1000"/>
      <c r="K160" s="1034"/>
      <c r="L160" s="1010"/>
      <c r="M160" s="175"/>
      <c r="N160" s="176"/>
      <c r="O160" s="177"/>
      <c r="P160" s="46"/>
      <c r="Q160" s="47"/>
      <c r="R160" s="1037"/>
      <c r="S160" s="48"/>
      <c r="T160" s="917"/>
      <c r="U160" s="49"/>
      <c r="V160" s="917"/>
      <c r="W160" s="49"/>
      <c r="X160" s="917"/>
      <c r="Y160" s="49"/>
      <c r="Z160" s="917"/>
      <c r="AA160" s="49"/>
      <c r="AB160" s="917"/>
      <c r="AC160" s="49"/>
      <c r="AD160" s="917"/>
      <c r="AE160" s="49"/>
      <c r="AF160" s="917"/>
      <c r="AG160" s="50"/>
      <c r="AH160" s="865"/>
      <c r="AI160" s="865"/>
      <c r="AJ160" s="908">
        <f>+R160+T160+V160+X160+Z160+AB160+AD160+AF160</f>
        <v>0</v>
      </c>
      <c r="AK160" s="104">
        <f t="shared" ref="AK160:AK165" si="279">AC160+AE160+AG160+S160+U160+W160+Y160+AA160</f>
        <v>0</v>
      </c>
      <c r="AL160" s="51"/>
      <c r="AM160" s="52"/>
      <c r="AN160" s="52"/>
      <c r="AO160" s="52"/>
      <c r="AP160" s="52"/>
      <c r="AQ160" s="52"/>
      <c r="AR160" s="53">
        <f t="shared" ref="AR160:AR165" si="280">SUM(AL160:AQ160)</f>
        <v>0</v>
      </c>
      <c r="AS160" s="54"/>
      <c r="AT160" s="52"/>
      <c r="AU160" s="53">
        <f t="shared" ref="AU160:AU164" si="281">SUM(AS160:AT160)</f>
        <v>0</v>
      </c>
      <c r="AV160" s="54"/>
      <c r="AW160" s="52"/>
      <c r="AX160" s="52"/>
      <c r="AY160" s="52"/>
      <c r="AZ160" s="55"/>
      <c r="BA160" s="56"/>
      <c r="BB160" s="56"/>
      <c r="BC160" s="57"/>
    </row>
    <row r="161" spans="1:55" ht="17.25" hidden="1" customHeight="1">
      <c r="A161" s="984"/>
      <c r="B161" s="986"/>
      <c r="C161" s="988"/>
      <c r="D161" s="990"/>
      <c r="E161" s="995"/>
      <c r="F161" s="992"/>
      <c r="G161" s="1014"/>
      <c r="H161" s="997"/>
      <c r="I161" s="1001"/>
      <c r="J161" s="1002"/>
      <c r="K161" s="1034"/>
      <c r="L161" s="1011"/>
      <c r="M161" s="175"/>
      <c r="N161" s="176"/>
      <c r="O161" s="177"/>
      <c r="P161" s="46"/>
      <c r="Q161" s="47"/>
      <c r="R161" s="1038"/>
      <c r="S161" s="48"/>
      <c r="T161" s="918"/>
      <c r="U161" s="49"/>
      <c r="V161" s="918"/>
      <c r="W161" s="49"/>
      <c r="X161" s="918"/>
      <c r="Y161" s="49"/>
      <c r="Z161" s="918"/>
      <c r="AA161" s="49"/>
      <c r="AB161" s="918"/>
      <c r="AC161" s="49"/>
      <c r="AD161" s="918"/>
      <c r="AE161" s="49"/>
      <c r="AF161" s="918"/>
      <c r="AG161" s="50"/>
      <c r="AH161" s="866"/>
      <c r="AI161" s="866"/>
      <c r="AJ161" s="909"/>
      <c r="AK161" s="104">
        <f t="shared" si="279"/>
        <v>0</v>
      </c>
      <c r="AL161" s="51"/>
      <c r="AM161" s="52"/>
      <c r="AN161" s="52"/>
      <c r="AO161" s="52"/>
      <c r="AP161" s="52"/>
      <c r="AQ161" s="52"/>
      <c r="AR161" s="53">
        <f t="shared" si="280"/>
        <v>0</v>
      </c>
      <c r="AS161" s="54"/>
      <c r="AT161" s="52"/>
      <c r="AU161" s="53">
        <f t="shared" si="281"/>
        <v>0</v>
      </c>
      <c r="AV161" s="54"/>
      <c r="AW161" s="52"/>
      <c r="AX161" s="52"/>
      <c r="AY161" s="52"/>
      <c r="AZ161" s="55"/>
      <c r="BA161" s="56"/>
      <c r="BB161" s="56"/>
      <c r="BC161" s="57"/>
    </row>
    <row r="162" spans="1:55" ht="17.25" hidden="1" customHeight="1">
      <c r="A162" s="984"/>
      <c r="B162" s="986"/>
      <c r="C162" s="988"/>
      <c r="D162" s="990"/>
      <c r="E162" s="995"/>
      <c r="F162" s="992"/>
      <c r="G162" s="1014"/>
      <c r="H162" s="997"/>
      <c r="I162" s="1001"/>
      <c r="J162" s="1002"/>
      <c r="K162" s="1034"/>
      <c r="L162" s="1011"/>
      <c r="M162" s="175"/>
      <c r="N162" s="176"/>
      <c r="O162" s="177"/>
      <c r="P162" s="46"/>
      <c r="Q162" s="47"/>
      <c r="R162" s="1038"/>
      <c r="S162" s="48"/>
      <c r="T162" s="918"/>
      <c r="U162" s="49"/>
      <c r="V162" s="918"/>
      <c r="W162" s="49"/>
      <c r="X162" s="918"/>
      <c r="Y162" s="49"/>
      <c r="Z162" s="918"/>
      <c r="AA162" s="49"/>
      <c r="AB162" s="918"/>
      <c r="AC162" s="49"/>
      <c r="AD162" s="918"/>
      <c r="AE162" s="49"/>
      <c r="AF162" s="918"/>
      <c r="AG162" s="50"/>
      <c r="AH162" s="866"/>
      <c r="AI162" s="866"/>
      <c r="AJ162" s="909"/>
      <c r="AK162" s="104">
        <f t="shared" si="279"/>
        <v>0</v>
      </c>
      <c r="AL162" s="51"/>
      <c r="AM162" s="52"/>
      <c r="AN162" s="52"/>
      <c r="AO162" s="52"/>
      <c r="AP162" s="52"/>
      <c r="AQ162" s="52"/>
      <c r="AR162" s="53">
        <f t="shared" si="280"/>
        <v>0</v>
      </c>
      <c r="AS162" s="54"/>
      <c r="AT162" s="52"/>
      <c r="AU162" s="53">
        <f t="shared" si="281"/>
        <v>0</v>
      </c>
      <c r="AV162" s="54"/>
      <c r="AW162" s="52"/>
      <c r="AX162" s="52"/>
      <c r="AY162" s="52"/>
      <c r="AZ162" s="55"/>
      <c r="BA162" s="56"/>
      <c r="BB162" s="56"/>
      <c r="BC162" s="57"/>
    </row>
    <row r="163" spans="1:55" ht="17.25" hidden="1" customHeight="1">
      <c r="A163" s="984"/>
      <c r="B163" s="986"/>
      <c r="C163" s="988"/>
      <c r="D163" s="990"/>
      <c r="E163" s="995"/>
      <c r="F163" s="992"/>
      <c r="G163" s="1014"/>
      <c r="H163" s="997"/>
      <c r="I163" s="1001"/>
      <c r="J163" s="1002"/>
      <c r="K163" s="1034"/>
      <c r="L163" s="1011"/>
      <c r="M163" s="175"/>
      <c r="N163" s="176"/>
      <c r="O163" s="177"/>
      <c r="P163" s="46"/>
      <c r="Q163" s="47"/>
      <c r="R163" s="1038"/>
      <c r="S163" s="48"/>
      <c r="T163" s="918"/>
      <c r="U163" s="49"/>
      <c r="V163" s="918"/>
      <c r="W163" s="49"/>
      <c r="X163" s="918"/>
      <c r="Y163" s="49"/>
      <c r="Z163" s="918"/>
      <c r="AA163" s="49"/>
      <c r="AB163" s="918"/>
      <c r="AC163" s="49"/>
      <c r="AD163" s="918"/>
      <c r="AE163" s="49"/>
      <c r="AF163" s="918"/>
      <c r="AG163" s="50"/>
      <c r="AH163" s="866"/>
      <c r="AI163" s="866"/>
      <c r="AJ163" s="909"/>
      <c r="AK163" s="104">
        <f t="shared" si="279"/>
        <v>0</v>
      </c>
      <c r="AL163" s="51"/>
      <c r="AM163" s="52"/>
      <c r="AN163" s="52"/>
      <c r="AO163" s="52"/>
      <c r="AP163" s="52"/>
      <c r="AQ163" s="52"/>
      <c r="AR163" s="53">
        <f t="shared" si="280"/>
        <v>0</v>
      </c>
      <c r="AS163" s="54"/>
      <c r="AT163" s="52"/>
      <c r="AU163" s="53">
        <f t="shared" si="281"/>
        <v>0</v>
      </c>
      <c r="AV163" s="54"/>
      <c r="AW163" s="52"/>
      <c r="AX163" s="52"/>
      <c r="AY163" s="52"/>
      <c r="AZ163" s="55"/>
      <c r="BA163" s="56"/>
      <c r="BB163" s="56"/>
      <c r="BC163" s="57"/>
    </row>
    <row r="164" spans="1:55" ht="17.25" hidden="1" customHeight="1">
      <c r="A164" s="984"/>
      <c r="B164" s="986"/>
      <c r="C164" s="988"/>
      <c r="D164" s="990"/>
      <c r="E164" s="995"/>
      <c r="F164" s="992"/>
      <c r="G164" s="1014"/>
      <c r="H164" s="997"/>
      <c r="I164" s="1001"/>
      <c r="J164" s="1002"/>
      <c r="K164" s="1034"/>
      <c r="L164" s="1011"/>
      <c r="M164" s="175"/>
      <c r="N164" s="176"/>
      <c r="O164" s="177"/>
      <c r="P164" s="46"/>
      <c r="Q164" s="47"/>
      <c r="R164" s="1038"/>
      <c r="S164" s="48"/>
      <c r="T164" s="918"/>
      <c r="U164" s="49"/>
      <c r="V164" s="918"/>
      <c r="W164" s="49"/>
      <c r="X164" s="918"/>
      <c r="Y164" s="49"/>
      <c r="Z164" s="918"/>
      <c r="AA164" s="49"/>
      <c r="AB164" s="918"/>
      <c r="AC164" s="49"/>
      <c r="AD164" s="918"/>
      <c r="AE164" s="49"/>
      <c r="AF164" s="918"/>
      <c r="AG164" s="50"/>
      <c r="AH164" s="866"/>
      <c r="AI164" s="866"/>
      <c r="AJ164" s="909"/>
      <c r="AK164" s="104">
        <f t="shared" si="279"/>
        <v>0</v>
      </c>
      <c r="AL164" s="51"/>
      <c r="AM164" s="52"/>
      <c r="AN164" s="52"/>
      <c r="AO164" s="52"/>
      <c r="AP164" s="52"/>
      <c r="AQ164" s="52"/>
      <c r="AR164" s="53">
        <f t="shared" si="280"/>
        <v>0</v>
      </c>
      <c r="AS164" s="54"/>
      <c r="AT164" s="52"/>
      <c r="AU164" s="53">
        <f t="shared" si="281"/>
        <v>0</v>
      </c>
      <c r="AV164" s="54"/>
      <c r="AW164" s="52"/>
      <c r="AX164" s="52"/>
      <c r="AY164" s="52"/>
      <c r="AZ164" s="55"/>
      <c r="BA164" s="56"/>
      <c r="BB164" s="56"/>
      <c r="BC164" s="57"/>
    </row>
    <row r="165" spans="1:55" ht="17.25" hidden="1" customHeight="1">
      <c r="A165" s="984"/>
      <c r="B165" s="1028"/>
      <c r="C165" s="1029"/>
      <c r="D165" s="1030"/>
      <c r="E165" s="995"/>
      <c r="F165" s="1031"/>
      <c r="G165" s="1032"/>
      <c r="H165" s="1033"/>
      <c r="I165" s="1001"/>
      <c r="J165" s="1002"/>
      <c r="K165" s="1035"/>
      <c r="L165" s="1011"/>
      <c r="M165" s="178"/>
      <c r="N165" s="179"/>
      <c r="O165" s="180"/>
      <c r="P165" s="107"/>
      <c r="Q165" s="108"/>
      <c r="R165" s="1038"/>
      <c r="S165" s="109"/>
      <c r="T165" s="918"/>
      <c r="U165" s="110"/>
      <c r="V165" s="918"/>
      <c r="W165" s="110"/>
      <c r="X165" s="918"/>
      <c r="Y165" s="110"/>
      <c r="Z165" s="918"/>
      <c r="AA165" s="110"/>
      <c r="AB165" s="918"/>
      <c r="AC165" s="110"/>
      <c r="AD165" s="918"/>
      <c r="AE165" s="110"/>
      <c r="AF165" s="918"/>
      <c r="AG165" s="111"/>
      <c r="AH165" s="866"/>
      <c r="AI165" s="866"/>
      <c r="AJ165" s="910"/>
      <c r="AK165" s="104">
        <f t="shared" si="279"/>
        <v>0</v>
      </c>
      <c r="AL165" s="112"/>
      <c r="AM165" s="113"/>
      <c r="AN165" s="113"/>
      <c r="AO165" s="113"/>
      <c r="AP165" s="113"/>
      <c r="AQ165" s="113"/>
      <c r="AR165" s="53">
        <f t="shared" si="280"/>
        <v>0</v>
      </c>
      <c r="AS165" s="114"/>
      <c r="AT165" s="113"/>
      <c r="AU165" s="53">
        <f>SUM(AS165:AT165)</f>
        <v>0</v>
      </c>
      <c r="AV165" s="114"/>
      <c r="AW165" s="113"/>
      <c r="AX165" s="113"/>
      <c r="AY165" s="113"/>
      <c r="AZ165" s="115"/>
      <c r="BA165" s="116"/>
      <c r="BB165" s="116"/>
      <c r="BC165" s="117"/>
    </row>
    <row r="166" spans="1:55" ht="9.9499999999999993" hidden="1" customHeight="1" thickBot="1">
      <c r="A166" s="985"/>
      <c r="B166" s="987"/>
      <c r="C166" s="989"/>
      <c r="D166" s="991"/>
      <c r="E166" s="996"/>
      <c r="F166" s="993"/>
      <c r="G166" s="1015"/>
      <c r="H166" s="998"/>
      <c r="I166" s="1003"/>
      <c r="J166" s="1004"/>
      <c r="K166" s="1036"/>
      <c r="L166" s="1012"/>
      <c r="M166" s="181"/>
      <c r="N166" s="182"/>
      <c r="O166" s="183"/>
      <c r="P166" s="118"/>
      <c r="Q166" s="118"/>
      <c r="R166" s="1039"/>
      <c r="S166" s="184"/>
      <c r="T166" s="919"/>
      <c r="U166" s="185"/>
      <c r="V166" s="919"/>
      <c r="W166" s="185"/>
      <c r="X166" s="919"/>
      <c r="Y166" s="185"/>
      <c r="Z166" s="919"/>
      <c r="AA166" s="185"/>
      <c r="AB166" s="919"/>
      <c r="AC166" s="185"/>
      <c r="AD166" s="919"/>
      <c r="AE166" s="185"/>
      <c r="AF166" s="919"/>
      <c r="AG166" s="186"/>
      <c r="AH166" s="867"/>
      <c r="AI166" s="867"/>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c r="A167" s="157"/>
      <c r="B167" s="193"/>
      <c r="C167" s="193"/>
      <c r="D167" s="193"/>
      <c r="E167" s="193"/>
      <c r="F167" s="193"/>
      <c r="G167" s="193"/>
      <c r="H167" s="193"/>
      <c r="I167" s="1013"/>
      <c r="J167" s="1013"/>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c r="A168" s="983">
        <v>17</v>
      </c>
      <c r="B168" s="162" t="s">
        <v>1705</v>
      </c>
      <c r="C168" s="163" t="s">
        <v>1706</v>
      </c>
      <c r="D168" s="164" t="s">
        <v>21</v>
      </c>
      <c r="E168" s="164" t="s">
        <v>1892</v>
      </c>
      <c r="F168" s="163" t="s">
        <v>1707</v>
      </c>
      <c r="G168" s="165" t="s">
        <v>1679</v>
      </c>
      <c r="H168" s="165" t="s">
        <v>1680</v>
      </c>
      <c r="I168" s="166" t="s">
        <v>1908</v>
      </c>
      <c r="J168" s="167">
        <f>+$N$3</f>
        <v>2019</v>
      </c>
      <c r="K168" s="165" t="s">
        <v>1925</v>
      </c>
      <c r="L168" s="166" t="s">
        <v>1926</v>
      </c>
      <c r="M168" s="163" t="s">
        <v>1708</v>
      </c>
      <c r="N168" s="163" t="s">
        <v>1709</v>
      </c>
      <c r="O168" s="163" t="s">
        <v>1710</v>
      </c>
      <c r="P168" s="163" t="s">
        <v>1711</v>
      </c>
      <c r="Q168" s="163" t="s">
        <v>1712</v>
      </c>
      <c r="R168" s="168">
        <f t="shared" ref="R168" si="282">SUM(R169:R175)</f>
        <v>0</v>
      </c>
      <c r="S168" s="169">
        <f t="shared" ref="S168" si="283">SUM(S169:S175)</f>
        <v>0</v>
      </c>
      <c r="T168" s="170">
        <f t="shared" ref="T168" si="284">SUM(T169:T175)</f>
        <v>0</v>
      </c>
      <c r="U168" s="171">
        <f t="shared" ref="U168" si="285">SUM(U169:U175)</f>
        <v>0</v>
      </c>
      <c r="V168" s="170">
        <f t="shared" ref="V168" si="286">SUM(V169:V175)</f>
        <v>0</v>
      </c>
      <c r="W168" s="171">
        <f t="shared" ref="W168" si="287">SUM(W169:W175)</f>
        <v>0</v>
      </c>
      <c r="X168" s="170">
        <f t="shared" ref="X168" si="288">SUM(X169:X175)</f>
        <v>0</v>
      </c>
      <c r="Y168" s="171">
        <f t="shared" ref="Y168" si="289">SUM(Y169:Y175)</f>
        <v>0</v>
      </c>
      <c r="Z168" s="170">
        <f t="shared" ref="Z168" si="290">SUM(Z169:Z175)</f>
        <v>0</v>
      </c>
      <c r="AA168" s="171">
        <f t="shared" ref="AA168" si="291">SUM(AA169:AA175)</f>
        <v>0</v>
      </c>
      <c r="AB168" s="170">
        <f t="shared" ref="AB168" si="292">SUM(AB169:AB175)</f>
        <v>0</v>
      </c>
      <c r="AC168" s="171">
        <f t="shared" ref="AC168" si="293">SUM(AC169:AC175)</f>
        <v>0</v>
      </c>
      <c r="AD168" s="170">
        <f t="shared" ref="AD168" si="294">SUM(AD169:AD175)</f>
        <v>0</v>
      </c>
      <c r="AE168" s="171">
        <f t="shared" ref="AE168" si="295">SUM(AE169:AE175)</f>
        <v>0</v>
      </c>
      <c r="AF168" s="170">
        <f t="shared" ref="AF168" si="296">SUM(AF169:AF175)</f>
        <v>0</v>
      </c>
      <c r="AG168" s="172">
        <f t="shared" ref="AG168" si="297">SUM(AG169:AG175)</f>
        <v>0</v>
      </c>
      <c r="AH168" s="864"/>
      <c r="AI168" s="864"/>
      <c r="AJ168" s="173">
        <f t="shared" ref="AJ168" si="298">SUM(AJ169:AJ175)</f>
        <v>0</v>
      </c>
      <c r="AK168" s="174">
        <f t="shared" ref="AK168" si="299">SUM(AK169:AK175)</f>
        <v>0</v>
      </c>
      <c r="AL168" s="41">
        <f t="shared" ref="AL168" si="300">SUM(AL169:AL175)</f>
        <v>0</v>
      </c>
      <c r="AM168" s="42">
        <f t="shared" ref="AM168" si="301">SUM(AM169:AM175)</f>
        <v>0</v>
      </c>
      <c r="AN168" s="42">
        <f t="shared" ref="AN168" si="302">SUM(AN169:AN175)</f>
        <v>0</v>
      </c>
      <c r="AO168" s="42">
        <f t="shared" ref="AO168" si="303">SUM(AO169:AO175)</f>
        <v>0</v>
      </c>
      <c r="AP168" s="42">
        <f t="shared" ref="AP168" si="304">SUM(AP169:AP175)</f>
        <v>0</v>
      </c>
      <c r="AQ168" s="42">
        <f t="shared" ref="AQ168" si="305">SUM(AQ169:AQ175)</f>
        <v>0</v>
      </c>
      <c r="AR168" s="43">
        <f t="shared" ref="AR168" si="306">SUM(AR169:AR175)</f>
        <v>0</v>
      </c>
      <c r="AS168" s="105">
        <f t="shared" ref="AS168" si="307">SUM(AS169:AS175)</f>
        <v>0</v>
      </c>
      <c r="AT168" s="42">
        <f t="shared" ref="AT168" si="308">SUM(AT169:AT175)</f>
        <v>0</v>
      </c>
      <c r="AU168" s="43">
        <f t="shared" ref="AU168" si="309">SUM(AU169:AU175)</f>
        <v>0</v>
      </c>
      <c r="AV168" s="105">
        <f t="shared" ref="AV168" si="310">SUM(AV169:AV175)</f>
        <v>0</v>
      </c>
      <c r="AW168" s="42">
        <f t="shared" ref="AW168" si="311">SUM(AW169:AW175)</f>
        <v>0</v>
      </c>
      <c r="AX168" s="42">
        <f t="shared" ref="AX168" si="312">SUM(AX169:AX175)</f>
        <v>0</v>
      </c>
      <c r="AY168" s="42">
        <f t="shared" ref="AY168" si="313">SUM(AY169:AY175)</f>
        <v>0</v>
      </c>
      <c r="AZ168" s="106">
        <f t="shared" ref="AZ168" si="314">SUM(AZ169:AZ175)</f>
        <v>0</v>
      </c>
      <c r="BA168" s="44" t="s">
        <v>1685</v>
      </c>
      <c r="BB168" s="44" t="s">
        <v>1686</v>
      </c>
      <c r="BC168" s="45" t="s">
        <v>1687</v>
      </c>
    </row>
    <row r="169" spans="1:55" ht="17.25" hidden="1" customHeight="1">
      <c r="A169" s="984"/>
      <c r="B169" s="986" t="str">
        <f>VLOOKUP($D$9,'PROYECTOS REGISTRADOS'!$A$2:$D$82,4,0)</f>
        <v>Mejoramiento de la cobertura de Acueducto del Área Urbana y Área Rural del Municipio de Tocancipá, Cundinamarca, Centro Oriente</v>
      </c>
      <c r="C169" s="988" t="str">
        <f>VLOOKUP($D$9,'PROYECTOS REGISTRADOS'!$A$2:$D$82,3,0)</f>
        <v>2016-25817-0045</v>
      </c>
      <c r="D169" s="990"/>
      <c r="E169" s="994" t="str">
        <f>IF(D169=0,"0-0",(VLOOKUP(D169,'CONSOLIDADO PLAN DESARROLLO'!$EL$9:$ET$304,2,0)))</f>
        <v>0-0</v>
      </c>
      <c r="F169" s="992" t="str">
        <f>IF(D169=0,"0-0",(VLOOKUP(D169,'CONSOLIDADO PLAN DESARROLLO'!$EL$9:$ET$304,3,0)))</f>
        <v>0-0</v>
      </c>
      <c r="G169" s="1014" t="str">
        <f>IF(D169=0,"0-0",(VLOOKUP(D169,'CONSOLIDADO PLAN DESARROLLO'!$EL$9:$ET$304,4,0)))</f>
        <v>0-0</v>
      </c>
      <c r="H169" s="997" t="str">
        <f>IF(D169=0,"0-0",(VLOOKUP(D169,'CONSOLIDADO PLAN DESARROLLO'!$EL$9:$ET$304,5,0)))</f>
        <v>0-0</v>
      </c>
      <c r="I169" s="999" t="str">
        <f>IF(D169=0,"0-0",(VLOOKUP(D169,'CONSOLIDADO PLAN DESARROLLO'!$EL$9:$ET$304,$R$3,0)))</f>
        <v>0-0</v>
      </c>
      <c r="J169" s="1000"/>
      <c r="K169" s="1034"/>
      <c r="L169" s="1010"/>
      <c r="M169" s="175"/>
      <c r="N169" s="176"/>
      <c r="O169" s="177"/>
      <c r="P169" s="46"/>
      <c r="Q169" s="47"/>
      <c r="R169" s="1037"/>
      <c r="S169" s="48"/>
      <c r="T169" s="917"/>
      <c r="U169" s="49"/>
      <c r="V169" s="917"/>
      <c r="W169" s="49"/>
      <c r="X169" s="917"/>
      <c r="Y169" s="49"/>
      <c r="Z169" s="917"/>
      <c r="AA169" s="49"/>
      <c r="AB169" s="917"/>
      <c r="AC169" s="49"/>
      <c r="AD169" s="917"/>
      <c r="AE169" s="49"/>
      <c r="AF169" s="917"/>
      <c r="AG169" s="50"/>
      <c r="AH169" s="865"/>
      <c r="AI169" s="865"/>
      <c r="AJ169" s="908">
        <f>+R169+T169+V169+X169+Z169+AB169+AD169+AF169</f>
        <v>0</v>
      </c>
      <c r="AK169" s="104">
        <f t="shared" ref="AK169:AK174" si="315">AC169+AE169+AG169+S169+U169+W169+Y169+AA169</f>
        <v>0</v>
      </c>
      <c r="AL169" s="51"/>
      <c r="AM169" s="52"/>
      <c r="AN169" s="52"/>
      <c r="AO169" s="52"/>
      <c r="AP169" s="52"/>
      <c r="AQ169" s="52"/>
      <c r="AR169" s="53">
        <f t="shared" ref="AR169:AR174" si="316">SUM(AL169:AQ169)</f>
        <v>0</v>
      </c>
      <c r="AS169" s="54"/>
      <c r="AT169" s="52"/>
      <c r="AU169" s="53">
        <f t="shared" ref="AU169:AU173" si="317">SUM(AS169:AT169)</f>
        <v>0</v>
      </c>
      <c r="AV169" s="54"/>
      <c r="AW169" s="52"/>
      <c r="AX169" s="52"/>
      <c r="AY169" s="52"/>
      <c r="AZ169" s="55"/>
      <c r="BA169" s="56"/>
      <c r="BB169" s="56"/>
      <c r="BC169" s="57"/>
    </row>
    <row r="170" spans="1:55" ht="17.25" hidden="1" customHeight="1">
      <c r="A170" s="984"/>
      <c r="B170" s="986"/>
      <c r="C170" s="988"/>
      <c r="D170" s="990"/>
      <c r="E170" s="995"/>
      <c r="F170" s="992"/>
      <c r="G170" s="1014"/>
      <c r="H170" s="997"/>
      <c r="I170" s="1001"/>
      <c r="J170" s="1002"/>
      <c r="K170" s="1034"/>
      <c r="L170" s="1011"/>
      <c r="M170" s="175"/>
      <c r="N170" s="176"/>
      <c r="O170" s="177"/>
      <c r="P170" s="46"/>
      <c r="Q170" s="47"/>
      <c r="R170" s="1038"/>
      <c r="S170" s="48"/>
      <c r="T170" s="918"/>
      <c r="U170" s="49"/>
      <c r="V170" s="918"/>
      <c r="W170" s="49"/>
      <c r="X170" s="918"/>
      <c r="Y170" s="49"/>
      <c r="Z170" s="918"/>
      <c r="AA170" s="49"/>
      <c r="AB170" s="918"/>
      <c r="AC170" s="49"/>
      <c r="AD170" s="918"/>
      <c r="AE170" s="49"/>
      <c r="AF170" s="918"/>
      <c r="AG170" s="50"/>
      <c r="AH170" s="866"/>
      <c r="AI170" s="866"/>
      <c r="AJ170" s="909"/>
      <c r="AK170" s="104">
        <f t="shared" si="315"/>
        <v>0</v>
      </c>
      <c r="AL170" s="51"/>
      <c r="AM170" s="52"/>
      <c r="AN170" s="52"/>
      <c r="AO170" s="52"/>
      <c r="AP170" s="52"/>
      <c r="AQ170" s="52"/>
      <c r="AR170" s="53">
        <f t="shared" si="316"/>
        <v>0</v>
      </c>
      <c r="AS170" s="54"/>
      <c r="AT170" s="52"/>
      <c r="AU170" s="53">
        <f t="shared" si="317"/>
        <v>0</v>
      </c>
      <c r="AV170" s="54"/>
      <c r="AW170" s="52"/>
      <c r="AX170" s="52"/>
      <c r="AY170" s="52"/>
      <c r="AZ170" s="55"/>
      <c r="BA170" s="56"/>
      <c r="BB170" s="56"/>
      <c r="BC170" s="57"/>
    </row>
    <row r="171" spans="1:55" ht="17.25" hidden="1" customHeight="1">
      <c r="A171" s="984"/>
      <c r="B171" s="986"/>
      <c r="C171" s="988"/>
      <c r="D171" s="990"/>
      <c r="E171" s="995"/>
      <c r="F171" s="992"/>
      <c r="G171" s="1014"/>
      <c r="H171" s="997"/>
      <c r="I171" s="1001"/>
      <c r="J171" s="1002"/>
      <c r="K171" s="1034"/>
      <c r="L171" s="1011"/>
      <c r="M171" s="175"/>
      <c r="N171" s="176"/>
      <c r="O171" s="177"/>
      <c r="P171" s="46"/>
      <c r="Q171" s="47"/>
      <c r="R171" s="1038"/>
      <c r="S171" s="48"/>
      <c r="T171" s="918"/>
      <c r="U171" s="49"/>
      <c r="V171" s="918"/>
      <c r="W171" s="49"/>
      <c r="X171" s="918"/>
      <c r="Y171" s="49"/>
      <c r="Z171" s="918"/>
      <c r="AA171" s="49"/>
      <c r="AB171" s="918"/>
      <c r="AC171" s="49"/>
      <c r="AD171" s="918"/>
      <c r="AE171" s="49"/>
      <c r="AF171" s="918"/>
      <c r="AG171" s="50"/>
      <c r="AH171" s="866"/>
      <c r="AI171" s="866"/>
      <c r="AJ171" s="909"/>
      <c r="AK171" s="104">
        <f t="shared" si="315"/>
        <v>0</v>
      </c>
      <c r="AL171" s="51"/>
      <c r="AM171" s="52"/>
      <c r="AN171" s="52"/>
      <c r="AO171" s="52"/>
      <c r="AP171" s="52"/>
      <c r="AQ171" s="52"/>
      <c r="AR171" s="53">
        <f t="shared" si="316"/>
        <v>0</v>
      </c>
      <c r="AS171" s="54"/>
      <c r="AT171" s="52"/>
      <c r="AU171" s="53">
        <f t="shared" si="317"/>
        <v>0</v>
      </c>
      <c r="AV171" s="54"/>
      <c r="AW171" s="52"/>
      <c r="AX171" s="52"/>
      <c r="AY171" s="52"/>
      <c r="AZ171" s="55"/>
      <c r="BA171" s="56"/>
      <c r="BB171" s="56"/>
      <c r="BC171" s="57"/>
    </row>
    <row r="172" spans="1:55" ht="17.25" hidden="1" customHeight="1">
      <c r="A172" s="984"/>
      <c r="B172" s="986"/>
      <c r="C172" s="988"/>
      <c r="D172" s="990"/>
      <c r="E172" s="995"/>
      <c r="F172" s="992"/>
      <c r="G172" s="1014"/>
      <c r="H172" s="997"/>
      <c r="I172" s="1001"/>
      <c r="J172" s="1002"/>
      <c r="K172" s="1034"/>
      <c r="L172" s="1011"/>
      <c r="M172" s="175"/>
      <c r="N172" s="176"/>
      <c r="O172" s="177"/>
      <c r="P172" s="46"/>
      <c r="Q172" s="47"/>
      <c r="R172" s="1038"/>
      <c r="S172" s="48"/>
      <c r="T172" s="918"/>
      <c r="U172" s="49"/>
      <c r="V172" s="918"/>
      <c r="W172" s="49"/>
      <c r="X172" s="918"/>
      <c r="Y172" s="49"/>
      <c r="Z172" s="918"/>
      <c r="AA172" s="49"/>
      <c r="AB172" s="918"/>
      <c r="AC172" s="49"/>
      <c r="AD172" s="918"/>
      <c r="AE172" s="49"/>
      <c r="AF172" s="918"/>
      <c r="AG172" s="50"/>
      <c r="AH172" s="866"/>
      <c r="AI172" s="866"/>
      <c r="AJ172" s="909"/>
      <c r="AK172" s="104">
        <f t="shared" si="315"/>
        <v>0</v>
      </c>
      <c r="AL172" s="51"/>
      <c r="AM172" s="52"/>
      <c r="AN172" s="52"/>
      <c r="AO172" s="52"/>
      <c r="AP172" s="52"/>
      <c r="AQ172" s="52"/>
      <c r="AR172" s="53">
        <f t="shared" si="316"/>
        <v>0</v>
      </c>
      <c r="AS172" s="54"/>
      <c r="AT172" s="52"/>
      <c r="AU172" s="53">
        <f t="shared" si="317"/>
        <v>0</v>
      </c>
      <c r="AV172" s="54"/>
      <c r="AW172" s="52"/>
      <c r="AX172" s="52"/>
      <c r="AY172" s="52"/>
      <c r="AZ172" s="55"/>
      <c r="BA172" s="56"/>
      <c r="BB172" s="56"/>
      <c r="BC172" s="57"/>
    </row>
    <row r="173" spans="1:55" ht="17.25" hidden="1" customHeight="1">
      <c r="A173" s="984"/>
      <c r="B173" s="986"/>
      <c r="C173" s="988"/>
      <c r="D173" s="990"/>
      <c r="E173" s="995"/>
      <c r="F173" s="992"/>
      <c r="G173" s="1014"/>
      <c r="H173" s="997"/>
      <c r="I173" s="1001"/>
      <c r="J173" s="1002"/>
      <c r="K173" s="1034"/>
      <c r="L173" s="1011"/>
      <c r="M173" s="175"/>
      <c r="N173" s="176"/>
      <c r="O173" s="177"/>
      <c r="P173" s="46"/>
      <c r="Q173" s="47"/>
      <c r="R173" s="1038"/>
      <c r="S173" s="48"/>
      <c r="T173" s="918"/>
      <c r="U173" s="49"/>
      <c r="V173" s="918"/>
      <c r="W173" s="49"/>
      <c r="X173" s="918"/>
      <c r="Y173" s="49"/>
      <c r="Z173" s="918"/>
      <c r="AA173" s="49"/>
      <c r="AB173" s="918"/>
      <c r="AC173" s="49"/>
      <c r="AD173" s="918"/>
      <c r="AE173" s="49"/>
      <c r="AF173" s="918"/>
      <c r="AG173" s="50"/>
      <c r="AH173" s="866"/>
      <c r="AI173" s="866"/>
      <c r="AJ173" s="909"/>
      <c r="AK173" s="104">
        <f t="shared" si="315"/>
        <v>0</v>
      </c>
      <c r="AL173" s="51"/>
      <c r="AM173" s="52"/>
      <c r="AN173" s="52"/>
      <c r="AO173" s="52"/>
      <c r="AP173" s="52"/>
      <c r="AQ173" s="52"/>
      <c r="AR173" s="53">
        <f t="shared" si="316"/>
        <v>0</v>
      </c>
      <c r="AS173" s="54"/>
      <c r="AT173" s="52"/>
      <c r="AU173" s="53">
        <f t="shared" si="317"/>
        <v>0</v>
      </c>
      <c r="AV173" s="54"/>
      <c r="AW173" s="52"/>
      <c r="AX173" s="52"/>
      <c r="AY173" s="52"/>
      <c r="AZ173" s="55"/>
      <c r="BA173" s="56"/>
      <c r="BB173" s="56"/>
      <c r="BC173" s="57"/>
    </row>
    <row r="174" spans="1:55" ht="17.25" hidden="1" customHeight="1">
      <c r="A174" s="984"/>
      <c r="B174" s="1028"/>
      <c r="C174" s="1029"/>
      <c r="D174" s="1030"/>
      <c r="E174" s="995"/>
      <c r="F174" s="1031"/>
      <c r="G174" s="1032"/>
      <c r="H174" s="1033"/>
      <c r="I174" s="1001"/>
      <c r="J174" s="1002"/>
      <c r="K174" s="1035"/>
      <c r="L174" s="1011"/>
      <c r="M174" s="178"/>
      <c r="N174" s="179"/>
      <c r="O174" s="180"/>
      <c r="P174" s="107"/>
      <c r="Q174" s="108"/>
      <c r="R174" s="1038"/>
      <c r="S174" s="109"/>
      <c r="T174" s="918"/>
      <c r="U174" s="110"/>
      <c r="V174" s="918"/>
      <c r="W174" s="110"/>
      <c r="X174" s="918"/>
      <c r="Y174" s="110"/>
      <c r="Z174" s="918"/>
      <c r="AA174" s="110"/>
      <c r="AB174" s="918"/>
      <c r="AC174" s="110"/>
      <c r="AD174" s="918"/>
      <c r="AE174" s="110"/>
      <c r="AF174" s="918"/>
      <c r="AG174" s="111"/>
      <c r="AH174" s="866"/>
      <c r="AI174" s="866"/>
      <c r="AJ174" s="910"/>
      <c r="AK174" s="104">
        <f t="shared" si="315"/>
        <v>0</v>
      </c>
      <c r="AL174" s="112"/>
      <c r="AM174" s="113"/>
      <c r="AN174" s="113"/>
      <c r="AO174" s="113"/>
      <c r="AP174" s="113"/>
      <c r="AQ174" s="113"/>
      <c r="AR174" s="53">
        <f t="shared" si="316"/>
        <v>0</v>
      </c>
      <c r="AS174" s="114"/>
      <c r="AT174" s="113"/>
      <c r="AU174" s="53">
        <f>SUM(AS174:AT174)</f>
        <v>0</v>
      </c>
      <c r="AV174" s="114"/>
      <c r="AW174" s="113"/>
      <c r="AX174" s="113"/>
      <c r="AY174" s="113"/>
      <c r="AZ174" s="115"/>
      <c r="BA174" s="116"/>
      <c r="BB174" s="116"/>
      <c r="BC174" s="117"/>
    </row>
    <row r="175" spans="1:55" ht="9.9499999999999993" hidden="1" customHeight="1" thickBot="1">
      <c r="A175" s="985"/>
      <c r="B175" s="987"/>
      <c r="C175" s="989"/>
      <c r="D175" s="991"/>
      <c r="E175" s="996"/>
      <c r="F175" s="993"/>
      <c r="G175" s="1015"/>
      <c r="H175" s="998"/>
      <c r="I175" s="1003"/>
      <c r="J175" s="1004"/>
      <c r="K175" s="1036"/>
      <c r="L175" s="1012"/>
      <c r="M175" s="181"/>
      <c r="N175" s="182"/>
      <c r="O175" s="183"/>
      <c r="P175" s="118"/>
      <c r="Q175" s="118"/>
      <c r="R175" s="1039"/>
      <c r="S175" s="184"/>
      <c r="T175" s="919"/>
      <c r="U175" s="185"/>
      <c r="V175" s="919"/>
      <c r="W175" s="185"/>
      <c r="X175" s="919"/>
      <c r="Y175" s="185"/>
      <c r="Z175" s="919"/>
      <c r="AA175" s="185"/>
      <c r="AB175" s="919"/>
      <c r="AC175" s="185"/>
      <c r="AD175" s="919"/>
      <c r="AE175" s="185"/>
      <c r="AF175" s="919"/>
      <c r="AG175" s="186"/>
      <c r="AH175" s="867"/>
      <c r="AI175" s="867"/>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c r="A176" s="157"/>
      <c r="B176" s="193"/>
      <c r="C176" s="193"/>
      <c r="D176" s="193"/>
      <c r="E176" s="193"/>
      <c r="F176" s="193"/>
      <c r="G176" s="193"/>
      <c r="H176" s="193"/>
      <c r="I176" s="1013"/>
      <c r="J176" s="1013"/>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c r="A177" s="983">
        <v>18</v>
      </c>
      <c r="B177" s="162" t="s">
        <v>1705</v>
      </c>
      <c r="C177" s="163" t="s">
        <v>1706</v>
      </c>
      <c r="D177" s="164" t="s">
        <v>21</v>
      </c>
      <c r="E177" s="164" t="s">
        <v>1892</v>
      </c>
      <c r="F177" s="163" t="s">
        <v>1707</v>
      </c>
      <c r="G177" s="165" t="s">
        <v>1679</v>
      </c>
      <c r="H177" s="165" t="s">
        <v>1680</v>
      </c>
      <c r="I177" s="166" t="s">
        <v>1908</v>
      </c>
      <c r="J177" s="167">
        <f>+$N$3</f>
        <v>2019</v>
      </c>
      <c r="K177" s="165" t="s">
        <v>1925</v>
      </c>
      <c r="L177" s="166" t="s">
        <v>1926</v>
      </c>
      <c r="M177" s="163" t="s">
        <v>1708</v>
      </c>
      <c r="N177" s="163" t="s">
        <v>1709</v>
      </c>
      <c r="O177" s="163" t="s">
        <v>1710</v>
      </c>
      <c r="P177" s="163" t="s">
        <v>1711</v>
      </c>
      <c r="Q177" s="163" t="s">
        <v>1712</v>
      </c>
      <c r="R177" s="168">
        <f t="shared" ref="R177" si="318">SUM(R178:R184)</f>
        <v>0</v>
      </c>
      <c r="S177" s="169">
        <f t="shared" ref="S177" si="319">SUM(S178:S184)</f>
        <v>0</v>
      </c>
      <c r="T177" s="170">
        <f t="shared" ref="T177" si="320">SUM(T178:T184)</f>
        <v>0</v>
      </c>
      <c r="U177" s="171">
        <f t="shared" ref="U177" si="321">SUM(U178:U184)</f>
        <v>0</v>
      </c>
      <c r="V177" s="170">
        <f t="shared" ref="V177" si="322">SUM(V178:V184)</f>
        <v>0</v>
      </c>
      <c r="W177" s="171">
        <f t="shared" ref="W177" si="323">SUM(W178:W184)</f>
        <v>0</v>
      </c>
      <c r="X177" s="170">
        <f t="shared" ref="X177" si="324">SUM(X178:X184)</f>
        <v>0</v>
      </c>
      <c r="Y177" s="171">
        <f t="shared" ref="Y177" si="325">SUM(Y178:Y184)</f>
        <v>0</v>
      </c>
      <c r="Z177" s="170">
        <f t="shared" ref="Z177" si="326">SUM(Z178:Z184)</f>
        <v>0</v>
      </c>
      <c r="AA177" s="171">
        <f t="shared" ref="AA177" si="327">SUM(AA178:AA184)</f>
        <v>0</v>
      </c>
      <c r="AB177" s="170">
        <f t="shared" ref="AB177" si="328">SUM(AB178:AB184)</f>
        <v>0</v>
      </c>
      <c r="AC177" s="171">
        <f t="shared" ref="AC177" si="329">SUM(AC178:AC184)</f>
        <v>0</v>
      </c>
      <c r="AD177" s="170">
        <f t="shared" ref="AD177" si="330">SUM(AD178:AD184)</f>
        <v>0</v>
      </c>
      <c r="AE177" s="171">
        <f t="shared" ref="AE177" si="331">SUM(AE178:AE184)</f>
        <v>0</v>
      </c>
      <c r="AF177" s="170">
        <f t="shared" ref="AF177" si="332">SUM(AF178:AF184)</f>
        <v>0</v>
      </c>
      <c r="AG177" s="172">
        <f t="shared" ref="AG177" si="333">SUM(AG178:AG184)</f>
        <v>0</v>
      </c>
      <c r="AH177" s="864"/>
      <c r="AI177" s="864"/>
      <c r="AJ177" s="173">
        <f t="shared" ref="AJ177" si="334">SUM(AJ178:AJ184)</f>
        <v>0</v>
      </c>
      <c r="AK177" s="174">
        <f t="shared" ref="AK177" si="335">SUM(AK178:AK184)</f>
        <v>0</v>
      </c>
      <c r="AL177" s="41">
        <f t="shared" ref="AL177" si="336">SUM(AL178:AL184)</f>
        <v>0</v>
      </c>
      <c r="AM177" s="42">
        <f t="shared" ref="AM177" si="337">SUM(AM178:AM184)</f>
        <v>0</v>
      </c>
      <c r="AN177" s="42">
        <f t="shared" ref="AN177" si="338">SUM(AN178:AN184)</f>
        <v>0</v>
      </c>
      <c r="AO177" s="42">
        <f t="shared" ref="AO177" si="339">SUM(AO178:AO184)</f>
        <v>0</v>
      </c>
      <c r="AP177" s="42">
        <f t="shared" ref="AP177" si="340">SUM(AP178:AP184)</f>
        <v>0</v>
      </c>
      <c r="AQ177" s="42">
        <f t="shared" ref="AQ177" si="341">SUM(AQ178:AQ184)</f>
        <v>0</v>
      </c>
      <c r="AR177" s="43">
        <f t="shared" ref="AR177" si="342">SUM(AR178:AR184)</f>
        <v>0</v>
      </c>
      <c r="AS177" s="105">
        <f t="shared" ref="AS177" si="343">SUM(AS178:AS184)</f>
        <v>0</v>
      </c>
      <c r="AT177" s="42">
        <f t="shared" ref="AT177" si="344">SUM(AT178:AT184)</f>
        <v>0</v>
      </c>
      <c r="AU177" s="43">
        <f t="shared" ref="AU177" si="345">SUM(AU178:AU184)</f>
        <v>0</v>
      </c>
      <c r="AV177" s="105">
        <f t="shared" ref="AV177" si="346">SUM(AV178:AV184)</f>
        <v>0</v>
      </c>
      <c r="AW177" s="42">
        <f t="shared" ref="AW177" si="347">SUM(AW178:AW184)</f>
        <v>0</v>
      </c>
      <c r="AX177" s="42">
        <f t="shared" ref="AX177" si="348">SUM(AX178:AX184)</f>
        <v>0</v>
      </c>
      <c r="AY177" s="42">
        <f t="shared" ref="AY177" si="349">SUM(AY178:AY184)</f>
        <v>0</v>
      </c>
      <c r="AZ177" s="106">
        <f t="shared" ref="AZ177" si="350">SUM(AZ178:AZ184)</f>
        <v>0</v>
      </c>
      <c r="BA177" s="44" t="s">
        <v>1685</v>
      </c>
      <c r="BB177" s="44" t="s">
        <v>1686</v>
      </c>
      <c r="BC177" s="45" t="s">
        <v>1687</v>
      </c>
    </row>
    <row r="178" spans="1:55" ht="17.25" hidden="1" customHeight="1">
      <c r="A178" s="984"/>
      <c r="B178" s="986" t="str">
        <f>VLOOKUP($D$9,'PROYECTOS REGISTRADOS'!$A$2:$D$82,4,0)</f>
        <v>Mejoramiento de la cobertura de Acueducto del Área Urbana y Área Rural del Municipio de Tocancipá, Cundinamarca, Centro Oriente</v>
      </c>
      <c r="C178" s="988" t="str">
        <f>VLOOKUP($D$9,'PROYECTOS REGISTRADOS'!$A$2:$D$82,3,0)</f>
        <v>2016-25817-0045</v>
      </c>
      <c r="D178" s="990"/>
      <c r="E178" s="994" t="str">
        <f>IF(D178=0,"0-0",(VLOOKUP(D178,'CONSOLIDADO PLAN DESARROLLO'!$EL$9:$ET$304,2,0)))</f>
        <v>0-0</v>
      </c>
      <c r="F178" s="992" t="str">
        <f>IF(D178=0,"0-0",(VLOOKUP(D178,'CONSOLIDADO PLAN DESARROLLO'!$EL$9:$ET$304,3,0)))</f>
        <v>0-0</v>
      </c>
      <c r="G178" s="1014" t="str">
        <f>IF(D178=0,"0-0",(VLOOKUP(D178,'CONSOLIDADO PLAN DESARROLLO'!$EL$9:$ET$304,4,0)))</f>
        <v>0-0</v>
      </c>
      <c r="H178" s="997" t="str">
        <f>IF(D178=0,"0-0",(VLOOKUP(D178,'CONSOLIDADO PLAN DESARROLLO'!$EL$9:$ET$304,5,0)))</f>
        <v>0-0</v>
      </c>
      <c r="I178" s="999" t="str">
        <f>IF(D178=0,"0-0",(VLOOKUP(D178,'CONSOLIDADO PLAN DESARROLLO'!$EL$9:$ET$304,$R$3,0)))</f>
        <v>0-0</v>
      </c>
      <c r="J178" s="1000"/>
      <c r="K178" s="1034"/>
      <c r="L178" s="1010"/>
      <c r="M178" s="175"/>
      <c r="N178" s="176"/>
      <c r="O178" s="177"/>
      <c r="P178" s="46"/>
      <c r="Q178" s="47"/>
      <c r="R178" s="1037"/>
      <c r="S178" s="48"/>
      <c r="T178" s="917"/>
      <c r="U178" s="49"/>
      <c r="V178" s="917"/>
      <c r="W178" s="49"/>
      <c r="X178" s="917"/>
      <c r="Y178" s="49"/>
      <c r="Z178" s="917"/>
      <c r="AA178" s="49"/>
      <c r="AB178" s="917"/>
      <c r="AC178" s="49"/>
      <c r="AD178" s="917"/>
      <c r="AE178" s="49"/>
      <c r="AF178" s="917"/>
      <c r="AG178" s="50"/>
      <c r="AH178" s="865"/>
      <c r="AI178" s="865"/>
      <c r="AJ178" s="908">
        <f>+R178+T178+V178+X178+Z178+AB178+AD178+AF178</f>
        <v>0</v>
      </c>
      <c r="AK178" s="104">
        <f t="shared" ref="AK178:AK183" si="351">AC178+AE178+AG178+S178+U178+W178+Y178+AA178</f>
        <v>0</v>
      </c>
      <c r="AL178" s="51"/>
      <c r="AM178" s="52"/>
      <c r="AN178" s="52"/>
      <c r="AO178" s="52"/>
      <c r="AP178" s="52"/>
      <c r="AQ178" s="52"/>
      <c r="AR178" s="53">
        <f t="shared" ref="AR178:AR183" si="352">SUM(AL178:AQ178)</f>
        <v>0</v>
      </c>
      <c r="AS178" s="54"/>
      <c r="AT178" s="52"/>
      <c r="AU178" s="53">
        <f t="shared" ref="AU178:AU182" si="353">SUM(AS178:AT178)</f>
        <v>0</v>
      </c>
      <c r="AV178" s="54"/>
      <c r="AW178" s="52"/>
      <c r="AX178" s="52"/>
      <c r="AY178" s="52"/>
      <c r="AZ178" s="55"/>
      <c r="BA178" s="56"/>
      <c r="BB178" s="56"/>
      <c r="BC178" s="57"/>
    </row>
    <row r="179" spans="1:55" ht="17.25" hidden="1" customHeight="1">
      <c r="A179" s="984"/>
      <c r="B179" s="986"/>
      <c r="C179" s="988"/>
      <c r="D179" s="990"/>
      <c r="E179" s="995"/>
      <c r="F179" s="992"/>
      <c r="G179" s="1014"/>
      <c r="H179" s="997"/>
      <c r="I179" s="1001"/>
      <c r="J179" s="1002"/>
      <c r="K179" s="1034"/>
      <c r="L179" s="1011"/>
      <c r="M179" s="175"/>
      <c r="N179" s="176"/>
      <c r="O179" s="177"/>
      <c r="P179" s="46"/>
      <c r="Q179" s="47"/>
      <c r="R179" s="1038"/>
      <c r="S179" s="48"/>
      <c r="T179" s="918"/>
      <c r="U179" s="49"/>
      <c r="V179" s="918"/>
      <c r="W179" s="49"/>
      <c r="X179" s="918"/>
      <c r="Y179" s="49"/>
      <c r="Z179" s="918"/>
      <c r="AA179" s="49"/>
      <c r="AB179" s="918"/>
      <c r="AC179" s="49"/>
      <c r="AD179" s="918"/>
      <c r="AE179" s="49"/>
      <c r="AF179" s="918"/>
      <c r="AG179" s="50"/>
      <c r="AH179" s="866"/>
      <c r="AI179" s="866"/>
      <c r="AJ179" s="909"/>
      <c r="AK179" s="104">
        <f t="shared" si="351"/>
        <v>0</v>
      </c>
      <c r="AL179" s="51"/>
      <c r="AM179" s="52"/>
      <c r="AN179" s="52"/>
      <c r="AO179" s="52"/>
      <c r="AP179" s="52"/>
      <c r="AQ179" s="52"/>
      <c r="AR179" s="53">
        <f t="shared" si="352"/>
        <v>0</v>
      </c>
      <c r="AS179" s="54"/>
      <c r="AT179" s="52"/>
      <c r="AU179" s="53">
        <f t="shared" si="353"/>
        <v>0</v>
      </c>
      <c r="AV179" s="54"/>
      <c r="AW179" s="52"/>
      <c r="AX179" s="52"/>
      <c r="AY179" s="52"/>
      <c r="AZ179" s="55"/>
      <c r="BA179" s="56"/>
      <c r="BB179" s="56"/>
      <c r="BC179" s="57"/>
    </row>
    <row r="180" spans="1:55" ht="17.25" hidden="1" customHeight="1">
      <c r="A180" s="984"/>
      <c r="B180" s="986"/>
      <c r="C180" s="988"/>
      <c r="D180" s="990"/>
      <c r="E180" s="995"/>
      <c r="F180" s="992"/>
      <c r="G180" s="1014"/>
      <c r="H180" s="997"/>
      <c r="I180" s="1001"/>
      <c r="J180" s="1002"/>
      <c r="K180" s="1034"/>
      <c r="L180" s="1011"/>
      <c r="M180" s="175"/>
      <c r="N180" s="176"/>
      <c r="O180" s="177"/>
      <c r="P180" s="46"/>
      <c r="Q180" s="47"/>
      <c r="R180" s="1038"/>
      <c r="S180" s="48"/>
      <c r="T180" s="918"/>
      <c r="U180" s="49"/>
      <c r="V180" s="918"/>
      <c r="W180" s="49"/>
      <c r="X180" s="918"/>
      <c r="Y180" s="49"/>
      <c r="Z180" s="918"/>
      <c r="AA180" s="49"/>
      <c r="AB180" s="918"/>
      <c r="AC180" s="49"/>
      <c r="AD180" s="918"/>
      <c r="AE180" s="49"/>
      <c r="AF180" s="918"/>
      <c r="AG180" s="50"/>
      <c r="AH180" s="866"/>
      <c r="AI180" s="866"/>
      <c r="AJ180" s="909"/>
      <c r="AK180" s="104">
        <f t="shared" si="351"/>
        <v>0</v>
      </c>
      <c r="AL180" s="51"/>
      <c r="AM180" s="52"/>
      <c r="AN180" s="52"/>
      <c r="AO180" s="52"/>
      <c r="AP180" s="52"/>
      <c r="AQ180" s="52"/>
      <c r="AR180" s="53">
        <f t="shared" si="352"/>
        <v>0</v>
      </c>
      <c r="AS180" s="54"/>
      <c r="AT180" s="52"/>
      <c r="AU180" s="53">
        <f t="shared" si="353"/>
        <v>0</v>
      </c>
      <c r="AV180" s="54"/>
      <c r="AW180" s="52"/>
      <c r="AX180" s="52"/>
      <c r="AY180" s="52"/>
      <c r="AZ180" s="55"/>
      <c r="BA180" s="56"/>
      <c r="BB180" s="56"/>
      <c r="BC180" s="57"/>
    </row>
    <row r="181" spans="1:55" ht="17.25" hidden="1" customHeight="1">
      <c r="A181" s="984"/>
      <c r="B181" s="986"/>
      <c r="C181" s="988"/>
      <c r="D181" s="990"/>
      <c r="E181" s="995"/>
      <c r="F181" s="992"/>
      <c r="G181" s="1014"/>
      <c r="H181" s="997"/>
      <c r="I181" s="1001"/>
      <c r="J181" s="1002"/>
      <c r="K181" s="1034"/>
      <c r="L181" s="1011"/>
      <c r="M181" s="175"/>
      <c r="N181" s="176"/>
      <c r="O181" s="177"/>
      <c r="P181" s="46"/>
      <c r="Q181" s="47"/>
      <c r="R181" s="1038"/>
      <c r="S181" s="48"/>
      <c r="T181" s="918"/>
      <c r="U181" s="49"/>
      <c r="V181" s="918"/>
      <c r="W181" s="49"/>
      <c r="X181" s="918"/>
      <c r="Y181" s="49"/>
      <c r="Z181" s="918"/>
      <c r="AA181" s="49"/>
      <c r="AB181" s="918"/>
      <c r="AC181" s="49"/>
      <c r="AD181" s="918"/>
      <c r="AE181" s="49"/>
      <c r="AF181" s="918"/>
      <c r="AG181" s="50"/>
      <c r="AH181" s="866"/>
      <c r="AI181" s="866"/>
      <c r="AJ181" s="909"/>
      <c r="AK181" s="104">
        <f t="shared" si="351"/>
        <v>0</v>
      </c>
      <c r="AL181" s="51"/>
      <c r="AM181" s="52"/>
      <c r="AN181" s="52"/>
      <c r="AO181" s="52"/>
      <c r="AP181" s="52"/>
      <c r="AQ181" s="52"/>
      <c r="AR181" s="53">
        <f t="shared" si="352"/>
        <v>0</v>
      </c>
      <c r="AS181" s="54"/>
      <c r="AT181" s="52"/>
      <c r="AU181" s="53">
        <f t="shared" si="353"/>
        <v>0</v>
      </c>
      <c r="AV181" s="54"/>
      <c r="AW181" s="52"/>
      <c r="AX181" s="52"/>
      <c r="AY181" s="52"/>
      <c r="AZ181" s="55"/>
      <c r="BA181" s="56"/>
      <c r="BB181" s="56"/>
      <c r="BC181" s="57"/>
    </row>
    <row r="182" spans="1:55" ht="17.25" hidden="1" customHeight="1">
      <c r="A182" s="984"/>
      <c r="B182" s="986"/>
      <c r="C182" s="988"/>
      <c r="D182" s="990"/>
      <c r="E182" s="995"/>
      <c r="F182" s="992"/>
      <c r="G182" s="1014"/>
      <c r="H182" s="997"/>
      <c r="I182" s="1001"/>
      <c r="J182" s="1002"/>
      <c r="K182" s="1034"/>
      <c r="L182" s="1011"/>
      <c r="M182" s="175"/>
      <c r="N182" s="176"/>
      <c r="O182" s="177"/>
      <c r="P182" s="46"/>
      <c r="Q182" s="47"/>
      <c r="R182" s="1038"/>
      <c r="S182" s="48"/>
      <c r="T182" s="918"/>
      <c r="U182" s="49"/>
      <c r="V182" s="918"/>
      <c r="W182" s="49"/>
      <c r="X182" s="918"/>
      <c r="Y182" s="49"/>
      <c r="Z182" s="918"/>
      <c r="AA182" s="49"/>
      <c r="AB182" s="918"/>
      <c r="AC182" s="49"/>
      <c r="AD182" s="918"/>
      <c r="AE182" s="49"/>
      <c r="AF182" s="918"/>
      <c r="AG182" s="50"/>
      <c r="AH182" s="866"/>
      <c r="AI182" s="866"/>
      <c r="AJ182" s="909"/>
      <c r="AK182" s="104">
        <f t="shared" si="351"/>
        <v>0</v>
      </c>
      <c r="AL182" s="51"/>
      <c r="AM182" s="52"/>
      <c r="AN182" s="52"/>
      <c r="AO182" s="52"/>
      <c r="AP182" s="52"/>
      <c r="AQ182" s="52"/>
      <c r="AR182" s="53">
        <f t="shared" si="352"/>
        <v>0</v>
      </c>
      <c r="AS182" s="54"/>
      <c r="AT182" s="52"/>
      <c r="AU182" s="53">
        <f t="shared" si="353"/>
        <v>0</v>
      </c>
      <c r="AV182" s="54"/>
      <c r="AW182" s="52"/>
      <c r="AX182" s="52"/>
      <c r="AY182" s="52"/>
      <c r="AZ182" s="55"/>
      <c r="BA182" s="56"/>
      <c r="BB182" s="56"/>
      <c r="BC182" s="57"/>
    </row>
    <row r="183" spans="1:55" ht="17.25" hidden="1" customHeight="1">
      <c r="A183" s="984"/>
      <c r="B183" s="1028"/>
      <c r="C183" s="1029"/>
      <c r="D183" s="1030"/>
      <c r="E183" s="995"/>
      <c r="F183" s="1031"/>
      <c r="G183" s="1032"/>
      <c r="H183" s="1033"/>
      <c r="I183" s="1001"/>
      <c r="J183" s="1002"/>
      <c r="K183" s="1035"/>
      <c r="L183" s="1011"/>
      <c r="M183" s="178"/>
      <c r="N183" s="179"/>
      <c r="O183" s="180"/>
      <c r="P183" s="107"/>
      <c r="Q183" s="108"/>
      <c r="R183" s="1038"/>
      <c r="S183" s="109"/>
      <c r="T183" s="918"/>
      <c r="U183" s="110"/>
      <c r="V183" s="918"/>
      <c r="W183" s="110"/>
      <c r="X183" s="918"/>
      <c r="Y183" s="110"/>
      <c r="Z183" s="918"/>
      <c r="AA183" s="110"/>
      <c r="AB183" s="918"/>
      <c r="AC183" s="110"/>
      <c r="AD183" s="918"/>
      <c r="AE183" s="110"/>
      <c r="AF183" s="918"/>
      <c r="AG183" s="111"/>
      <c r="AH183" s="866"/>
      <c r="AI183" s="866"/>
      <c r="AJ183" s="910"/>
      <c r="AK183" s="104">
        <f t="shared" si="351"/>
        <v>0</v>
      </c>
      <c r="AL183" s="112"/>
      <c r="AM183" s="113"/>
      <c r="AN183" s="113"/>
      <c r="AO183" s="113"/>
      <c r="AP183" s="113"/>
      <c r="AQ183" s="113"/>
      <c r="AR183" s="53">
        <f t="shared" si="352"/>
        <v>0</v>
      </c>
      <c r="AS183" s="114"/>
      <c r="AT183" s="113"/>
      <c r="AU183" s="53">
        <f>SUM(AS183:AT183)</f>
        <v>0</v>
      </c>
      <c r="AV183" s="114"/>
      <c r="AW183" s="113"/>
      <c r="AX183" s="113"/>
      <c r="AY183" s="113"/>
      <c r="AZ183" s="115"/>
      <c r="BA183" s="116"/>
      <c r="BB183" s="116"/>
      <c r="BC183" s="117"/>
    </row>
    <row r="184" spans="1:55" ht="9.9499999999999993" hidden="1" customHeight="1" thickBot="1">
      <c r="A184" s="985"/>
      <c r="B184" s="987"/>
      <c r="C184" s="989"/>
      <c r="D184" s="991"/>
      <c r="E184" s="996"/>
      <c r="F184" s="993"/>
      <c r="G184" s="1015"/>
      <c r="H184" s="998"/>
      <c r="I184" s="1003"/>
      <c r="J184" s="1004"/>
      <c r="K184" s="1036"/>
      <c r="L184" s="1012"/>
      <c r="M184" s="181"/>
      <c r="N184" s="182"/>
      <c r="O184" s="183"/>
      <c r="P184" s="118"/>
      <c r="Q184" s="118"/>
      <c r="R184" s="1039"/>
      <c r="S184" s="184"/>
      <c r="T184" s="919"/>
      <c r="U184" s="185"/>
      <c r="V184" s="919"/>
      <c r="W184" s="185"/>
      <c r="X184" s="919"/>
      <c r="Y184" s="185"/>
      <c r="Z184" s="919"/>
      <c r="AA184" s="185"/>
      <c r="AB184" s="919"/>
      <c r="AC184" s="185"/>
      <c r="AD184" s="919"/>
      <c r="AE184" s="185"/>
      <c r="AF184" s="919"/>
      <c r="AG184" s="186"/>
      <c r="AH184" s="867"/>
      <c r="AI184" s="867"/>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c r="A185" s="157"/>
      <c r="B185" s="193"/>
      <c r="C185" s="193"/>
      <c r="D185" s="193"/>
      <c r="E185" s="193"/>
      <c r="F185" s="193"/>
      <c r="G185" s="193"/>
      <c r="H185" s="193"/>
      <c r="I185" s="1013"/>
      <c r="J185" s="1013"/>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c r="A186" s="983">
        <v>19</v>
      </c>
      <c r="B186" s="162" t="s">
        <v>1705</v>
      </c>
      <c r="C186" s="163" t="s">
        <v>1706</v>
      </c>
      <c r="D186" s="164" t="s">
        <v>21</v>
      </c>
      <c r="E186" s="164" t="s">
        <v>1892</v>
      </c>
      <c r="F186" s="163" t="s">
        <v>1707</v>
      </c>
      <c r="G186" s="165" t="s">
        <v>1679</v>
      </c>
      <c r="H186" s="165" t="s">
        <v>1680</v>
      </c>
      <c r="I186" s="166" t="s">
        <v>1908</v>
      </c>
      <c r="J186" s="167">
        <f>+$N$3</f>
        <v>2019</v>
      </c>
      <c r="K186" s="165" t="s">
        <v>1925</v>
      </c>
      <c r="L186" s="166" t="s">
        <v>1926</v>
      </c>
      <c r="M186" s="163" t="s">
        <v>1708</v>
      </c>
      <c r="N186" s="163" t="s">
        <v>1709</v>
      </c>
      <c r="O186" s="163" t="s">
        <v>1710</v>
      </c>
      <c r="P186" s="163" t="s">
        <v>1711</v>
      </c>
      <c r="Q186" s="163" t="s">
        <v>1712</v>
      </c>
      <c r="R186" s="168">
        <f t="shared" ref="R186" si="354">SUM(R187:R193)</f>
        <v>0</v>
      </c>
      <c r="S186" s="169">
        <f t="shared" ref="S186" si="355">SUM(S187:S193)</f>
        <v>0</v>
      </c>
      <c r="T186" s="170">
        <f t="shared" ref="T186" si="356">SUM(T187:T193)</f>
        <v>0</v>
      </c>
      <c r="U186" s="171">
        <f t="shared" ref="U186" si="357">SUM(U187:U193)</f>
        <v>0</v>
      </c>
      <c r="V186" s="170">
        <f t="shared" ref="V186" si="358">SUM(V187:V193)</f>
        <v>0</v>
      </c>
      <c r="W186" s="171">
        <f t="shared" ref="W186" si="359">SUM(W187:W193)</f>
        <v>0</v>
      </c>
      <c r="X186" s="170">
        <f t="shared" ref="X186" si="360">SUM(X187:X193)</f>
        <v>0</v>
      </c>
      <c r="Y186" s="171">
        <f t="shared" ref="Y186" si="361">SUM(Y187:Y193)</f>
        <v>0</v>
      </c>
      <c r="Z186" s="170">
        <f t="shared" ref="Z186" si="362">SUM(Z187:Z193)</f>
        <v>0</v>
      </c>
      <c r="AA186" s="171">
        <f t="shared" ref="AA186" si="363">SUM(AA187:AA193)</f>
        <v>0</v>
      </c>
      <c r="AB186" s="170">
        <f t="shared" ref="AB186" si="364">SUM(AB187:AB193)</f>
        <v>0</v>
      </c>
      <c r="AC186" s="171">
        <f t="shared" ref="AC186" si="365">SUM(AC187:AC193)</f>
        <v>0</v>
      </c>
      <c r="AD186" s="170">
        <f t="shared" ref="AD186" si="366">SUM(AD187:AD193)</f>
        <v>0</v>
      </c>
      <c r="AE186" s="171">
        <f t="shared" ref="AE186" si="367">SUM(AE187:AE193)</f>
        <v>0</v>
      </c>
      <c r="AF186" s="170">
        <f t="shared" ref="AF186" si="368">SUM(AF187:AF193)</f>
        <v>0</v>
      </c>
      <c r="AG186" s="172">
        <f t="shared" ref="AG186" si="369">SUM(AG187:AG193)</f>
        <v>0</v>
      </c>
      <c r="AH186" s="864"/>
      <c r="AI186" s="864"/>
      <c r="AJ186" s="173">
        <f t="shared" ref="AJ186" si="370">SUM(AJ187:AJ193)</f>
        <v>0</v>
      </c>
      <c r="AK186" s="174">
        <f t="shared" ref="AK186" si="371">SUM(AK187:AK193)</f>
        <v>0</v>
      </c>
      <c r="AL186" s="41">
        <f t="shared" ref="AL186" si="372">SUM(AL187:AL193)</f>
        <v>0</v>
      </c>
      <c r="AM186" s="42">
        <f t="shared" ref="AM186" si="373">SUM(AM187:AM193)</f>
        <v>0</v>
      </c>
      <c r="AN186" s="42">
        <f t="shared" ref="AN186" si="374">SUM(AN187:AN193)</f>
        <v>0</v>
      </c>
      <c r="AO186" s="42">
        <f t="shared" ref="AO186" si="375">SUM(AO187:AO193)</f>
        <v>0</v>
      </c>
      <c r="AP186" s="42">
        <f t="shared" ref="AP186" si="376">SUM(AP187:AP193)</f>
        <v>0</v>
      </c>
      <c r="AQ186" s="42">
        <f t="shared" ref="AQ186" si="377">SUM(AQ187:AQ193)</f>
        <v>0</v>
      </c>
      <c r="AR186" s="43">
        <f t="shared" ref="AR186" si="378">SUM(AR187:AR193)</f>
        <v>0</v>
      </c>
      <c r="AS186" s="105">
        <f t="shared" ref="AS186" si="379">SUM(AS187:AS193)</f>
        <v>0</v>
      </c>
      <c r="AT186" s="42">
        <f t="shared" ref="AT186" si="380">SUM(AT187:AT193)</f>
        <v>0</v>
      </c>
      <c r="AU186" s="43">
        <f t="shared" ref="AU186" si="381">SUM(AU187:AU193)</f>
        <v>0</v>
      </c>
      <c r="AV186" s="105">
        <f t="shared" ref="AV186" si="382">SUM(AV187:AV193)</f>
        <v>0</v>
      </c>
      <c r="AW186" s="42">
        <f t="shared" ref="AW186" si="383">SUM(AW187:AW193)</f>
        <v>0</v>
      </c>
      <c r="AX186" s="42">
        <f t="shared" ref="AX186" si="384">SUM(AX187:AX193)</f>
        <v>0</v>
      </c>
      <c r="AY186" s="42">
        <f t="shared" ref="AY186" si="385">SUM(AY187:AY193)</f>
        <v>0</v>
      </c>
      <c r="AZ186" s="106">
        <f t="shared" ref="AZ186" si="386">SUM(AZ187:AZ193)</f>
        <v>0</v>
      </c>
      <c r="BA186" s="44" t="s">
        <v>1685</v>
      </c>
      <c r="BB186" s="44" t="s">
        <v>1686</v>
      </c>
      <c r="BC186" s="45" t="s">
        <v>1687</v>
      </c>
    </row>
    <row r="187" spans="1:55" ht="17.25" hidden="1" customHeight="1">
      <c r="A187" s="984"/>
      <c r="B187" s="986" t="str">
        <f>VLOOKUP($D$9,'PROYECTOS REGISTRADOS'!$A$2:$D$82,4,0)</f>
        <v>Mejoramiento de la cobertura de Acueducto del Área Urbana y Área Rural del Municipio de Tocancipá, Cundinamarca, Centro Oriente</v>
      </c>
      <c r="C187" s="988" t="str">
        <f>VLOOKUP($D$9,'PROYECTOS REGISTRADOS'!$A$2:$D$82,3,0)</f>
        <v>2016-25817-0045</v>
      </c>
      <c r="D187" s="990"/>
      <c r="E187" s="994" t="str">
        <f>IF(D187=0,"0-0",(VLOOKUP(D187,'CONSOLIDADO PLAN DESARROLLO'!$EL$9:$ET$304,2,0)))</f>
        <v>0-0</v>
      </c>
      <c r="F187" s="992" t="str">
        <f>IF(D187=0,"0-0",(VLOOKUP(D187,'CONSOLIDADO PLAN DESARROLLO'!$EL$9:$ET$304,3,0)))</f>
        <v>0-0</v>
      </c>
      <c r="G187" s="1014" t="str">
        <f>IF(D187=0,"0-0",(VLOOKUP(D187,'CONSOLIDADO PLAN DESARROLLO'!$EL$9:$ET$304,4,0)))</f>
        <v>0-0</v>
      </c>
      <c r="H187" s="997" t="str">
        <f>IF(D187=0,"0-0",(VLOOKUP(D187,'CONSOLIDADO PLAN DESARROLLO'!$EL$9:$ET$304,5,0)))</f>
        <v>0-0</v>
      </c>
      <c r="I187" s="999" t="str">
        <f>IF(D187=0,"0-0",(VLOOKUP(D187,'CONSOLIDADO PLAN DESARROLLO'!$EL$9:$ET$304,$R$3,0)))</f>
        <v>0-0</v>
      </c>
      <c r="J187" s="1000"/>
      <c r="K187" s="1034"/>
      <c r="L187" s="1010"/>
      <c r="M187" s="175"/>
      <c r="N187" s="176"/>
      <c r="O187" s="177"/>
      <c r="P187" s="46"/>
      <c r="Q187" s="47"/>
      <c r="R187" s="1037"/>
      <c r="S187" s="48"/>
      <c r="T187" s="917"/>
      <c r="U187" s="49"/>
      <c r="V187" s="917"/>
      <c r="W187" s="49"/>
      <c r="X187" s="917"/>
      <c r="Y187" s="49"/>
      <c r="Z187" s="917"/>
      <c r="AA187" s="49"/>
      <c r="AB187" s="917"/>
      <c r="AC187" s="49"/>
      <c r="AD187" s="917"/>
      <c r="AE187" s="49"/>
      <c r="AF187" s="917"/>
      <c r="AG187" s="50"/>
      <c r="AH187" s="865"/>
      <c r="AI187" s="865"/>
      <c r="AJ187" s="908">
        <f>+R187+T187+V187+X187+Z187+AB187+AD187+AF187</f>
        <v>0</v>
      </c>
      <c r="AK187" s="104">
        <f t="shared" ref="AK187:AK192" si="387">AC187+AE187+AG187+S187+U187+W187+Y187+AA187</f>
        <v>0</v>
      </c>
      <c r="AL187" s="51"/>
      <c r="AM187" s="52"/>
      <c r="AN187" s="52"/>
      <c r="AO187" s="52"/>
      <c r="AP187" s="52"/>
      <c r="AQ187" s="52"/>
      <c r="AR187" s="53">
        <f t="shared" ref="AR187:AR192" si="388">SUM(AL187:AQ187)</f>
        <v>0</v>
      </c>
      <c r="AS187" s="54"/>
      <c r="AT187" s="52"/>
      <c r="AU187" s="53">
        <f t="shared" ref="AU187:AU191" si="389">SUM(AS187:AT187)</f>
        <v>0</v>
      </c>
      <c r="AV187" s="54"/>
      <c r="AW187" s="52"/>
      <c r="AX187" s="52"/>
      <c r="AY187" s="52"/>
      <c r="AZ187" s="55"/>
      <c r="BA187" s="56"/>
      <c r="BB187" s="56"/>
      <c r="BC187" s="57"/>
    </row>
    <row r="188" spans="1:55" ht="17.25" hidden="1" customHeight="1">
      <c r="A188" s="984"/>
      <c r="B188" s="986"/>
      <c r="C188" s="988"/>
      <c r="D188" s="990"/>
      <c r="E188" s="995"/>
      <c r="F188" s="992"/>
      <c r="G188" s="1014"/>
      <c r="H188" s="997"/>
      <c r="I188" s="1001"/>
      <c r="J188" s="1002"/>
      <c r="K188" s="1034"/>
      <c r="L188" s="1011"/>
      <c r="M188" s="175"/>
      <c r="N188" s="176"/>
      <c r="O188" s="177"/>
      <c r="P188" s="46"/>
      <c r="Q188" s="47"/>
      <c r="R188" s="1038"/>
      <c r="S188" s="48"/>
      <c r="T188" s="918"/>
      <c r="U188" s="49"/>
      <c r="V188" s="918"/>
      <c r="W188" s="49"/>
      <c r="X188" s="918"/>
      <c r="Y188" s="49"/>
      <c r="Z188" s="918"/>
      <c r="AA188" s="49"/>
      <c r="AB188" s="918"/>
      <c r="AC188" s="49"/>
      <c r="AD188" s="918"/>
      <c r="AE188" s="49"/>
      <c r="AF188" s="918"/>
      <c r="AG188" s="50"/>
      <c r="AH188" s="866"/>
      <c r="AI188" s="866"/>
      <c r="AJ188" s="909"/>
      <c r="AK188" s="104">
        <f t="shared" si="387"/>
        <v>0</v>
      </c>
      <c r="AL188" s="51"/>
      <c r="AM188" s="52"/>
      <c r="AN188" s="52"/>
      <c r="AO188" s="52"/>
      <c r="AP188" s="52"/>
      <c r="AQ188" s="52"/>
      <c r="AR188" s="53">
        <f t="shared" si="388"/>
        <v>0</v>
      </c>
      <c r="AS188" s="54"/>
      <c r="AT188" s="52"/>
      <c r="AU188" s="53">
        <f t="shared" si="389"/>
        <v>0</v>
      </c>
      <c r="AV188" s="54"/>
      <c r="AW188" s="52"/>
      <c r="AX188" s="52"/>
      <c r="AY188" s="52"/>
      <c r="AZ188" s="55"/>
      <c r="BA188" s="56"/>
      <c r="BB188" s="56"/>
      <c r="BC188" s="57"/>
    </row>
    <row r="189" spans="1:55" ht="17.25" hidden="1" customHeight="1">
      <c r="A189" s="984"/>
      <c r="B189" s="986"/>
      <c r="C189" s="988"/>
      <c r="D189" s="990"/>
      <c r="E189" s="995"/>
      <c r="F189" s="992"/>
      <c r="G189" s="1014"/>
      <c r="H189" s="997"/>
      <c r="I189" s="1001"/>
      <c r="J189" s="1002"/>
      <c r="K189" s="1034"/>
      <c r="L189" s="1011"/>
      <c r="M189" s="175"/>
      <c r="N189" s="176"/>
      <c r="O189" s="177"/>
      <c r="P189" s="46"/>
      <c r="Q189" s="47"/>
      <c r="R189" s="1038"/>
      <c r="S189" s="48"/>
      <c r="T189" s="918"/>
      <c r="U189" s="49"/>
      <c r="V189" s="918"/>
      <c r="W189" s="49"/>
      <c r="X189" s="918"/>
      <c r="Y189" s="49"/>
      <c r="Z189" s="918"/>
      <c r="AA189" s="49"/>
      <c r="AB189" s="918"/>
      <c r="AC189" s="49"/>
      <c r="AD189" s="918"/>
      <c r="AE189" s="49"/>
      <c r="AF189" s="918"/>
      <c r="AG189" s="50"/>
      <c r="AH189" s="866"/>
      <c r="AI189" s="866"/>
      <c r="AJ189" s="909"/>
      <c r="AK189" s="104">
        <f t="shared" si="387"/>
        <v>0</v>
      </c>
      <c r="AL189" s="51"/>
      <c r="AM189" s="52"/>
      <c r="AN189" s="52"/>
      <c r="AO189" s="52"/>
      <c r="AP189" s="52"/>
      <c r="AQ189" s="52"/>
      <c r="AR189" s="53">
        <f t="shared" si="388"/>
        <v>0</v>
      </c>
      <c r="AS189" s="54"/>
      <c r="AT189" s="52"/>
      <c r="AU189" s="53">
        <f t="shared" si="389"/>
        <v>0</v>
      </c>
      <c r="AV189" s="54"/>
      <c r="AW189" s="52"/>
      <c r="AX189" s="52"/>
      <c r="AY189" s="52"/>
      <c r="AZ189" s="55"/>
      <c r="BA189" s="56"/>
      <c r="BB189" s="56"/>
      <c r="BC189" s="57"/>
    </row>
    <row r="190" spans="1:55" ht="17.25" hidden="1" customHeight="1">
      <c r="A190" s="984"/>
      <c r="B190" s="986"/>
      <c r="C190" s="988"/>
      <c r="D190" s="990"/>
      <c r="E190" s="995"/>
      <c r="F190" s="992"/>
      <c r="G190" s="1014"/>
      <c r="H190" s="997"/>
      <c r="I190" s="1001"/>
      <c r="J190" s="1002"/>
      <c r="K190" s="1034"/>
      <c r="L190" s="1011"/>
      <c r="M190" s="175"/>
      <c r="N190" s="176"/>
      <c r="O190" s="177"/>
      <c r="P190" s="46"/>
      <c r="Q190" s="47"/>
      <c r="R190" s="1038"/>
      <c r="S190" s="48"/>
      <c r="T190" s="918"/>
      <c r="U190" s="49"/>
      <c r="V190" s="918"/>
      <c r="W190" s="49"/>
      <c r="X190" s="918"/>
      <c r="Y190" s="49"/>
      <c r="Z190" s="918"/>
      <c r="AA190" s="49"/>
      <c r="AB190" s="918"/>
      <c r="AC190" s="49"/>
      <c r="AD190" s="918"/>
      <c r="AE190" s="49"/>
      <c r="AF190" s="918"/>
      <c r="AG190" s="50"/>
      <c r="AH190" s="866"/>
      <c r="AI190" s="866"/>
      <c r="AJ190" s="909"/>
      <c r="AK190" s="104">
        <f t="shared" si="387"/>
        <v>0</v>
      </c>
      <c r="AL190" s="51"/>
      <c r="AM190" s="52"/>
      <c r="AN190" s="52"/>
      <c r="AO190" s="52"/>
      <c r="AP190" s="52"/>
      <c r="AQ190" s="52"/>
      <c r="AR190" s="53">
        <f t="shared" si="388"/>
        <v>0</v>
      </c>
      <c r="AS190" s="54"/>
      <c r="AT190" s="52"/>
      <c r="AU190" s="53">
        <f t="shared" si="389"/>
        <v>0</v>
      </c>
      <c r="AV190" s="54"/>
      <c r="AW190" s="52"/>
      <c r="AX190" s="52"/>
      <c r="AY190" s="52"/>
      <c r="AZ190" s="55"/>
      <c r="BA190" s="56"/>
      <c r="BB190" s="56"/>
      <c r="BC190" s="57"/>
    </row>
    <row r="191" spans="1:55" ht="17.25" hidden="1" customHeight="1">
      <c r="A191" s="984"/>
      <c r="B191" s="986"/>
      <c r="C191" s="988"/>
      <c r="D191" s="990"/>
      <c r="E191" s="995"/>
      <c r="F191" s="992"/>
      <c r="G191" s="1014"/>
      <c r="H191" s="997"/>
      <c r="I191" s="1001"/>
      <c r="J191" s="1002"/>
      <c r="K191" s="1034"/>
      <c r="L191" s="1011"/>
      <c r="M191" s="175"/>
      <c r="N191" s="176"/>
      <c r="O191" s="177"/>
      <c r="P191" s="46"/>
      <c r="Q191" s="47"/>
      <c r="R191" s="1038"/>
      <c r="S191" s="48"/>
      <c r="T191" s="918"/>
      <c r="U191" s="49"/>
      <c r="V191" s="918"/>
      <c r="W191" s="49"/>
      <c r="X191" s="918"/>
      <c r="Y191" s="49"/>
      <c r="Z191" s="918"/>
      <c r="AA191" s="49"/>
      <c r="AB191" s="918"/>
      <c r="AC191" s="49"/>
      <c r="AD191" s="918"/>
      <c r="AE191" s="49"/>
      <c r="AF191" s="918"/>
      <c r="AG191" s="50"/>
      <c r="AH191" s="866"/>
      <c r="AI191" s="866"/>
      <c r="AJ191" s="909"/>
      <c r="AK191" s="104">
        <f t="shared" si="387"/>
        <v>0</v>
      </c>
      <c r="AL191" s="51"/>
      <c r="AM191" s="52"/>
      <c r="AN191" s="52"/>
      <c r="AO191" s="52"/>
      <c r="AP191" s="52"/>
      <c r="AQ191" s="52"/>
      <c r="AR191" s="53">
        <f t="shared" si="388"/>
        <v>0</v>
      </c>
      <c r="AS191" s="54"/>
      <c r="AT191" s="52"/>
      <c r="AU191" s="53">
        <f t="shared" si="389"/>
        <v>0</v>
      </c>
      <c r="AV191" s="54"/>
      <c r="AW191" s="52"/>
      <c r="AX191" s="52"/>
      <c r="AY191" s="52"/>
      <c r="AZ191" s="55"/>
      <c r="BA191" s="56"/>
      <c r="BB191" s="56"/>
      <c r="BC191" s="57"/>
    </row>
    <row r="192" spans="1:55" ht="17.25" hidden="1" customHeight="1">
      <c r="A192" s="984"/>
      <c r="B192" s="1028"/>
      <c r="C192" s="1029"/>
      <c r="D192" s="1030"/>
      <c r="E192" s="995"/>
      <c r="F192" s="1031"/>
      <c r="G192" s="1032"/>
      <c r="H192" s="1033"/>
      <c r="I192" s="1001"/>
      <c r="J192" s="1002"/>
      <c r="K192" s="1035"/>
      <c r="L192" s="1011"/>
      <c r="M192" s="178"/>
      <c r="N192" s="179"/>
      <c r="O192" s="180"/>
      <c r="P192" s="107"/>
      <c r="Q192" s="108"/>
      <c r="R192" s="1038"/>
      <c r="S192" s="109"/>
      <c r="T192" s="918"/>
      <c r="U192" s="110"/>
      <c r="V192" s="918"/>
      <c r="W192" s="110"/>
      <c r="X192" s="918"/>
      <c r="Y192" s="110"/>
      <c r="Z192" s="918"/>
      <c r="AA192" s="110"/>
      <c r="AB192" s="918"/>
      <c r="AC192" s="110"/>
      <c r="AD192" s="918"/>
      <c r="AE192" s="110"/>
      <c r="AF192" s="918"/>
      <c r="AG192" s="111"/>
      <c r="AH192" s="866"/>
      <c r="AI192" s="866"/>
      <c r="AJ192" s="910"/>
      <c r="AK192" s="104">
        <f t="shared" si="387"/>
        <v>0</v>
      </c>
      <c r="AL192" s="112"/>
      <c r="AM192" s="113"/>
      <c r="AN192" s="113"/>
      <c r="AO192" s="113"/>
      <c r="AP192" s="113"/>
      <c r="AQ192" s="113"/>
      <c r="AR192" s="53">
        <f t="shared" si="388"/>
        <v>0</v>
      </c>
      <c r="AS192" s="114"/>
      <c r="AT192" s="113"/>
      <c r="AU192" s="53">
        <f>SUM(AS192:AT192)</f>
        <v>0</v>
      </c>
      <c r="AV192" s="114"/>
      <c r="AW192" s="113"/>
      <c r="AX192" s="113"/>
      <c r="AY192" s="113"/>
      <c r="AZ192" s="115"/>
      <c r="BA192" s="116"/>
      <c r="BB192" s="116"/>
      <c r="BC192" s="117"/>
    </row>
    <row r="193" spans="1:55" ht="9.9499999999999993" hidden="1" customHeight="1" thickBot="1">
      <c r="A193" s="985"/>
      <c r="B193" s="987"/>
      <c r="C193" s="989"/>
      <c r="D193" s="991"/>
      <c r="E193" s="996"/>
      <c r="F193" s="993"/>
      <c r="G193" s="1015"/>
      <c r="H193" s="998"/>
      <c r="I193" s="1003"/>
      <c r="J193" s="1004"/>
      <c r="K193" s="1036"/>
      <c r="L193" s="1012"/>
      <c r="M193" s="181"/>
      <c r="N193" s="182"/>
      <c r="O193" s="183"/>
      <c r="P193" s="118"/>
      <c r="Q193" s="118"/>
      <c r="R193" s="1039"/>
      <c r="S193" s="184"/>
      <c r="T193" s="919"/>
      <c r="U193" s="185"/>
      <c r="V193" s="919"/>
      <c r="W193" s="185"/>
      <c r="X193" s="919"/>
      <c r="Y193" s="185"/>
      <c r="Z193" s="919"/>
      <c r="AA193" s="185"/>
      <c r="AB193" s="919"/>
      <c r="AC193" s="185"/>
      <c r="AD193" s="919"/>
      <c r="AE193" s="185"/>
      <c r="AF193" s="919"/>
      <c r="AG193" s="186"/>
      <c r="AH193" s="867"/>
      <c r="AI193" s="867"/>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c r="A194" s="157"/>
      <c r="B194" s="193"/>
      <c r="C194" s="193"/>
      <c r="D194" s="193"/>
      <c r="E194" s="193"/>
      <c r="F194" s="193"/>
      <c r="G194" s="193"/>
      <c r="H194" s="193"/>
      <c r="I194" s="1013"/>
      <c r="J194" s="1013"/>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c r="A195" s="983">
        <v>20</v>
      </c>
      <c r="B195" s="162" t="s">
        <v>1705</v>
      </c>
      <c r="C195" s="163" t="s">
        <v>1706</v>
      </c>
      <c r="D195" s="164" t="s">
        <v>21</v>
      </c>
      <c r="E195" s="164" t="s">
        <v>1892</v>
      </c>
      <c r="F195" s="163" t="s">
        <v>1707</v>
      </c>
      <c r="G195" s="165" t="s">
        <v>1679</v>
      </c>
      <c r="H195" s="165" t="s">
        <v>1680</v>
      </c>
      <c r="I195" s="166" t="s">
        <v>1908</v>
      </c>
      <c r="J195" s="167">
        <f>+$N$3</f>
        <v>2019</v>
      </c>
      <c r="K195" s="165" t="s">
        <v>1925</v>
      </c>
      <c r="L195" s="166" t="s">
        <v>1926</v>
      </c>
      <c r="M195" s="163" t="s">
        <v>1708</v>
      </c>
      <c r="N195" s="163" t="s">
        <v>1709</v>
      </c>
      <c r="O195" s="163" t="s">
        <v>1710</v>
      </c>
      <c r="P195" s="163" t="s">
        <v>1711</v>
      </c>
      <c r="Q195" s="163" t="s">
        <v>1712</v>
      </c>
      <c r="R195" s="168">
        <f t="shared" ref="R195" si="390">SUM(R196:R202)</f>
        <v>0</v>
      </c>
      <c r="S195" s="169">
        <f t="shared" ref="S195" si="391">SUM(S196:S202)</f>
        <v>0</v>
      </c>
      <c r="T195" s="170">
        <f t="shared" ref="T195" si="392">SUM(T196:T202)</f>
        <v>0</v>
      </c>
      <c r="U195" s="171">
        <f t="shared" ref="U195" si="393">SUM(U196:U202)</f>
        <v>0</v>
      </c>
      <c r="V195" s="170">
        <f t="shared" ref="V195" si="394">SUM(V196:V202)</f>
        <v>0</v>
      </c>
      <c r="W195" s="171">
        <f t="shared" ref="W195" si="395">SUM(W196:W202)</f>
        <v>0</v>
      </c>
      <c r="X195" s="170">
        <f t="shared" ref="X195" si="396">SUM(X196:X202)</f>
        <v>0</v>
      </c>
      <c r="Y195" s="171">
        <f t="shared" ref="Y195" si="397">SUM(Y196:Y202)</f>
        <v>0</v>
      </c>
      <c r="Z195" s="170">
        <f t="shared" ref="Z195" si="398">SUM(Z196:Z202)</f>
        <v>0</v>
      </c>
      <c r="AA195" s="171">
        <f t="shared" ref="AA195" si="399">SUM(AA196:AA202)</f>
        <v>0</v>
      </c>
      <c r="AB195" s="170">
        <f t="shared" ref="AB195" si="400">SUM(AB196:AB202)</f>
        <v>0</v>
      </c>
      <c r="AC195" s="171">
        <f t="shared" ref="AC195" si="401">SUM(AC196:AC202)</f>
        <v>0</v>
      </c>
      <c r="AD195" s="170">
        <f t="shared" ref="AD195" si="402">SUM(AD196:AD202)</f>
        <v>0</v>
      </c>
      <c r="AE195" s="171">
        <f t="shared" ref="AE195" si="403">SUM(AE196:AE202)</f>
        <v>0</v>
      </c>
      <c r="AF195" s="170">
        <f t="shared" ref="AF195" si="404">SUM(AF196:AF202)</f>
        <v>0</v>
      </c>
      <c r="AG195" s="172">
        <f t="shared" ref="AG195" si="405">SUM(AG196:AG202)</f>
        <v>0</v>
      </c>
      <c r="AH195" s="864"/>
      <c r="AI195" s="864"/>
      <c r="AJ195" s="173">
        <f t="shared" ref="AJ195" si="406">SUM(AJ196:AJ202)</f>
        <v>0</v>
      </c>
      <c r="AK195" s="174">
        <f t="shared" ref="AK195" si="407">SUM(AK196:AK202)</f>
        <v>0</v>
      </c>
      <c r="AL195" s="41">
        <f t="shared" ref="AL195" si="408">SUM(AL196:AL202)</f>
        <v>0</v>
      </c>
      <c r="AM195" s="42">
        <f t="shared" ref="AM195" si="409">SUM(AM196:AM202)</f>
        <v>0</v>
      </c>
      <c r="AN195" s="42">
        <f t="shared" ref="AN195" si="410">SUM(AN196:AN202)</f>
        <v>0</v>
      </c>
      <c r="AO195" s="42">
        <f t="shared" ref="AO195" si="411">SUM(AO196:AO202)</f>
        <v>0</v>
      </c>
      <c r="AP195" s="42">
        <f t="shared" ref="AP195" si="412">SUM(AP196:AP202)</f>
        <v>0</v>
      </c>
      <c r="AQ195" s="42">
        <f t="shared" ref="AQ195" si="413">SUM(AQ196:AQ202)</f>
        <v>0</v>
      </c>
      <c r="AR195" s="43">
        <f t="shared" ref="AR195" si="414">SUM(AR196:AR202)</f>
        <v>0</v>
      </c>
      <c r="AS195" s="105">
        <f t="shared" ref="AS195" si="415">SUM(AS196:AS202)</f>
        <v>0</v>
      </c>
      <c r="AT195" s="42">
        <f t="shared" ref="AT195" si="416">SUM(AT196:AT202)</f>
        <v>0</v>
      </c>
      <c r="AU195" s="43">
        <f t="shared" ref="AU195" si="417">SUM(AU196:AU202)</f>
        <v>0</v>
      </c>
      <c r="AV195" s="105">
        <f t="shared" ref="AV195" si="418">SUM(AV196:AV202)</f>
        <v>0</v>
      </c>
      <c r="AW195" s="42">
        <f t="shared" ref="AW195" si="419">SUM(AW196:AW202)</f>
        <v>0</v>
      </c>
      <c r="AX195" s="42">
        <f t="shared" ref="AX195" si="420">SUM(AX196:AX202)</f>
        <v>0</v>
      </c>
      <c r="AY195" s="42">
        <f t="shared" ref="AY195" si="421">SUM(AY196:AY202)</f>
        <v>0</v>
      </c>
      <c r="AZ195" s="106">
        <f t="shared" ref="AZ195" si="422">SUM(AZ196:AZ202)</f>
        <v>0</v>
      </c>
      <c r="BA195" s="44" t="s">
        <v>1685</v>
      </c>
      <c r="BB195" s="44" t="s">
        <v>1686</v>
      </c>
      <c r="BC195" s="45" t="s">
        <v>1687</v>
      </c>
    </row>
    <row r="196" spans="1:55" ht="17.25" hidden="1" customHeight="1">
      <c r="A196" s="984"/>
      <c r="B196" s="986" t="str">
        <f>VLOOKUP($D$9,'PROYECTOS REGISTRADOS'!$A$2:$D$82,4,0)</f>
        <v>Mejoramiento de la cobertura de Acueducto del Área Urbana y Área Rural del Municipio de Tocancipá, Cundinamarca, Centro Oriente</v>
      </c>
      <c r="C196" s="988" t="str">
        <f>VLOOKUP($D$9,'PROYECTOS REGISTRADOS'!$A$2:$D$82,3,0)</f>
        <v>2016-25817-0045</v>
      </c>
      <c r="D196" s="990"/>
      <c r="E196" s="994" t="str">
        <f>IF(D196=0,"0-0",(VLOOKUP(D196,'CONSOLIDADO PLAN DESARROLLO'!$EL$9:$ET$304,2,0)))</f>
        <v>0-0</v>
      </c>
      <c r="F196" s="992" t="str">
        <f>IF(D196=0,"0-0",(VLOOKUP(D196,'CONSOLIDADO PLAN DESARROLLO'!$EL$9:$ET$304,3,0)))</f>
        <v>0-0</v>
      </c>
      <c r="G196" s="1014" t="str">
        <f>IF(D196=0,"0-0",(VLOOKUP(D196,'CONSOLIDADO PLAN DESARROLLO'!$EL$9:$ET$304,4,0)))</f>
        <v>0-0</v>
      </c>
      <c r="H196" s="997" t="str">
        <f>IF(D196=0,"0-0",(VLOOKUP(D196,'CONSOLIDADO PLAN DESARROLLO'!$EL$9:$ET$304,5,0)))</f>
        <v>0-0</v>
      </c>
      <c r="I196" s="999" t="str">
        <f>IF(D196=0,"0-0",(VLOOKUP(D196,'CONSOLIDADO PLAN DESARROLLO'!$EL$9:$ET$304,$R$3,0)))</f>
        <v>0-0</v>
      </c>
      <c r="J196" s="1000"/>
      <c r="K196" s="1034"/>
      <c r="L196" s="1010"/>
      <c r="M196" s="175"/>
      <c r="N196" s="176"/>
      <c r="O196" s="177"/>
      <c r="P196" s="46"/>
      <c r="Q196" s="47"/>
      <c r="R196" s="1037"/>
      <c r="S196" s="48"/>
      <c r="T196" s="917"/>
      <c r="U196" s="49"/>
      <c r="V196" s="917"/>
      <c r="W196" s="49"/>
      <c r="X196" s="917"/>
      <c r="Y196" s="49"/>
      <c r="Z196" s="917"/>
      <c r="AA196" s="49"/>
      <c r="AB196" s="917"/>
      <c r="AC196" s="49"/>
      <c r="AD196" s="917"/>
      <c r="AE196" s="49"/>
      <c r="AF196" s="917"/>
      <c r="AG196" s="50"/>
      <c r="AH196" s="865"/>
      <c r="AI196" s="865"/>
      <c r="AJ196" s="908">
        <f>+R196+T196+V196+X196+Z196+AB196+AD196+AF196</f>
        <v>0</v>
      </c>
      <c r="AK196" s="104">
        <f t="shared" ref="AK196:AK201" si="423">AC196+AE196+AG196+S196+U196+W196+Y196+AA196</f>
        <v>0</v>
      </c>
      <c r="AL196" s="51"/>
      <c r="AM196" s="52"/>
      <c r="AN196" s="52"/>
      <c r="AO196" s="52"/>
      <c r="AP196" s="52"/>
      <c r="AQ196" s="52"/>
      <c r="AR196" s="53">
        <f t="shared" ref="AR196:AR201" si="424">SUM(AL196:AQ196)</f>
        <v>0</v>
      </c>
      <c r="AS196" s="54"/>
      <c r="AT196" s="52"/>
      <c r="AU196" s="53">
        <f t="shared" ref="AU196:AU200" si="425">SUM(AS196:AT196)</f>
        <v>0</v>
      </c>
      <c r="AV196" s="54"/>
      <c r="AW196" s="52"/>
      <c r="AX196" s="52"/>
      <c r="AY196" s="52"/>
      <c r="AZ196" s="55"/>
      <c r="BA196" s="56"/>
      <c r="BB196" s="56"/>
      <c r="BC196" s="57"/>
    </row>
    <row r="197" spans="1:55" ht="17.25" hidden="1" customHeight="1">
      <c r="A197" s="984"/>
      <c r="B197" s="986"/>
      <c r="C197" s="988"/>
      <c r="D197" s="990"/>
      <c r="E197" s="995"/>
      <c r="F197" s="992"/>
      <c r="G197" s="1014"/>
      <c r="H197" s="997"/>
      <c r="I197" s="1001"/>
      <c r="J197" s="1002"/>
      <c r="K197" s="1034"/>
      <c r="L197" s="1011"/>
      <c r="M197" s="175"/>
      <c r="N197" s="176"/>
      <c r="O197" s="177"/>
      <c r="P197" s="46"/>
      <c r="Q197" s="47"/>
      <c r="R197" s="1038"/>
      <c r="S197" s="48"/>
      <c r="T197" s="918"/>
      <c r="U197" s="49"/>
      <c r="V197" s="918"/>
      <c r="W197" s="49"/>
      <c r="X197" s="918"/>
      <c r="Y197" s="49"/>
      <c r="Z197" s="918"/>
      <c r="AA197" s="49"/>
      <c r="AB197" s="918"/>
      <c r="AC197" s="49"/>
      <c r="AD197" s="918"/>
      <c r="AE197" s="49"/>
      <c r="AF197" s="918"/>
      <c r="AG197" s="50"/>
      <c r="AH197" s="866"/>
      <c r="AI197" s="866"/>
      <c r="AJ197" s="909"/>
      <c r="AK197" s="104">
        <f t="shared" si="423"/>
        <v>0</v>
      </c>
      <c r="AL197" s="51"/>
      <c r="AM197" s="52"/>
      <c r="AN197" s="52"/>
      <c r="AO197" s="52"/>
      <c r="AP197" s="52"/>
      <c r="AQ197" s="52"/>
      <c r="AR197" s="53">
        <f t="shared" si="424"/>
        <v>0</v>
      </c>
      <c r="AS197" s="54"/>
      <c r="AT197" s="52"/>
      <c r="AU197" s="53">
        <f t="shared" si="425"/>
        <v>0</v>
      </c>
      <c r="AV197" s="54"/>
      <c r="AW197" s="52"/>
      <c r="AX197" s="52"/>
      <c r="AY197" s="52"/>
      <c r="AZ197" s="55"/>
      <c r="BA197" s="56"/>
      <c r="BB197" s="56"/>
      <c r="BC197" s="57"/>
    </row>
    <row r="198" spans="1:55" ht="17.25" hidden="1" customHeight="1">
      <c r="A198" s="984"/>
      <c r="B198" s="986"/>
      <c r="C198" s="988"/>
      <c r="D198" s="990"/>
      <c r="E198" s="995"/>
      <c r="F198" s="992"/>
      <c r="G198" s="1014"/>
      <c r="H198" s="997"/>
      <c r="I198" s="1001"/>
      <c r="J198" s="1002"/>
      <c r="K198" s="1034"/>
      <c r="L198" s="1011"/>
      <c r="M198" s="175"/>
      <c r="N198" s="176"/>
      <c r="O198" s="177"/>
      <c r="P198" s="46"/>
      <c r="Q198" s="47"/>
      <c r="R198" s="1038"/>
      <c r="S198" s="48"/>
      <c r="T198" s="918"/>
      <c r="U198" s="49"/>
      <c r="V198" s="918"/>
      <c r="W198" s="49"/>
      <c r="X198" s="918"/>
      <c r="Y198" s="49"/>
      <c r="Z198" s="918"/>
      <c r="AA198" s="49"/>
      <c r="AB198" s="918"/>
      <c r="AC198" s="49"/>
      <c r="AD198" s="918"/>
      <c r="AE198" s="49"/>
      <c r="AF198" s="918"/>
      <c r="AG198" s="50"/>
      <c r="AH198" s="866"/>
      <c r="AI198" s="866"/>
      <c r="AJ198" s="909"/>
      <c r="AK198" s="104">
        <f t="shared" si="423"/>
        <v>0</v>
      </c>
      <c r="AL198" s="51"/>
      <c r="AM198" s="52"/>
      <c r="AN198" s="52"/>
      <c r="AO198" s="52"/>
      <c r="AP198" s="52"/>
      <c r="AQ198" s="52"/>
      <c r="AR198" s="53">
        <f t="shared" si="424"/>
        <v>0</v>
      </c>
      <c r="AS198" s="54"/>
      <c r="AT198" s="52"/>
      <c r="AU198" s="53">
        <f t="shared" si="425"/>
        <v>0</v>
      </c>
      <c r="AV198" s="54"/>
      <c r="AW198" s="52"/>
      <c r="AX198" s="52"/>
      <c r="AY198" s="52"/>
      <c r="AZ198" s="55"/>
      <c r="BA198" s="56"/>
      <c r="BB198" s="56"/>
      <c r="BC198" s="57"/>
    </row>
    <row r="199" spans="1:55" ht="17.25" hidden="1" customHeight="1">
      <c r="A199" s="984"/>
      <c r="B199" s="986"/>
      <c r="C199" s="988"/>
      <c r="D199" s="990"/>
      <c r="E199" s="995"/>
      <c r="F199" s="992"/>
      <c r="G199" s="1014"/>
      <c r="H199" s="997"/>
      <c r="I199" s="1001"/>
      <c r="J199" s="1002"/>
      <c r="K199" s="1034"/>
      <c r="L199" s="1011"/>
      <c r="M199" s="175"/>
      <c r="N199" s="176"/>
      <c r="O199" s="177"/>
      <c r="P199" s="46"/>
      <c r="Q199" s="47"/>
      <c r="R199" s="1038"/>
      <c r="S199" s="48"/>
      <c r="T199" s="918"/>
      <c r="U199" s="49"/>
      <c r="V199" s="918"/>
      <c r="W199" s="49"/>
      <c r="X199" s="918"/>
      <c r="Y199" s="49"/>
      <c r="Z199" s="918"/>
      <c r="AA199" s="49"/>
      <c r="AB199" s="918"/>
      <c r="AC199" s="49"/>
      <c r="AD199" s="918"/>
      <c r="AE199" s="49"/>
      <c r="AF199" s="918"/>
      <c r="AG199" s="50"/>
      <c r="AH199" s="866"/>
      <c r="AI199" s="866"/>
      <c r="AJ199" s="909"/>
      <c r="AK199" s="104">
        <f t="shared" si="423"/>
        <v>0</v>
      </c>
      <c r="AL199" s="51"/>
      <c r="AM199" s="52"/>
      <c r="AN199" s="52"/>
      <c r="AO199" s="52"/>
      <c r="AP199" s="52"/>
      <c r="AQ199" s="52"/>
      <c r="AR199" s="53">
        <f t="shared" si="424"/>
        <v>0</v>
      </c>
      <c r="AS199" s="54"/>
      <c r="AT199" s="52"/>
      <c r="AU199" s="53">
        <f t="shared" si="425"/>
        <v>0</v>
      </c>
      <c r="AV199" s="54"/>
      <c r="AW199" s="52"/>
      <c r="AX199" s="52"/>
      <c r="AY199" s="52"/>
      <c r="AZ199" s="55"/>
      <c r="BA199" s="56"/>
      <c r="BB199" s="56"/>
      <c r="BC199" s="57"/>
    </row>
    <row r="200" spans="1:55" ht="17.25" hidden="1" customHeight="1">
      <c r="A200" s="984"/>
      <c r="B200" s="986"/>
      <c r="C200" s="988"/>
      <c r="D200" s="990"/>
      <c r="E200" s="995"/>
      <c r="F200" s="992"/>
      <c r="G200" s="1014"/>
      <c r="H200" s="997"/>
      <c r="I200" s="1001"/>
      <c r="J200" s="1002"/>
      <c r="K200" s="1034"/>
      <c r="L200" s="1011"/>
      <c r="M200" s="175"/>
      <c r="N200" s="176"/>
      <c r="O200" s="177"/>
      <c r="P200" s="46"/>
      <c r="Q200" s="47"/>
      <c r="R200" s="1038"/>
      <c r="S200" s="48"/>
      <c r="T200" s="918"/>
      <c r="U200" s="49"/>
      <c r="V200" s="918"/>
      <c r="W200" s="49"/>
      <c r="X200" s="918"/>
      <c r="Y200" s="49"/>
      <c r="Z200" s="918"/>
      <c r="AA200" s="49"/>
      <c r="AB200" s="918"/>
      <c r="AC200" s="49"/>
      <c r="AD200" s="918"/>
      <c r="AE200" s="49"/>
      <c r="AF200" s="918"/>
      <c r="AG200" s="50"/>
      <c r="AH200" s="866"/>
      <c r="AI200" s="866"/>
      <c r="AJ200" s="909"/>
      <c r="AK200" s="104">
        <f t="shared" si="423"/>
        <v>0</v>
      </c>
      <c r="AL200" s="51"/>
      <c r="AM200" s="52"/>
      <c r="AN200" s="52"/>
      <c r="AO200" s="52"/>
      <c r="AP200" s="52"/>
      <c r="AQ200" s="52"/>
      <c r="AR200" s="53">
        <f t="shared" si="424"/>
        <v>0</v>
      </c>
      <c r="AS200" s="54"/>
      <c r="AT200" s="52"/>
      <c r="AU200" s="53">
        <f t="shared" si="425"/>
        <v>0</v>
      </c>
      <c r="AV200" s="54"/>
      <c r="AW200" s="52"/>
      <c r="AX200" s="52"/>
      <c r="AY200" s="52"/>
      <c r="AZ200" s="55"/>
      <c r="BA200" s="56"/>
      <c r="BB200" s="56"/>
      <c r="BC200" s="57"/>
    </row>
    <row r="201" spans="1:55" ht="17.25" hidden="1" customHeight="1">
      <c r="A201" s="984"/>
      <c r="B201" s="1028"/>
      <c r="C201" s="1029"/>
      <c r="D201" s="1030"/>
      <c r="E201" s="995"/>
      <c r="F201" s="1031"/>
      <c r="G201" s="1032"/>
      <c r="H201" s="1033"/>
      <c r="I201" s="1001"/>
      <c r="J201" s="1002"/>
      <c r="K201" s="1035"/>
      <c r="L201" s="1011"/>
      <c r="M201" s="178"/>
      <c r="N201" s="179"/>
      <c r="O201" s="180"/>
      <c r="P201" s="107"/>
      <c r="Q201" s="108"/>
      <c r="R201" s="1038"/>
      <c r="S201" s="109"/>
      <c r="T201" s="918"/>
      <c r="U201" s="110"/>
      <c r="V201" s="918"/>
      <c r="W201" s="110"/>
      <c r="X201" s="918"/>
      <c r="Y201" s="110"/>
      <c r="Z201" s="918"/>
      <c r="AA201" s="110"/>
      <c r="AB201" s="918"/>
      <c r="AC201" s="110"/>
      <c r="AD201" s="918"/>
      <c r="AE201" s="110"/>
      <c r="AF201" s="918"/>
      <c r="AG201" s="111"/>
      <c r="AH201" s="866"/>
      <c r="AI201" s="866"/>
      <c r="AJ201" s="910"/>
      <c r="AK201" s="104">
        <f t="shared" si="423"/>
        <v>0</v>
      </c>
      <c r="AL201" s="112"/>
      <c r="AM201" s="113"/>
      <c r="AN201" s="113"/>
      <c r="AO201" s="113"/>
      <c r="AP201" s="113"/>
      <c r="AQ201" s="113"/>
      <c r="AR201" s="53">
        <f t="shared" si="424"/>
        <v>0</v>
      </c>
      <c r="AS201" s="114"/>
      <c r="AT201" s="113"/>
      <c r="AU201" s="53">
        <f>SUM(AS201:AT201)</f>
        <v>0</v>
      </c>
      <c r="AV201" s="114"/>
      <c r="AW201" s="113"/>
      <c r="AX201" s="113"/>
      <c r="AY201" s="113"/>
      <c r="AZ201" s="115"/>
      <c r="BA201" s="116"/>
      <c r="BB201" s="116"/>
      <c r="BC201" s="117"/>
    </row>
    <row r="202" spans="1:55" ht="9.9499999999999993" hidden="1" customHeight="1" thickBot="1">
      <c r="A202" s="985"/>
      <c r="B202" s="987"/>
      <c r="C202" s="989"/>
      <c r="D202" s="991"/>
      <c r="E202" s="996"/>
      <c r="F202" s="993"/>
      <c r="G202" s="1015"/>
      <c r="H202" s="998"/>
      <c r="I202" s="1003"/>
      <c r="J202" s="1004"/>
      <c r="K202" s="1036"/>
      <c r="L202" s="1012"/>
      <c r="M202" s="181"/>
      <c r="N202" s="182"/>
      <c r="O202" s="183"/>
      <c r="P202" s="118"/>
      <c r="Q202" s="118"/>
      <c r="R202" s="1039"/>
      <c r="S202" s="184"/>
      <c r="T202" s="919"/>
      <c r="U202" s="185"/>
      <c r="V202" s="919"/>
      <c r="W202" s="185"/>
      <c r="X202" s="919"/>
      <c r="Y202" s="185"/>
      <c r="Z202" s="919"/>
      <c r="AA202" s="185"/>
      <c r="AB202" s="919"/>
      <c r="AC202" s="185"/>
      <c r="AD202" s="919"/>
      <c r="AE202" s="185"/>
      <c r="AF202" s="919"/>
      <c r="AG202" s="186"/>
      <c r="AH202" s="867"/>
      <c r="AI202" s="867"/>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hidden="1" customHeight="1">
      <c r="A203" s="157"/>
      <c r="B203" s="193"/>
      <c r="C203" s="193"/>
      <c r="D203" s="193"/>
      <c r="E203" s="193"/>
      <c r="F203" s="193"/>
      <c r="G203" s="193"/>
      <c r="H203" s="193"/>
      <c r="I203" s="1013"/>
      <c r="J203" s="1013"/>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4" spans="1:55" ht="72" hidden="1" customHeight="1">
      <c r="A204" s="983">
        <v>21</v>
      </c>
      <c r="B204" s="162" t="s">
        <v>1705</v>
      </c>
      <c r="C204" s="163" t="s">
        <v>1706</v>
      </c>
      <c r="D204" s="164" t="s">
        <v>21</v>
      </c>
      <c r="E204" s="164" t="s">
        <v>1892</v>
      </c>
      <c r="F204" s="163" t="s">
        <v>1707</v>
      </c>
      <c r="G204" s="165" t="s">
        <v>1679</v>
      </c>
      <c r="H204" s="165" t="s">
        <v>1680</v>
      </c>
      <c r="I204" s="166" t="s">
        <v>1908</v>
      </c>
      <c r="J204" s="167">
        <f>+$N$3</f>
        <v>2019</v>
      </c>
      <c r="K204" s="165" t="s">
        <v>1925</v>
      </c>
      <c r="L204" s="166" t="s">
        <v>1926</v>
      </c>
      <c r="M204" s="163" t="s">
        <v>1708</v>
      </c>
      <c r="N204" s="163" t="s">
        <v>1709</v>
      </c>
      <c r="O204" s="163" t="s">
        <v>1710</v>
      </c>
      <c r="P204" s="163" t="s">
        <v>1711</v>
      </c>
      <c r="Q204" s="163" t="s">
        <v>1712</v>
      </c>
      <c r="R204" s="168">
        <f t="shared" ref="R204" si="426">SUM(R205:R211)</f>
        <v>0</v>
      </c>
      <c r="S204" s="169">
        <f t="shared" ref="S204" si="427">SUM(S205:S211)</f>
        <v>0</v>
      </c>
      <c r="T204" s="170">
        <f t="shared" ref="T204" si="428">SUM(T205:T211)</f>
        <v>0</v>
      </c>
      <c r="U204" s="171">
        <f t="shared" ref="U204" si="429">SUM(U205:U211)</f>
        <v>0</v>
      </c>
      <c r="V204" s="170">
        <f t="shared" ref="V204" si="430">SUM(V205:V211)</f>
        <v>0</v>
      </c>
      <c r="W204" s="171">
        <f t="shared" ref="W204" si="431">SUM(W205:W211)</f>
        <v>0</v>
      </c>
      <c r="X204" s="170">
        <f t="shared" ref="X204" si="432">SUM(X205:X211)</f>
        <v>0</v>
      </c>
      <c r="Y204" s="171">
        <f t="shared" ref="Y204" si="433">SUM(Y205:Y211)</f>
        <v>0</v>
      </c>
      <c r="Z204" s="170">
        <f t="shared" ref="Z204" si="434">SUM(Z205:Z211)</f>
        <v>0</v>
      </c>
      <c r="AA204" s="171">
        <f t="shared" ref="AA204" si="435">SUM(AA205:AA211)</f>
        <v>0</v>
      </c>
      <c r="AB204" s="170">
        <f t="shared" ref="AB204" si="436">SUM(AB205:AB211)</f>
        <v>0</v>
      </c>
      <c r="AC204" s="171">
        <f t="shared" ref="AC204" si="437">SUM(AC205:AC211)</f>
        <v>0</v>
      </c>
      <c r="AD204" s="170">
        <f t="shared" ref="AD204" si="438">SUM(AD205:AD211)</f>
        <v>0</v>
      </c>
      <c r="AE204" s="171">
        <f t="shared" ref="AE204" si="439">SUM(AE205:AE211)</f>
        <v>0</v>
      </c>
      <c r="AF204" s="170">
        <f t="shared" ref="AF204" si="440">SUM(AF205:AF211)</f>
        <v>0</v>
      </c>
      <c r="AG204" s="172">
        <f t="shared" ref="AG204" si="441">SUM(AG205:AG211)</f>
        <v>0</v>
      </c>
      <c r="AH204" s="864"/>
      <c r="AI204" s="864"/>
      <c r="AJ204" s="173">
        <f t="shared" ref="AJ204" si="442">SUM(AJ205:AJ211)</f>
        <v>0</v>
      </c>
      <c r="AK204" s="174">
        <f t="shared" ref="AK204" si="443">SUM(AK205:AK211)</f>
        <v>0</v>
      </c>
      <c r="AL204" s="41">
        <f t="shared" ref="AL204" si="444">SUM(AL205:AL211)</f>
        <v>0</v>
      </c>
      <c r="AM204" s="42">
        <f t="shared" ref="AM204" si="445">SUM(AM205:AM211)</f>
        <v>0</v>
      </c>
      <c r="AN204" s="42">
        <f t="shared" ref="AN204" si="446">SUM(AN205:AN211)</f>
        <v>0</v>
      </c>
      <c r="AO204" s="42">
        <f t="shared" ref="AO204" si="447">SUM(AO205:AO211)</f>
        <v>0</v>
      </c>
      <c r="AP204" s="42">
        <f t="shared" ref="AP204" si="448">SUM(AP205:AP211)</f>
        <v>0</v>
      </c>
      <c r="AQ204" s="42">
        <f t="shared" ref="AQ204" si="449">SUM(AQ205:AQ211)</f>
        <v>0</v>
      </c>
      <c r="AR204" s="43">
        <f t="shared" ref="AR204" si="450">SUM(AR205:AR211)</f>
        <v>0</v>
      </c>
      <c r="AS204" s="105">
        <f t="shared" ref="AS204" si="451">SUM(AS205:AS211)</f>
        <v>0</v>
      </c>
      <c r="AT204" s="42">
        <f t="shared" ref="AT204" si="452">SUM(AT205:AT211)</f>
        <v>0</v>
      </c>
      <c r="AU204" s="43">
        <f t="shared" ref="AU204" si="453">SUM(AU205:AU211)</f>
        <v>0</v>
      </c>
      <c r="AV204" s="105">
        <f t="shared" ref="AV204" si="454">SUM(AV205:AV211)</f>
        <v>0</v>
      </c>
      <c r="AW204" s="42">
        <f t="shared" ref="AW204" si="455">SUM(AW205:AW211)</f>
        <v>0</v>
      </c>
      <c r="AX204" s="42">
        <f t="shared" ref="AX204" si="456">SUM(AX205:AX211)</f>
        <v>0</v>
      </c>
      <c r="AY204" s="42">
        <f t="shared" ref="AY204" si="457">SUM(AY205:AY211)</f>
        <v>0</v>
      </c>
      <c r="AZ204" s="106">
        <f t="shared" ref="AZ204" si="458">SUM(AZ205:AZ211)</f>
        <v>0</v>
      </c>
      <c r="BA204" s="44" t="s">
        <v>1685</v>
      </c>
      <c r="BB204" s="44" t="s">
        <v>1686</v>
      </c>
      <c r="BC204" s="45" t="s">
        <v>1687</v>
      </c>
    </row>
    <row r="205" spans="1:55" ht="17.25" hidden="1" customHeight="1">
      <c r="A205" s="984"/>
      <c r="B205" s="986" t="str">
        <f>VLOOKUP($D$9,'PROYECTOS REGISTRADOS'!$A$2:$D$82,4,0)</f>
        <v>Mejoramiento de la cobertura de Acueducto del Área Urbana y Área Rural del Municipio de Tocancipá, Cundinamarca, Centro Oriente</v>
      </c>
      <c r="C205" s="988" t="str">
        <f>VLOOKUP($D$9,'PROYECTOS REGISTRADOS'!$A$2:$D$82,3,0)</f>
        <v>2016-25817-0045</v>
      </c>
      <c r="D205" s="990"/>
      <c r="E205" s="994" t="str">
        <f>IF(D205=0,"0-0",(VLOOKUP(D205,'CONSOLIDADO PLAN DESARROLLO'!$EL$9:$ET$304,2,0)))</f>
        <v>0-0</v>
      </c>
      <c r="F205" s="992" t="str">
        <f>IF(D205=0,"0-0",(VLOOKUP(D205,'CONSOLIDADO PLAN DESARROLLO'!$EL$9:$ET$304,3,0)))</f>
        <v>0-0</v>
      </c>
      <c r="G205" s="1014" t="str">
        <f>IF(D205=0,"0-0",(VLOOKUP(D205,'CONSOLIDADO PLAN DESARROLLO'!$EL$9:$ET$304,4,0)))</f>
        <v>0-0</v>
      </c>
      <c r="H205" s="997" t="str">
        <f>IF(D205=0,"0-0",(VLOOKUP(D205,'CONSOLIDADO PLAN DESARROLLO'!$EL$9:$ET$304,5,0)))</f>
        <v>0-0</v>
      </c>
      <c r="I205" s="999" t="str">
        <f>IF(D205=0,"0-0",(VLOOKUP(D205,'CONSOLIDADO PLAN DESARROLLO'!$EL$9:$ET$304,$R$3,0)))</f>
        <v>0-0</v>
      </c>
      <c r="J205" s="1000"/>
      <c r="K205" s="1034"/>
      <c r="L205" s="1010"/>
      <c r="M205" s="175"/>
      <c r="N205" s="176"/>
      <c r="O205" s="177"/>
      <c r="P205" s="46"/>
      <c r="Q205" s="47"/>
      <c r="R205" s="1037"/>
      <c r="S205" s="48"/>
      <c r="T205" s="917"/>
      <c r="U205" s="49"/>
      <c r="V205" s="917"/>
      <c r="W205" s="49"/>
      <c r="X205" s="917"/>
      <c r="Y205" s="49"/>
      <c r="Z205" s="917"/>
      <c r="AA205" s="49"/>
      <c r="AB205" s="917"/>
      <c r="AC205" s="49"/>
      <c r="AD205" s="917"/>
      <c r="AE205" s="49"/>
      <c r="AF205" s="917"/>
      <c r="AG205" s="50"/>
      <c r="AH205" s="865"/>
      <c r="AI205" s="865"/>
      <c r="AJ205" s="908">
        <f>+R205+T205+V205+X205+Z205+AB205+AD205+AF205</f>
        <v>0</v>
      </c>
      <c r="AK205" s="104">
        <f t="shared" ref="AK205:AK210" si="459">AC205+AE205+AG205+S205+U205+W205+Y205+AA205</f>
        <v>0</v>
      </c>
      <c r="AL205" s="51"/>
      <c r="AM205" s="52"/>
      <c r="AN205" s="52"/>
      <c r="AO205" s="52"/>
      <c r="AP205" s="52"/>
      <c r="AQ205" s="52"/>
      <c r="AR205" s="53">
        <f t="shared" ref="AR205:AR210" si="460">SUM(AL205:AQ205)</f>
        <v>0</v>
      </c>
      <c r="AS205" s="54"/>
      <c r="AT205" s="52"/>
      <c r="AU205" s="53">
        <f t="shared" ref="AU205:AU209" si="461">SUM(AS205:AT205)</f>
        <v>0</v>
      </c>
      <c r="AV205" s="54"/>
      <c r="AW205" s="52"/>
      <c r="AX205" s="52"/>
      <c r="AY205" s="52"/>
      <c r="AZ205" s="55"/>
      <c r="BA205" s="56"/>
      <c r="BB205" s="56"/>
      <c r="BC205" s="57"/>
    </row>
    <row r="206" spans="1:55" ht="17.25" hidden="1" customHeight="1">
      <c r="A206" s="984"/>
      <c r="B206" s="986"/>
      <c r="C206" s="988"/>
      <c r="D206" s="990"/>
      <c r="E206" s="995"/>
      <c r="F206" s="992"/>
      <c r="G206" s="1014"/>
      <c r="H206" s="997"/>
      <c r="I206" s="1001"/>
      <c r="J206" s="1002"/>
      <c r="K206" s="1034"/>
      <c r="L206" s="1011"/>
      <c r="M206" s="175"/>
      <c r="N206" s="176"/>
      <c r="O206" s="177"/>
      <c r="P206" s="46"/>
      <c r="Q206" s="47"/>
      <c r="R206" s="1038"/>
      <c r="S206" s="48"/>
      <c r="T206" s="918"/>
      <c r="U206" s="49"/>
      <c r="V206" s="918"/>
      <c r="W206" s="49"/>
      <c r="X206" s="918"/>
      <c r="Y206" s="49"/>
      <c r="Z206" s="918"/>
      <c r="AA206" s="49"/>
      <c r="AB206" s="918"/>
      <c r="AC206" s="49"/>
      <c r="AD206" s="918"/>
      <c r="AE206" s="49"/>
      <c r="AF206" s="918"/>
      <c r="AG206" s="50"/>
      <c r="AH206" s="866"/>
      <c r="AI206" s="866"/>
      <c r="AJ206" s="909"/>
      <c r="AK206" s="104">
        <f t="shared" si="459"/>
        <v>0</v>
      </c>
      <c r="AL206" s="51"/>
      <c r="AM206" s="52"/>
      <c r="AN206" s="52"/>
      <c r="AO206" s="52"/>
      <c r="AP206" s="52"/>
      <c r="AQ206" s="52"/>
      <c r="AR206" s="53">
        <f t="shared" si="460"/>
        <v>0</v>
      </c>
      <c r="AS206" s="54"/>
      <c r="AT206" s="52"/>
      <c r="AU206" s="53">
        <f t="shared" si="461"/>
        <v>0</v>
      </c>
      <c r="AV206" s="54"/>
      <c r="AW206" s="52"/>
      <c r="AX206" s="52"/>
      <c r="AY206" s="52"/>
      <c r="AZ206" s="55"/>
      <c r="BA206" s="56"/>
      <c r="BB206" s="56"/>
      <c r="BC206" s="57"/>
    </row>
    <row r="207" spans="1:55" ht="17.25" hidden="1" customHeight="1">
      <c r="A207" s="984"/>
      <c r="B207" s="986"/>
      <c r="C207" s="988"/>
      <c r="D207" s="990"/>
      <c r="E207" s="995"/>
      <c r="F207" s="992"/>
      <c r="G207" s="1014"/>
      <c r="H207" s="997"/>
      <c r="I207" s="1001"/>
      <c r="J207" s="1002"/>
      <c r="K207" s="1034"/>
      <c r="L207" s="1011"/>
      <c r="M207" s="175"/>
      <c r="N207" s="176"/>
      <c r="O207" s="177"/>
      <c r="P207" s="46"/>
      <c r="Q207" s="47"/>
      <c r="R207" s="1038"/>
      <c r="S207" s="48"/>
      <c r="T207" s="918"/>
      <c r="U207" s="49"/>
      <c r="V207" s="918"/>
      <c r="W207" s="49"/>
      <c r="X207" s="918"/>
      <c r="Y207" s="49"/>
      <c r="Z207" s="918"/>
      <c r="AA207" s="49"/>
      <c r="AB207" s="918"/>
      <c r="AC207" s="49"/>
      <c r="AD207" s="918"/>
      <c r="AE207" s="49"/>
      <c r="AF207" s="918"/>
      <c r="AG207" s="50"/>
      <c r="AH207" s="866"/>
      <c r="AI207" s="866"/>
      <c r="AJ207" s="909"/>
      <c r="AK207" s="104">
        <f t="shared" si="459"/>
        <v>0</v>
      </c>
      <c r="AL207" s="51"/>
      <c r="AM207" s="52"/>
      <c r="AN207" s="52"/>
      <c r="AO207" s="52"/>
      <c r="AP207" s="52"/>
      <c r="AQ207" s="52"/>
      <c r="AR207" s="53">
        <f t="shared" si="460"/>
        <v>0</v>
      </c>
      <c r="AS207" s="54"/>
      <c r="AT207" s="52"/>
      <c r="AU207" s="53">
        <f t="shared" si="461"/>
        <v>0</v>
      </c>
      <c r="AV207" s="54"/>
      <c r="AW207" s="52"/>
      <c r="AX207" s="52"/>
      <c r="AY207" s="52"/>
      <c r="AZ207" s="55"/>
      <c r="BA207" s="56"/>
      <c r="BB207" s="56"/>
      <c r="BC207" s="57"/>
    </row>
    <row r="208" spans="1:55" ht="17.25" hidden="1" customHeight="1">
      <c r="A208" s="984"/>
      <c r="B208" s="986"/>
      <c r="C208" s="988"/>
      <c r="D208" s="990"/>
      <c r="E208" s="995"/>
      <c r="F208" s="992"/>
      <c r="G208" s="1014"/>
      <c r="H208" s="997"/>
      <c r="I208" s="1001"/>
      <c r="J208" s="1002"/>
      <c r="K208" s="1034"/>
      <c r="L208" s="1011"/>
      <c r="M208" s="175"/>
      <c r="N208" s="176"/>
      <c r="O208" s="177"/>
      <c r="P208" s="46"/>
      <c r="Q208" s="47"/>
      <c r="R208" s="1038"/>
      <c r="S208" s="48"/>
      <c r="T208" s="918"/>
      <c r="U208" s="49"/>
      <c r="V208" s="918"/>
      <c r="W208" s="49"/>
      <c r="X208" s="918"/>
      <c r="Y208" s="49"/>
      <c r="Z208" s="918"/>
      <c r="AA208" s="49"/>
      <c r="AB208" s="918"/>
      <c r="AC208" s="49"/>
      <c r="AD208" s="918"/>
      <c r="AE208" s="49"/>
      <c r="AF208" s="918"/>
      <c r="AG208" s="50"/>
      <c r="AH208" s="866"/>
      <c r="AI208" s="866"/>
      <c r="AJ208" s="909"/>
      <c r="AK208" s="104">
        <f t="shared" si="459"/>
        <v>0</v>
      </c>
      <c r="AL208" s="51"/>
      <c r="AM208" s="52"/>
      <c r="AN208" s="52"/>
      <c r="AO208" s="52"/>
      <c r="AP208" s="52"/>
      <c r="AQ208" s="52"/>
      <c r="AR208" s="53">
        <f t="shared" si="460"/>
        <v>0</v>
      </c>
      <c r="AS208" s="54"/>
      <c r="AT208" s="52"/>
      <c r="AU208" s="53">
        <f t="shared" si="461"/>
        <v>0</v>
      </c>
      <c r="AV208" s="54"/>
      <c r="AW208" s="52"/>
      <c r="AX208" s="52"/>
      <c r="AY208" s="52"/>
      <c r="AZ208" s="55"/>
      <c r="BA208" s="56"/>
      <c r="BB208" s="56"/>
      <c r="BC208" s="57"/>
    </row>
    <row r="209" spans="1:55" ht="17.25" hidden="1" customHeight="1">
      <c r="A209" s="984"/>
      <c r="B209" s="986"/>
      <c r="C209" s="988"/>
      <c r="D209" s="990"/>
      <c r="E209" s="995"/>
      <c r="F209" s="992"/>
      <c r="G209" s="1014"/>
      <c r="H209" s="997"/>
      <c r="I209" s="1001"/>
      <c r="J209" s="1002"/>
      <c r="K209" s="1034"/>
      <c r="L209" s="1011"/>
      <c r="M209" s="175"/>
      <c r="N209" s="176"/>
      <c r="O209" s="177"/>
      <c r="P209" s="46"/>
      <c r="Q209" s="47"/>
      <c r="R209" s="1038"/>
      <c r="S209" s="48"/>
      <c r="T209" s="918"/>
      <c r="U209" s="49"/>
      <c r="V209" s="918"/>
      <c r="W209" s="49"/>
      <c r="X209" s="918"/>
      <c r="Y209" s="49"/>
      <c r="Z209" s="918"/>
      <c r="AA209" s="49"/>
      <c r="AB209" s="918"/>
      <c r="AC209" s="49"/>
      <c r="AD209" s="918"/>
      <c r="AE209" s="49"/>
      <c r="AF209" s="918"/>
      <c r="AG209" s="50"/>
      <c r="AH209" s="866"/>
      <c r="AI209" s="866"/>
      <c r="AJ209" s="909"/>
      <c r="AK209" s="104">
        <f t="shared" si="459"/>
        <v>0</v>
      </c>
      <c r="AL209" s="51"/>
      <c r="AM209" s="52"/>
      <c r="AN209" s="52"/>
      <c r="AO209" s="52"/>
      <c r="AP209" s="52"/>
      <c r="AQ209" s="52"/>
      <c r="AR209" s="53">
        <f t="shared" si="460"/>
        <v>0</v>
      </c>
      <c r="AS209" s="54"/>
      <c r="AT209" s="52"/>
      <c r="AU209" s="53">
        <f t="shared" si="461"/>
        <v>0</v>
      </c>
      <c r="AV209" s="54"/>
      <c r="AW209" s="52"/>
      <c r="AX209" s="52"/>
      <c r="AY209" s="52"/>
      <c r="AZ209" s="55"/>
      <c r="BA209" s="56"/>
      <c r="BB209" s="56"/>
      <c r="BC209" s="57"/>
    </row>
    <row r="210" spans="1:55" ht="17.25" hidden="1" customHeight="1">
      <c r="A210" s="984"/>
      <c r="B210" s="1028"/>
      <c r="C210" s="1029"/>
      <c r="D210" s="1030"/>
      <c r="E210" s="995"/>
      <c r="F210" s="1031"/>
      <c r="G210" s="1032"/>
      <c r="H210" s="1033"/>
      <c r="I210" s="1001"/>
      <c r="J210" s="1002"/>
      <c r="K210" s="1035"/>
      <c r="L210" s="1011"/>
      <c r="M210" s="178"/>
      <c r="N210" s="179"/>
      <c r="O210" s="180"/>
      <c r="P210" s="107"/>
      <c r="Q210" s="108"/>
      <c r="R210" s="1038"/>
      <c r="S210" s="109"/>
      <c r="T210" s="918"/>
      <c r="U210" s="110"/>
      <c r="V210" s="918"/>
      <c r="W210" s="110"/>
      <c r="X210" s="918"/>
      <c r="Y210" s="110"/>
      <c r="Z210" s="918"/>
      <c r="AA210" s="110"/>
      <c r="AB210" s="918"/>
      <c r="AC210" s="110"/>
      <c r="AD210" s="918"/>
      <c r="AE210" s="110"/>
      <c r="AF210" s="918"/>
      <c r="AG210" s="111"/>
      <c r="AH210" s="866"/>
      <c r="AI210" s="866"/>
      <c r="AJ210" s="910"/>
      <c r="AK210" s="104">
        <f t="shared" si="459"/>
        <v>0</v>
      </c>
      <c r="AL210" s="112"/>
      <c r="AM210" s="113"/>
      <c r="AN210" s="113"/>
      <c r="AO210" s="113"/>
      <c r="AP210" s="113"/>
      <c r="AQ210" s="113"/>
      <c r="AR210" s="53">
        <f t="shared" si="460"/>
        <v>0</v>
      </c>
      <c r="AS210" s="114"/>
      <c r="AT210" s="113"/>
      <c r="AU210" s="53">
        <f>SUM(AS210:AT210)</f>
        <v>0</v>
      </c>
      <c r="AV210" s="114"/>
      <c r="AW210" s="113"/>
      <c r="AX210" s="113"/>
      <c r="AY210" s="113"/>
      <c r="AZ210" s="115"/>
      <c r="BA210" s="116"/>
      <c r="BB210" s="116"/>
      <c r="BC210" s="117"/>
    </row>
    <row r="211" spans="1:55" ht="9.9499999999999993" hidden="1" customHeight="1" thickBot="1">
      <c r="A211" s="985"/>
      <c r="B211" s="987"/>
      <c r="C211" s="989"/>
      <c r="D211" s="991"/>
      <c r="E211" s="996"/>
      <c r="F211" s="993"/>
      <c r="G211" s="1015"/>
      <c r="H211" s="998"/>
      <c r="I211" s="1003"/>
      <c r="J211" s="1004"/>
      <c r="K211" s="1036"/>
      <c r="L211" s="1012"/>
      <c r="M211" s="181"/>
      <c r="N211" s="182"/>
      <c r="O211" s="183"/>
      <c r="P211" s="118"/>
      <c r="Q211" s="118"/>
      <c r="R211" s="1039"/>
      <c r="S211" s="184"/>
      <c r="T211" s="919"/>
      <c r="U211" s="185"/>
      <c r="V211" s="919"/>
      <c r="W211" s="185"/>
      <c r="X211" s="919"/>
      <c r="Y211" s="185"/>
      <c r="Z211" s="919"/>
      <c r="AA211" s="185"/>
      <c r="AB211" s="919"/>
      <c r="AC211" s="185"/>
      <c r="AD211" s="919"/>
      <c r="AE211" s="185"/>
      <c r="AF211" s="919"/>
      <c r="AG211" s="186"/>
      <c r="AH211" s="867"/>
      <c r="AI211" s="867"/>
      <c r="AJ211" s="119"/>
      <c r="AK211" s="120"/>
      <c r="AL211" s="187"/>
      <c r="AM211" s="188"/>
      <c r="AN211" s="188"/>
      <c r="AO211" s="188"/>
      <c r="AP211" s="188"/>
      <c r="AQ211" s="188"/>
      <c r="AR211" s="121"/>
      <c r="AS211" s="189"/>
      <c r="AT211" s="188"/>
      <c r="AU211" s="121"/>
      <c r="AV211" s="189"/>
      <c r="AW211" s="188"/>
      <c r="AX211" s="188"/>
      <c r="AY211" s="188"/>
      <c r="AZ211" s="190"/>
      <c r="BA211" s="191"/>
      <c r="BB211" s="191"/>
      <c r="BC211" s="192"/>
    </row>
    <row r="212" spans="1:55" ht="6" customHeight="1">
      <c r="A212" s="157"/>
      <c r="B212" s="193"/>
      <c r="C212" s="193"/>
      <c r="D212" s="193"/>
      <c r="E212" s="193"/>
      <c r="F212" s="193"/>
      <c r="G212" s="193"/>
      <c r="H212" s="193"/>
      <c r="I212" s="1013"/>
      <c r="J212" s="1013"/>
      <c r="K212" s="193"/>
      <c r="L212" s="193"/>
      <c r="M212" s="193"/>
      <c r="N212" s="193"/>
      <c r="O212" s="193"/>
      <c r="P212" s="193"/>
      <c r="Q212" s="193"/>
      <c r="R212" s="193"/>
      <c r="S212" s="193"/>
      <c r="T212" s="193"/>
      <c r="U212" s="193"/>
      <c r="V212" s="193"/>
      <c r="W212" s="193"/>
      <c r="X212" s="193"/>
      <c r="Y212" s="193"/>
      <c r="Z212" s="193"/>
      <c r="AA212" s="193"/>
      <c r="AB212" s="193"/>
      <c r="AC212" s="193"/>
      <c r="AD212" s="193"/>
      <c r="AE212" s="193"/>
      <c r="AF212" s="193"/>
      <c r="AG212" s="193"/>
      <c r="AH212" s="193"/>
      <c r="AI212" s="193"/>
      <c r="AJ212" s="193"/>
      <c r="AK212" s="194"/>
      <c r="AL212" s="194"/>
      <c r="AM212" s="194"/>
      <c r="AN212" s="194"/>
      <c r="AO212" s="194"/>
      <c r="AP212" s="194"/>
      <c r="AQ212" s="195"/>
      <c r="AR212" s="194"/>
      <c r="AS212" s="194"/>
      <c r="AT212" s="194"/>
      <c r="AU212" s="194"/>
      <c r="AV212" s="194"/>
      <c r="AW212" s="194"/>
      <c r="AX212" s="194"/>
      <c r="AY212" s="194"/>
      <c r="AZ212" s="194"/>
      <c r="BA212" s="194"/>
      <c r="BB212" s="194"/>
      <c r="BC212" s="157"/>
    </row>
    <row r="214" spans="1:55">
      <c r="B214" s="938"/>
      <c r="C214" s="940" t="s">
        <v>1669</v>
      </c>
      <c r="D214" s="941"/>
      <c r="E214" s="941"/>
      <c r="F214" s="941"/>
      <c r="G214" s="941"/>
      <c r="H214" s="941"/>
      <c r="I214" s="941"/>
      <c r="J214" s="941"/>
    </row>
    <row r="215" spans="1:55">
      <c r="B215" s="939"/>
      <c r="C215" s="940"/>
      <c r="D215" s="941"/>
      <c r="E215" s="941"/>
      <c r="F215" s="941"/>
      <c r="G215" s="941"/>
      <c r="H215" s="941"/>
      <c r="I215" s="941"/>
      <c r="J215" s="941"/>
    </row>
    <row r="321" spans="14:15">
      <c r="N321" s="122" t="s">
        <v>1906</v>
      </c>
      <c r="O321" s="122" t="s">
        <v>1907</v>
      </c>
    </row>
    <row r="322" spans="14:15">
      <c r="N322" s="122">
        <v>2016</v>
      </c>
      <c r="O322" s="122">
        <v>6</v>
      </c>
    </row>
    <row r="323" spans="14:15">
      <c r="N323" s="122">
        <v>2017</v>
      </c>
      <c r="O323" s="122">
        <v>7</v>
      </c>
    </row>
    <row r="324" spans="14:15">
      <c r="N324" s="122">
        <v>2018</v>
      </c>
      <c r="O324" s="122">
        <v>8</v>
      </c>
    </row>
    <row r="325" spans="14:15">
      <c r="N325" s="122">
        <v>2019</v>
      </c>
      <c r="O325" s="122">
        <v>9</v>
      </c>
    </row>
    <row r="326" spans="14:15">
      <c r="N326" s="122">
        <v>2020</v>
      </c>
      <c r="O326" s="122">
        <v>10</v>
      </c>
    </row>
  </sheetData>
  <sheetProtection password="F190" sheet="1" objects="1" scenarios="1"/>
  <mergeCells count="499">
    <mergeCell ref="AH106:AH112"/>
    <mergeCell ref="AH7:AI7"/>
    <mergeCell ref="AH13:AH25"/>
    <mergeCell ref="AH28:AH34"/>
    <mergeCell ref="AH37:AH43"/>
    <mergeCell ref="AH46:AH52"/>
    <mergeCell ref="AH55:AH62"/>
    <mergeCell ref="AH65:AH71"/>
    <mergeCell ref="AH74:AH84"/>
    <mergeCell ref="AH87:AH94"/>
    <mergeCell ref="A195:A202"/>
    <mergeCell ref="B196:B202"/>
    <mergeCell ref="C196:C202"/>
    <mergeCell ref="D196:D202"/>
    <mergeCell ref="A204:A211"/>
    <mergeCell ref="B205:B211"/>
    <mergeCell ref="C205:C211"/>
    <mergeCell ref="D205:D211"/>
    <mergeCell ref="E205:E211"/>
    <mergeCell ref="F205:F211"/>
    <mergeCell ref="G205:G211"/>
    <mergeCell ref="H205:H211"/>
    <mergeCell ref="I205:J211"/>
    <mergeCell ref="E196:E202"/>
    <mergeCell ref="F196:F202"/>
    <mergeCell ref="G196:G202"/>
    <mergeCell ref="H196:H202"/>
    <mergeCell ref="I196:J202"/>
    <mergeCell ref="AF178:AF184"/>
    <mergeCell ref="AJ178:AJ183"/>
    <mergeCell ref="A186:A193"/>
    <mergeCell ref="B187:B193"/>
    <mergeCell ref="C187:C193"/>
    <mergeCell ref="D187:D193"/>
    <mergeCell ref="E187:E193"/>
    <mergeCell ref="F187:F193"/>
    <mergeCell ref="G187:G193"/>
    <mergeCell ref="H187:H193"/>
    <mergeCell ref="I187:J193"/>
    <mergeCell ref="K178:K184"/>
    <mergeCell ref="L178:L184"/>
    <mergeCell ref="R178:R184"/>
    <mergeCell ref="T178:T184"/>
    <mergeCell ref="V178:V184"/>
    <mergeCell ref="X178:X184"/>
    <mergeCell ref="Z178:Z184"/>
    <mergeCell ref="AB178:AB184"/>
    <mergeCell ref="A159:A166"/>
    <mergeCell ref="B160:B166"/>
    <mergeCell ref="C160:C166"/>
    <mergeCell ref="D160:D166"/>
    <mergeCell ref="AD178:AD184"/>
    <mergeCell ref="A177:A184"/>
    <mergeCell ref="B178:B184"/>
    <mergeCell ref="C178:C184"/>
    <mergeCell ref="D178:D184"/>
    <mergeCell ref="E178:E184"/>
    <mergeCell ref="F178:F184"/>
    <mergeCell ref="G178:G184"/>
    <mergeCell ref="H178:H184"/>
    <mergeCell ref="I178:J184"/>
    <mergeCell ref="A168:A175"/>
    <mergeCell ref="B169:B175"/>
    <mergeCell ref="C169:C175"/>
    <mergeCell ref="D169:D175"/>
    <mergeCell ref="E169:E175"/>
    <mergeCell ref="F169:F175"/>
    <mergeCell ref="G169:G175"/>
    <mergeCell ref="H169:H175"/>
    <mergeCell ref="I169:J175"/>
    <mergeCell ref="E160:E166"/>
    <mergeCell ref="F160:F166"/>
    <mergeCell ref="G160:G166"/>
    <mergeCell ref="H160:H166"/>
    <mergeCell ref="I160:J166"/>
    <mergeCell ref="AF142:AF148"/>
    <mergeCell ref="AJ142:AJ147"/>
    <mergeCell ref="A150:A157"/>
    <mergeCell ref="B151:B157"/>
    <mergeCell ref="C151:C157"/>
    <mergeCell ref="D151:D157"/>
    <mergeCell ref="E151:E157"/>
    <mergeCell ref="F151:F157"/>
    <mergeCell ref="G151:G157"/>
    <mergeCell ref="H151:H157"/>
    <mergeCell ref="I151:J157"/>
    <mergeCell ref="K142:K148"/>
    <mergeCell ref="L142:L148"/>
    <mergeCell ref="R142:R148"/>
    <mergeCell ref="T142:T148"/>
    <mergeCell ref="V142:V148"/>
    <mergeCell ref="X142:X148"/>
    <mergeCell ref="Z142:Z148"/>
    <mergeCell ref="AB142:AB148"/>
    <mergeCell ref="AF151:AF157"/>
    <mergeCell ref="A123:A130"/>
    <mergeCell ref="B124:B130"/>
    <mergeCell ref="C124:C130"/>
    <mergeCell ref="D124:D130"/>
    <mergeCell ref="AD142:AD148"/>
    <mergeCell ref="A141:A148"/>
    <mergeCell ref="B142:B148"/>
    <mergeCell ref="C142:C148"/>
    <mergeCell ref="D142:D148"/>
    <mergeCell ref="E142:E148"/>
    <mergeCell ref="F142:F148"/>
    <mergeCell ref="G142:G148"/>
    <mergeCell ref="H142:H148"/>
    <mergeCell ref="I142:J148"/>
    <mergeCell ref="A132:A139"/>
    <mergeCell ref="B133:B139"/>
    <mergeCell ref="C133:C139"/>
    <mergeCell ref="D133:D139"/>
    <mergeCell ref="E133:E139"/>
    <mergeCell ref="F133:F139"/>
    <mergeCell ref="G133:G139"/>
    <mergeCell ref="H133:H139"/>
    <mergeCell ref="I133:J139"/>
    <mergeCell ref="E124:E130"/>
    <mergeCell ref="F124:F130"/>
    <mergeCell ref="G124:G130"/>
    <mergeCell ref="H124:H130"/>
    <mergeCell ref="I124:J130"/>
    <mergeCell ref="AF106:AF112"/>
    <mergeCell ref="AJ106:AJ111"/>
    <mergeCell ref="A114:A121"/>
    <mergeCell ref="B115:B121"/>
    <mergeCell ref="C115:C121"/>
    <mergeCell ref="D115:D121"/>
    <mergeCell ref="E115:E121"/>
    <mergeCell ref="F115:F121"/>
    <mergeCell ref="G115:G121"/>
    <mergeCell ref="H115:H121"/>
    <mergeCell ref="I115:J121"/>
    <mergeCell ref="K106:K112"/>
    <mergeCell ref="L106:L112"/>
    <mergeCell ref="R106:R112"/>
    <mergeCell ref="T106:T112"/>
    <mergeCell ref="V106:V112"/>
    <mergeCell ref="X106:X112"/>
    <mergeCell ref="Z106:Z112"/>
    <mergeCell ref="AB106:AB112"/>
    <mergeCell ref="A105:A112"/>
    <mergeCell ref="B106:B112"/>
    <mergeCell ref="C106:C112"/>
    <mergeCell ref="D106:D112"/>
    <mergeCell ref="E106:E112"/>
    <mergeCell ref="F106:F112"/>
    <mergeCell ref="G106:G112"/>
    <mergeCell ref="H106:H112"/>
    <mergeCell ref="I106:J112"/>
    <mergeCell ref="AF87:AF94"/>
    <mergeCell ref="AD106:AD112"/>
    <mergeCell ref="AJ87:AJ93"/>
    <mergeCell ref="A96:A103"/>
    <mergeCell ref="B97:B103"/>
    <mergeCell ref="C97:C103"/>
    <mergeCell ref="D97:D103"/>
    <mergeCell ref="E97:E103"/>
    <mergeCell ref="F97:F103"/>
    <mergeCell ref="G97:G103"/>
    <mergeCell ref="H97:H103"/>
    <mergeCell ref="I97:J103"/>
    <mergeCell ref="I95:J95"/>
    <mergeCell ref="AF97:AF103"/>
    <mergeCell ref="AJ97:AJ102"/>
    <mergeCell ref="K97:K103"/>
    <mergeCell ref="L97:L103"/>
    <mergeCell ref="R97:R103"/>
    <mergeCell ref="T97:T103"/>
    <mergeCell ref="V97:V103"/>
    <mergeCell ref="X97:X103"/>
    <mergeCell ref="Z97:Z103"/>
    <mergeCell ref="AB97:AB103"/>
    <mergeCell ref="AD97:AD103"/>
    <mergeCell ref="AH97:AH103"/>
    <mergeCell ref="AB74:AB84"/>
    <mergeCell ref="AD74:AD84"/>
    <mergeCell ref="A86:A94"/>
    <mergeCell ref="B87:B94"/>
    <mergeCell ref="C87:C94"/>
    <mergeCell ref="D87:D94"/>
    <mergeCell ref="E87:E94"/>
    <mergeCell ref="F87:F94"/>
    <mergeCell ref="G87:G94"/>
    <mergeCell ref="H87:H94"/>
    <mergeCell ref="I87:J94"/>
    <mergeCell ref="K87:K94"/>
    <mergeCell ref="L87:L94"/>
    <mergeCell ref="R87:R94"/>
    <mergeCell ref="T87:T94"/>
    <mergeCell ref="V87:V94"/>
    <mergeCell ref="X87:X94"/>
    <mergeCell ref="Z87:Z94"/>
    <mergeCell ref="AB87:AB94"/>
    <mergeCell ref="AD87:AD94"/>
    <mergeCell ref="F74:F84"/>
    <mergeCell ref="G74:G84"/>
    <mergeCell ref="K74:K84"/>
    <mergeCell ref="L74:L84"/>
    <mergeCell ref="R74:R84"/>
    <mergeCell ref="T74:T84"/>
    <mergeCell ref="V74:V84"/>
    <mergeCell ref="AF205:AF211"/>
    <mergeCell ref="AJ205:AJ210"/>
    <mergeCell ref="AD187:AD193"/>
    <mergeCell ref="AF196:AF202"/>
    <mergeCell ref="AJ196:AJ201"/>
    <mergeCell ref="K196:K202"/>
    <mergeCell ref="L196:L202"/>
    <mergeCell ref="R196:R202"/>
    <mergeCell ref="T196:T202"/>
    <mergeCell ref="V196:V202"/>
    <mergeCell ref="X196:X202"/>
    <mergeCell ref="Z196:Z202"/>
    <mergeCell ref="AB196:AB202"/>
    <mergeCell ref="AD196:AD202"/>
    <mergeCell ref="AF169:AF175"/>
    <mergeCell ref="AJ169:AJ174"/>
    <mergeCell ref="K169:K175"/>
    <mergeCell ref="X74:X84"/>
    <mergeCell ref="Z74:Z84"/>
    <mergeCell ref="L169:L175"/>
    <mergeCell ref="R169:R175"/>
    <mergeCell ref="I63:J63"/>
    <mergeCell ref="A45:A52"/>
    <mergeCell ref="B46:B52"/>
    <mergeCell ref="C46:C52"/>
    <mergeCell ref="D46:D52"/>
    <mergeCell ref="E46:E52"/>
    <mergeCell ref="F46:F52"/>
    <mergeCell ref="H74:H84"/>
    <mergeCell ref="I74:J84"/>
    <mergeCell ref="A54:A62"/>
    <mergeCell ref="B55:B62"/>
    <mergeCell ref="C55:C62"/>
    <mergeCell ref="D55:D62"/>
    <mergeCell ref="E55:E62"/>
    <mergeCell ref="F55:F62"/>
    <mergeCell ref="R28:R34"/>
    <mergeCell ref="T28:T34"/>
    <mergeCell ref="V28:V34"/>
    <mergeCell ref="X28:X34"/>
    <mergeCell ref="Z28:Z34"/>
    <mergeCell ref="AB28:AB34"/>
    <mergeCell ref="AD28:AD34"/>
    <mergeCell ref="I212:J212"/>
    <mergeCell ref="A27:A34"/>
    <mergeCell ref="B28:B34"/>
    <mergeCell ref="C28:C34"/>
    <mergeCell ref="D28:D34"/>
    <mergeCell ref="E28:E34"/>
    <mergeCell ref="F28:F34"/>
    <mergeCell ref="G28:G34"/>
    <mergeCell ref="H28:H34"/>
    <mergeCell ref="I28:J34"/>
    <mergeCell ref="I185:J185"/>
    <mergeCell ref="I176:J176"/>
    <mergeCell ref="I149:J149"/>
    <mergeCell ref="I131:J131"/>
    <mergeCell ref="I113:J113"/>
    <mergeCell ref="I104:J104"/>
    <mergeCell ref="I44:J44"/>
    <mergeCell ref="AF28:AF34"/>
    <mergeCell ref="AJ28:AJ33"/>
    <mergeCell ref="I35:J35"/>
    <mergeCell ref="K205:K211"/>
    <mergeCell ref="L205:L211"/>
    <mergeCell ref="R205:R211"/>
    <mergeCell ref="T205:T211"/>
    <mergeCell ref="V205:V211"/>
    <mergeCell ref="X205:X211"/>
    <mergeCell ref="Z205:Z211"/>
    <mergeCell ref="AB205:AB211"/>
    <mergeCell ref="AD205:AD211"/>
    <mergeCell ref="I203:J203"/>
    <mergeCell ref="AF187:AF193"/>
    <mergeCell ref="AJ187:AJ192"/>
    <mergeCell ref="I194:J194"/>
    <mergeCell ref="K187:K193"/>
    <mergeCell ref="L187:L193"/>
    <mergeCell ref="R187:R193"/>
    <mergeCell ref="T187:T193"/>
    <mergeCell ref="V187:V193"/>
    <mergeCell ref="X187:X193"/>
    <mergeCell ref="Z187:Z193"/>
    <mergeCell ref="AB187:AB193"/>
    <mergeCell ref="T169:T175"/>
    <mergeCell ref="V169:V175"/>
    <mergeCell ref="X169:X175"/>
    <mergeCell ref="Z169:Z175"/>
    <mergeCell ref="AB169:AB175"/>
    <mergeCell ref="AD169:AD175"/>
    <mergeCell ref="I167:J167"/>
    <mergeCell ref="AJ151:AJ156"/>
    <mergeCell ref="I158:J158"/>
    <mergeCell ref="K151:K157"/>
    <mergeCell ref="L151:L157"/>
    <mergeCell ref="R151:R157"/>
    <mergeCell ref="T151:T157"/>
    <mergeCell ref="V151:V157"/>
    <mergeCell ref="X151:X157"/>
    <mergeCell ref="Z151:Z157"/>
    <mergeCell ref="AB151:AB157"/>
    <mergeCell ref="AD151:AD157"/>
    <mergeCell ref="AF160:AF166"/>
    <mergeCell ref="AJ160:AJ165"/>
    <mergeCell ref="K160:K166"/>
    <mergeCell ref="L160:L166"/>
    <mergeCell ref="R160:R166"/>
    <mergeCell ref="T160:T166"/>
    <mergeCell ref="V160:V166"/>
    <mergeCell ref="X160:X166"/>
    <mergeCell ref="Z160:Z166"/>
    <mergeCell ref="AB160:AB166"/>
    <mergeCell ref="AD160:AD166"/>
    <mergeCell ref="AF133:AF139"/>
    <mergeCell ref="AJ133:AJ138"/>
    <mergeCell ref="I140:J140"/>
    <mergeCell ref="K133:K139"/>
    <mergeCell ref="L133:L139"/>
    <mergeCell ref="R133:R139"/>
    <mergeCell ref="T133:T139"/>
    <mergeCell ref="V133:V139"/>
    <mergeCell ref="X133:X139"/>
    <mergeCell ref="Z133:Z139"/>
    <mergeCell ref="AB133:AB139"/>
    <mergeCell ref="AD133:AD139"/>
    <mergeCell ref="AF115:AF121"/>
    <mergeCell ref="AJ115:AJ120"/>
    <mergeCell ref="I122:J122"/>
    <mergeCell ref="K115:K121"/>
    <mergeCell ref="L115:L121"/>
    <mergeCell ref="R115:R121"/>
    <mergeCell ref="T115:T121"/>
    <mergeCell ref="V115:V121"/>
    <mergeCell ref="X115:X121"/>
    <mergeCell ref="Z115:Z121"/>
    <mergeCell ref="AB115:AB121"/>
    <mergeCell ref="AD115:AD121"/>
    <mergeCell ref="AF124:AF130"/>
    <mergeCell ref="AJ124:AJ129"/>
    <mergeCell ref="K124:K130"/>
    <mergeCell ref="L124:L130"/>
    <mergeCell ref="R124:R130"/>
    <mergeCell ref="T124:T130"/>
    <mergeCell ref="V124:V130"/>
    <mergeCell ref="X124:X130"/>
    <mergeCell ref="Z124:Z130"/>
    <mergeCell ref="AB124:AB130"/>
    <mergeCell ref="AD124:AD130"/>
    <mergeCell ref="AF74:AF84"/>
    <mergeCell ref="AJ74:AJ83"/>
    <mergeCell ref="I85:J85"/>
    <mergeCell ref="A73:A84"/>
    <mergeCell ref="Z65:Z71"/>
    <mergeCell ref="AB65:AB71"/>
    <mergeCell ref="AD65:AD71"/>
    <mergeCell ref="AF65:AF71"/>
    <mergeCell ref="AJ65:AJ70"/>
    <mergeCell ref="I72:J72"/>
    <mergeCell ref="G65:G71"/>
    <mergeCell ref="H65:H71"/>
    <mergeCell ref="I65:J71"/>
    <mergeCell ref="K65:K71"/>
    <mergeCell ref="L65:L71"/>
    <mergeCell ref="R65:R71"/>
    <mergeCell ref="T65:T71"/>
    <mergeCell ref="V65:V71"/>
    <mergeCell ref="X65:X71"/>
    <mergeCell ref="A64:A71"/>
    <mergeCell ref="B74:B84"/>
    <mergeCell ref="C74:C84"/>
    <mergeCell ref="D74:D84"/>
    <mergeCell ref="E74:E84"/>
    <mergeCell ref="R55:R62"/>
    <mergeCell ref="T55:T62"/>
    <mergeCell ref="V55:V62"/>
    <mergeCell ref="X55:X62"/>
    <mergeCell ref="Z55:Z62"/>
    <mergeCell ref="AB55:AB62"/>
    <mergeCell ref="AD55:AD62"/>
    <mergeCell ref="AF55:AF62"/>
    <mergeCell ref="AJ55:AJ61"/>
    <mergeCell ref="R46:R52"/>
    <mergeCell ref="T46:T52"/>
    <mergeCell ref="V46:V52"/>
    <mergeCell ref="X46:X52"/>
    <mergeCell ref="Z46:Z52"/>
    <mergeCell ref="AB46:AB52"/>
    <mergeCell ref="AD46:AD52"/>
    <mergeCell ref="AF46:AF52"/>
    <mergeCell ref="AJ46:AJ51"/>
    <mergeCell ref="R37:R43"/>
    <mergeCell ref="T37:T43"/>
    <mergeCell ref="V37:V43"/>
    <mergeCell ref="X37:X43"/>
    <mergeCell ref="Z37:Z43"/>
    <mergeCell ref="AB37:AB43"/>
    <mergeCell ref="AD37:AD43"/>
    <mergeCell ref="AF37:AF43"/>
    <mergeCell ref="AJ37:AJ42"/>
    <mergeCell ref="B214:B215"/>
    <mergeCell ref="C214:J215"/>
    <mergeCell ref="G6:J6"/>
    <mergeCell ref="K6:Q6"/>
    <mergeCell ref="E13:E25"/>
    <mergeCell ref="B7:C8"/>
    <mergeCell ref="E7:E8"/>
    <mergeCell ref="B9:C9"/>
    <mergeCell ref="B65:B71"/>
    <mergeCell ref="C65:C71"/>
    <mergeCell ref="D65:D71"/>
    <mergeCell ref="E65:E71"/>
    <mergeCell ref="F65:F71"/>
    <mergeCell ref="G46:G52"/>
    <mergeCell ref="H46:H52"/>
    <mergeCell ref="I46:J52"/>
    <mergeCell ref="K46:K52"/>
    <mergeCell ref="L46:L52"/>
    <mergeCell ref="I53:J53"/>
    <mergeCell ref="G55:G62"/>
    <mergeCell ref="H55:H62"/>
    <mergeCell ref="I55:J62"/>
    <mergeCell ref="K55:K62"/>
    <mergeCell ref="L55:L62"/>
    <mergeCell ref="H13:H25"/>
    <mergeCell ref="I13:J25"/>
    <mergeCell ref="K13:K25"/>
    <mergeCell ref="K28:K34"/>
    <mergeCell ref="L13:L25"/>
    <mergeCell ref="I26:J26"/>
    <mergeCell ref="G13:G25"/>
    <mergeCell ref="G37:G43"/>
    <mergeCell ref="H37:H43"/>
    <mergeCell ref="I37:J43"/>
    <mergeCell ref="K37:K43"/>
    <mergeCell ref="L37:L43"/>
    <mergeCell ref="L28:L34"/>
    <mergeCell ref="A12:A25"/>
    <mergeCell ref="B13:B25"/>
    <mergeCell ref="C13:C25"/>
    <mergeCell ref="D13:D25"/>
    <mergeCell ref="F13:F25"/>
    <mergeCell ref="A36:A43"/>
    <mergeCell ref="B37:B43"/>
    <mergeCell ref="C37:C43"/>
    <mergeCell ref="D37:D43"/>
    <mergeCell ref="E37:E43"/>
    <mergeCell ref="F37:F4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24"/>
    <mergeCell ref="R13:R25"/>
    <mergeCell ref="T13:T25"/>
    <mergeCell ref="V13:V25"/>
    <mergeCell ref="X13:X25"/>
    <mergeCell ref="Z13:Z25"/>
    <mergeCell ref="AB13:AB25"/>
    <mergeCell ref="AD13:AD25"/>
    <mergeCell ref="AF13:AF25"/>
  </mergeCells>
  <dataValidations count="4">
    <dataValidation type="list" allowBlank="1" showInputMessage="1" showErrorMessage="1" sqref="WVM983170 WLQ983170 WBU983170 VRY983170 VIC983170 UYG983170 UOK983170 UEO983170 TUS983170 TKW983170 TBA983170 SRE983170 SHI983170 RXM983170 RNQ983170 RDU983170 QTY983170 QKC983170 QAG983170 PQK983170 PGO983170 OWS983170 OMW983170 ODA983170 NTE983170 NJI983170 MZM983170 MPQ983170 MFU983170 LVY983170 LMC983170 LCG983170 KSK983170 KIO983170 JYS983170 JOW983170 JFA983170 IVE983170 ILI983170 IBM983170 HRQ983170 HHU983170 GXY983170 GOC983170 GEG983170 FUK983170 FKO983170 FAS983170 EQW983170 EHA983170 DXE983170 DNI983170 DDM983170 CTQ983170 CJU983170 BZY983170 BQC983170 BGG983170 AWK983170 AMO983170 ACS983170 SW983170 JA983170 B983170 WVM917634 WLQ917634 WBU917634 VRY917634 VIC917634 UYG917634 UOK917634 UEO917634 TUS917634 TKW917634 TBA917634 SRE917634 SHI917634 RXM917634 RNQ917634 RDU917634 QTY917634 QKC917634 QAG917634 PQK917634 PGO917634 OWS917634 OMW917634 ODA917634 NTE917634 NJI917634 MZM917634 MPQ917634 MFU917634 LVY917634 LMC917634 LCG917634 KSK917634 KIO917634 JYS917634 JOW917634 JFA917634 IVE917634 ILI917634 IBM917634 HRQ917634 HHU917634 GXY917634 GOC917634 GEG917634 FUK917634 FKO917634 FAS917634 EQW917634 EHA917634 DXE917634 DNI917634 DDM917634 CTQ917634 CJU917634 BZY917634 BQC917634 BGG917634 AWK917634 AMO917634 ACS917634 SW917634 JA917634 B917634 WVM852098 WLQ852098 WBU852098 VRY852098 VIC852098 UYG852098 UOK852098 UEO852098 TUS852098 TKW852098 TBA852098 SRE852098 SHI852098 RXM852098 RNQ852098 RDU852098 QTY852098 QKC852098 QAG852098 PQK852098 PGO852098 OWS852098 OMW852098 ODA852098 NTE852098 NJI852098 MZM852098 MPQ852098 MFU852098 LVY852098 LMC852098 LCG852098 KSK852098 KIO852098 JYS852098 JOW852098 JFA852098 IVE852098 ILI852098 IBM852098 HRQ852098 HHU852098 GXY852098 GOC852098 GEG852098 FUK852098 FKO852098 FAS852098 EQW852098 EHA852098 DXE852098 DNI852098 DDM852098 CTQ852098 CJU852098 BZY852098 BQC852098 BGG852098 AWK852098 AMO852098 ACS852098 SW852098 JA852098 B852098 WVM786562 WLQ786562 WBU786562 VRY786562 VIC786562 UYG786562 UOK786562 UEO786562 TUS786562 TKW786562 TBA786562 SRE786562 SHI786562 RXM786562 RNQ786562 RDU786562 QTY786562 QKC786562 QAG786562 PQK786562 PGO786562 OWS786562 OMW786562 ODA786562 NTE786562 NJI786562 MZM786562 MPQ786562 MFU786562 LVY786562 LMC786562 LCG786562 KSK786562 KIO786562 JYS786562 JOW786562 JFA786562 IVE786562 ILI786562 IBM786562 HRQ786562 HHU786562 GXY786562 GOC786562 GEG786562 FUK786562 FKO786562 FAS786562 EQW786562 EHA786562 DXE786562 DNI786562 DDM786562 CTQ786562 CJU786562 BZY786562 BQC786562 BGG786562 AWK786562 AMO786562 ACS786562 SW786562 JA786562 B786562 WVM721026 WLQ721026 WBU721026 VRY721026 VIC721026 UYG721026 UOK721026 UEO721026 TUS721026 TKW721026 TBA721026 SRE721026 SHI721026 RXM721026 RNQ721026 RDU721026 QTY721026 QKC721026 QAG721026 PQK721026 PGO721026 OWS721026 OMW721026 ODA721026 NTE721026 NJI721026 MZM721026 MPQ721026 MFU721026 LVY721026 LMC721026 LCG721026 KSK721026 KIO721026 JYS721026 JOW721026 JFA721026 IVE721026 ILI721026 IBM721026 HRQ721026 HHU721026 GXY721026 GOC721026 GEG721026 FUK721026 FKO721026 FAS721026 EQW721026 EHA721026 DXE721026 DNI721026 DDM721026 CTQ721026 CJU721026 BZY721026 BQC721026 BGG721026 AWK721026 AMO721026 ACS721026 SW721026 JA721026 B721026 WVM655490 WLQ655490 WBU655490 VRY655490 VIC655490 UYG655490 UOK655490 UEO655490 TUS655490 TKW655490 TBA655490 SRE655490 SHI655490 RXM655490 RNQ655490 RDU655490 QTY655490 QKC655490 QAG655490 PQK655490 PGO655490 OWS655490 OMW655490 ODA655490 NTE655490 NJI655490 MZM655490 MPQ655490 MFU655490 LVY655490 LMC655490 LCG655490 KSK655490 KIO655490 JYS655490 JOW655490 JFA655490 IVE655490 ILI655490 IBM655490 HRQ655490 HHU655490 GXY655490 GOC655490 GEG655490 FUK655490 FKO655490 FAS655490 EQW655490 EHA655490 DXE655490 DNI655490 DDM655490 CTQ655490 CJU655490 BZY655490 BQC655490 BGG655490 AWK655490 AMO655490 ACS655490 SW655490 JA655490 B655490 WVM589954 WLQ589954 WBU589954 VRY589954 VIC589954 UYG589954 UOK589954 UEO589954 TUS589954 TKW589954 TBA589954 SRE589954 SHI589954 RXM589954 RNQ589954 RDU589954 QTY589954 QKC589954 QAG589954 PQK589954 PGO589954 OWS589954 OMW589954 ODA589954 NTE589954 NJI589954 MZM589954 MPQ589954 MFU589954 LVY589954 LMC589954 LCG589954 KSK589954 KIO589954 JYS589954 JOW589954 JFA589954 IVE589954 ILI589954 IBM589954 HRQ589954 HHU589954 GXY589954 GOC589954 GEG589954 FUK589954 FKO589954 FAS589954 EQW589954 EHA589954 DXE589954 DNI589954 DDM589954 CTQ589954 CJU589954 BZY589954 BQC589954 BGG589954 AWK589954 AMO589954 ACS589954 SW589954 JA589954 B589954 WVM524418 WLQ524418 WBU524418 VRY524418 VIC524418 UYG524418 UOK524418 UEO524418 TUS524418 TKW524418 TBA524418 SRE524418 SHI524418 RXM524418 RNQ524418 RDU524418 QTY524418 QKC524418 QAG524418 PQK524418 PGO524418 OWS524418 OMW524418 ODA524418 NTE524418 NJI524418 MZM524418 MPQ524418 MFU524418 LVY524418 LMC524418 LCG524418 KSK524418 KIO524418 JYS524418 JOW524418 JFA524418 IVE524418 ILI524418 IBM524418 HRQ524418 HHU524418 GXY524418 GOC524418 GEG524418 FUK524418 FKO524418 FAS524418 EQW524418 EHA524418 DXE524418 DNI524418 DDM524418 CTQ524418 CJU524418 BZY524418 BQC524418 BGG524418 AWK524418 AMO524418 ACS524418 SW524418 JA524418 B524418 WVM458882 WLQ458882 WBU458882 VRY458882 VIC458882 UYG458882 UOK458882 UEO458882 TUS458882 TKW458882 TBA458882 SRE458882 SHI458882 RXM458882 RNQ458882 RDU458882 QTY458882 QKC458882 QAG458882 PQK458882 PGO458882 OWS458882 OMW458882 ODA458882 NTE458882 NJI458882 MZM458882 MPQ458882 MFU458882 LVY458882 LMC458882 LCG458882 KSK458882 KIO458882 JYS458882 JOW458882 JFA458882 IVE458882 ILI458882 IBM458882 HRQ458882 HHU458882 GXY458882 GOC458882 GEG458882 FUK458882 FKO458882 FAS458882 EQW458882 EHA458882 DXE458882 DNI458882 DDM458882 CTQ458882 CJU458882 BZY458882 BQC458882 BGG458882 AWK458882 AMO458882 ACS458882 SW458882 JA458882 B458882 WVM393346 WLQ393346 WBU393346 VRY393346 VIC393346 UYG393346 UOK393346 UEO393346 TUS393346 TKW393346 TBA393346 SRE393346 SHI393346 RXM393346 RNQ393346 RDU393346 QTY393346 QKC393346 QAG393346 PQK393346 PGO393346 OWS393346 OMW393346 ODA393346 NTE393346 NJI393346 MZM393346 MPQ393346 MFU393346 LVY393346 LMC393346 LCG393346 KSK393346 KIO393346 JYS393346 JOW393346 JFA393346 IVE393346 ILI393346 IBM393346 HRQ393346 HHU393346 GXY393346 GOC393346 GEG393346 FUK393346 FKO393346 FAS393346 EQW393346 EHA393346 DXE393346 DNI393346 DDM393346 CTQ393346 CJU393346 BZY393346 BQC393346 BGG393346 AWK393346 AMO393346 ACS393346 SW393346 JA393346 B393346 WVM327810 WLQ327810 WBU327810 VRY327810 VIC327810 UYG327810 UOK327810 UEO327810 TUS327810 TKW327810 TBA327810 SRE327810 SHI327810 RXM327810 RNQ327810 RDU327810 QTY327810 QKC327810 QAG327810 PQK327810 PGO327810 OWS327810 OMW327810 ODA327810 NTE327810 NJI327810 MZM327810 MPQ327810 MFU327810 LVY327810 LMC327810 LCG327810 KSK327810 KIO327810 JYS327810 JOW327810 JFA327810 IVE327810 ILI327810 IBM327810 HRQ327810 HHU327810 GXY327810 GOC327810 GEG327810 FUK327810 FKO327810 FAS327810 EQW327810 EHA327810 DXE327810 DNI327810 DDM327810 CTQ327810 CJU327810 BZY327810 BQC327810 BGG327810 AWK327810 AMO327810 ACS327810 SW327810 JA327810 B327810 WVM262274 WLQ262274 WBU262274 VRY262274 VIC262274 UYG262274 UOK262274 UEO262274 TUS262274 TKW262274 TBA262274 SRE262274 SHI262274 RXM262274 RNQ262274 RDU262274 QTY262274 QKC262274 QAG262274 PQK262274 PGO262274 OWS262274 OMW262274 ODA262274 NTE262274 NJI262274 MZM262274 MPQ262274 MFU262274 LVY262274 LMC262274 LCG262274 KSK262274 KIO262274 JYS262274 JOW262274 JFA262274 IVE262274 ILI262274 IBM262274 HRQ262274 HHU262274 GXY262274 GOC262274 GEG262274 FUK262274 FKO262274 FAS262274 EQW262274 EHA262274 DXE262274 DNI262274 DDM262274 CTQ262274 CJU262274 BZY262274 BQC262274 BGG262274 AWK262274 AMO262274 ACS262274 SW262274 JA262274 B262274 WVM196738 WLQ196738 WBU196738 VRY196738 VIC196738 UYG196738 UOK196738 UEO196738 TUS196738 TKW196738 TBA196738 SRE196738 SHI196738 RXM196738 RNQ196738 RDU196738 QTY196738 QKC196738 QAG196738 PQK196738 PGO196738 OWS196738 OMW196738 ODA196738 NTE196738 NJI196738 MZM196738 MPQ196738 MFU196738 LVY196738 LMC196738 LCG196738 KSK196738 KIO196738 JYS196738 JOW196738 JFA196738 IVE196738 ILI196738 IBM196738 HRQ196738 HHU196738 GXY196738 GOC196738 GEG196738 FUK196738 FKO196738 FAS196738 EQW196738 EHA196738 DXE196738 DNI196738 DDM196738 CTQ196738 CJU196738 BZY196738 BQC196738 BGG196738 AWK196738 AMO196738 ACS196738 SW196738 JA196738 B196738 WVM131202 WLQ131202 WBU131202 VRY131202 VIC131202 UYG131202 UOK131202 UEO131202 TUS131202 TKW131202 TBA131202 SRE131202 SHI131202 RXM131202 RNQ131202 RDU131202 QTY131202 QKC131202 QAG131202 PQK131202 PGO131202 OWS131202 OMW131202 ODA131202 NTE131202 NJI131202 MZM131202 MPQ131202 MFU131202 LVY131202 LMC131202 LCG131202 KSK131202 KIO131202 JYS131202 JOW131202 JFA131202 IVE131202 ILI131202 IBM131202 HRQ131202 HHU131202 GXY131202 GOC131202 GEG131202 FUK131202 FKO131202 FAS131202 EQW131202 EHA131202 DXE131202 DNI131202 DDM131202 CTQ131202 CJU131202 BZY131202 BQC131202 BGG131202 AWK131202 AMO131202 ACS131202 SW131202 JA131202 B131202 WVM65666 WLQ65666 WBU65666 VRY65666 VIC65666 UYG65666 UOK65666 UEO65666 TUS65666 TKW65666 TBA65666 SRE65666 SHI65666 RXM65666 RNQ65666 RDU65666 QTY65666 QKC65666 QAG65666 PQK65666 PGO65666 OWS65666 OMW65666 ODA65666 NTE65666 NJI65666 MZM65666 MPQ65666 MFU65666 LVY65666 LMC65666 LCG65666 KSK65666 KIO65666 JYS65666 JOW65666 JFA65666 IVE65666 ILI65666 IBM65666 HRQ65666 HHU65666 GXY65666 GOC65666 GEG65666 FUK65666 FKO65666 FAS65666 EQW65666 EHA65666 DXE65666 DNI65666 DDM65666 CTQ65666 CJU65666 BZY65666 BQC65666 BGG65666 AWK65666 AMO65666 ACS65666 SW65666 JA65666 B6566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205:D211 D28:D34 D65:D71 D97:D103 D106:D112 D115:D121 D124:D130 D133:D139 D142:D148 D151:D157 D160:D166 D169:D175 D178:D184 D187:D193 D196:D202 D87:D94 D13:D25 D37:D43 D46:D52 D55:D62 D74:D84">
      <formula1>INDIRECT($D$9)</formula1>
    </dataValidation>
    <dataValidation type="list" allowBlank="1" showInputMessage="1" showErrorMessage="1" sqref="N3:P3">
      <formula1>$N$322:$N$326</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#REF!</xm:f>
          </x14:formula1>
          <xm:sqref>WVX983164:WVZ983164 WMB983164:WMD983164 WCF983164:WCH983164 VSJ983164:VSL983164 VIN983164:VIP983164 UYR983164:UYT983164 UOV983164:UOX983164 UEZ983164:UFB983164 TVD983164:TVF983164 TLH983164:TLJ983164 TBL983164:TBN983164 SRP983164:SRR983164 SHT983164:SHV983164 RXX983164:RXZ983164 ROB983164:ROD983164 REF983164:REH983164 QUJ983164:QUL983164 QKN983164:QKP983164 QAR983164:QAT983164 PQV983164:PQX983164 PGZ983164:PHB983164 OXD983164:OXF983164 ONH983164:ONJ983164 ODL983164:ODN983164 NTP983164:NTR983164 NJT983164:NJV983164 MZX983164:MZZ983164 MQB983164:MQD983164 MGF983164:MGH983164 LWJ983164:LWL983164 LMN983164:LMP983164 LCR983164:LCT983164 KSV983164:KSX983164 KIZ983164:KJB983164 JZD983164:JZF983164 JPH983164:JPJ983164 JFL983164:JFN983164 IVP983164:IVR983164 ILT983164:ILV983164 IBX983164:IBZ983164 HSB983164:HSD983164 HIF983164:HIH983164 GYJ983164:GYL983164 GON983164:GOP983164 GER983164:GET983164 FUV983164:FUX983164 FKZ983164:FLB983164 FBD983164:FBF983164 ERH983164:ERJ983164 EHL983164:EHN983164 DXP983164:DXR983164 DNT983164:DNV983164 DDX983164:DDZ983164 CUB983164:CUD983164 CKF983164:CKH983164 CAJ983164:CAL983164 BQN983164:BQP983164 BGR983164:BGT983164 AWV983164:AWX983164 AMZ983164:ANB983164 ADD983164:ADF983164 TH983164:TJ983164 JL983164:JN983164 N983164:P983164 WVX917628:WVZ917628 WMB917628:WMD917628 WCF917628:WCH917628 VSJ917628:VSL917628 VIN917628:VIP917628 UYR917628:UYT917628 UOV917628:UOX917628 UEZ917628:UFB917628 TVD917628:TVF917628 TLH917628:TLJ917628 TBL917628:TBN917628 SRP917628:SRR917628 SHT917628:SHV917628 RXX917628:RXZ917628 ROB917628:ROD917628 REF917628:REH917628 QUJ917628:QUL917628 QKN917628:QKP917628 QAR917628:QAT917628 PQV917628:PQX917628 PGZ917628:PHB917628 OXD917628:OXF917628 ONH917628:ONJ917628 ODL917628:ODN917628 NTP917628:NTR917628 NJT917628:NJV917628 MZX917628:MZZ917628 MQB917628:MQD917628 MGF917628:MGH917628 LWJ917628:LWL917628 LMN917628:LMP917628 LCR917628:LCT917628 KSV917628:KSX917628 KIZ917628:KJB917628 JZD917628:JZF917628 JPH917628:JPJ917628 JFL917628:JFN917628 IVP917628:IVR917628 ILT917628:ILV917628 IBX917628:IBZ917628 HSB917628:HSD917628 HIF917628:HIH917628 GYJ917628:GYL917628 GON917628:GOP917628 GER917628:GET917628 FUV917628:FUX917628 FKZ917628:FLB917628 FBD917628:FBF917628 ERH917628:ERJ917628 EHL917628:EHN917628 DXP917628:DXR917628 DNT917628:DNV917628 DDX917628:DDZ917628 CUB917628:CUD917628 CKF917628:CKH917628 CAJ917628:CAL917628 BQN917628:BQP917628 BGR917628:BGT917628 AWV917628:AWX917628 AMZ917628:ANB917628 ADD917628:ADF917628 TH917628:TJ917628 JL917628:JN917628 N917628:P917628 WVX852092:WVZ852092 WMB852092:WMD852092 WCF852092:WCH852092 VSJ852092:VSL852092 VIN852092:VIP852092 UYR852092:UYT852092 UOV852092:UOX852092 UEZ852092:UFB852092 TVD852092:TVF852092 TLH852092:TLJ852092 TBL852092:TBN852092 SRP852092:SRR852092 SHT852092:SHV852092 RXX852092:RXZ852092 ROB852092:ROD852092 REF852092:REH852092 QUJ852092:QUL852092 QKN852092:QKP852092 QAR852092:QAT852092 PQV852092:PQX852092 PGZ852092:PHB852092 OXD852092:OXF852092 ONH852092:ONJ852092 ODL852092:ODN852092 NTP852092:NTR852092 NJT852092:NJV852092 MZX852092:MZZ852092 MQB852092:MQD852092 MGF852092:MGH852092 LWJ852092:LWL852092 LMN852092:LMP852092 LCR852092:LCT852092 KSV852092:KSX852092 KIZ852092:KJB852092 JZD852092:JZF852092 JPH852092:JPJ852092 JFL852092:JFN852092 IVP852092:IVR852092 ILT852092:ILV852092 IBX852092:IBZ852092 HSB852092:HSD852092 HIF852092:HIH852092 GYJ852092:GYL852092 GON852092:GOP852092 GER852092:GET852092 FUV852092:FUX852092 FKZ852092:FLB852092 FBD852092:FBF852092 ERH852092:ERJ852092 EHL852092:EHN852092 DXP852092:DXR852092 DNT852092:DNV852092 DDX852092:DDZ852092 CUB852092:CUD852092 CKF852092:CKH852092 CAJ852092:CAL852092 BQN852092:BQP852092 BGR852092:BGT852092 AWV852092:AWX852092 AMZ852092:ANB852092 ADD852092:ADF852092 TH852092:TJ852092 JL852092:JN852092 N852092:P852092 WVX786556:WVZ786556 WMB786556:WMD786556 WCF786556:WCH786556 VSJ786556:VSL786556 VIN786556:VIP786556 UYR786556:UYT786556 UOV786556:UOX786556 UEZ786556:UFB786556 TVD786556:TVF786556 TLH786556:TLJ786556 TBL786556:TBN786556 SRP786556:SRR786556 SHT786556:SHV786556 RXX786556:RXZ786556 ROB786556:ROD786556 REF786556:REH786556 QUJ786556:QUL786556 QKN786556:QKP786556 QAR786556:QAT786556 PQV786556:PQX786556 PGZ786556:PHB786556 OXD786556:OXF786556 ONH786556:ONJ786556 ODL786556:ODN786556 NTP786556:NTR786556 NJT786556:NJV786556 MZX786556:MZZ786556 MQB786556:MQD786556 MGF786556:MGH786556 LWJ786556:LWL786556 LMN786556:LMP786556 LCR786556:LCT786556 KSV786556:KSX786556 KIZ786556:KJB786556 JZD786556:JZF786556 JPH786556:JPJ786556 JFL786556:JFN786556 IVP786556:IVR786556 ILT786556:ILV786556 IBX786556:IBZ786556 HSB786556:HSD786556 HIF786556:HIH786556 GYJ786556:GYL786556 GON786556:GOP786556 GER786556:GET786556 FUV786556:FUX786556 FKZ786556:FLB786556 FBD786556:FBF786556 ERH786556:ERJ786556 EHL786556:EHN786556 DXP786556:DXR786556 DNT786556:DNV786556 DDX786556:DDZ786556 CUB786556:CUD786556 CKF786556:CKH786556 CAJ786556:CAL786556 BQN786556:BQP786556 BGR786556:BGT786556 AWV786556:AWX786556 AMZ786556:ANB786556 ADD786556:ADF786556 TH786556:TJ786556 JL786556:JN786556 N786556:P786556 WVX721020:WVZ721020 WMB721020:WMD721020 WCF721020:WCH721020 VSJ721020:VSL721020 VIN721020:VIP721020 UYR721020:UYT721020 UOV721020:UOX721020 UEZ721020:UFB721020 TVD721020:TVF721020 TLH721020:TLJ721020 TBL721020:TBN721020 SRP721020:SRR721020 SHT721020:SHV721020 RXX721020:RXZ721020 ROB721020:ROD721020 REF721020:REH721020 QUJ721020:QUL721020 QKN721020:QKP721020 QAR721020:QAT721020 PQV721020:PQX721020 PGZ721020:PHB721020 OXD721020:OXF721020 ONH721020:ONJ721020 ODL721020:ODN721020 NTP721020:NTR721020 NJT721020:NJV721020 MZX721020:MZZ721020 MQB721020:MQD721020 MGF721020:MGH721020 LWJ721020:LWL721020 LMN721020:LMP721020 LCR721020:LCT721020 KSV721020:KSX721020 KIZ721020:KJB721020 JZD721020:JZF721020 JPH721020:JPJ721020 JFL721020:JFN721020 IVP721020:IVR721020 ILT721020:ILV721020 IBX721020:IBZ721020 HSB721020:HSD721020 HIF721020:HIH721020 GYJ721020:GYL721020 GON721020:GOP721020 GER721020:GET721020 FUV721020:FUX721020 FKZ721020:FLB721020 FBD721020:FBF721020 ERH721020:ERJ721020 EHL721020:EHN721020 DXP721020:DXR721020 DNT721020:DNV721020 DDX721020:DDZ721020 CUB721020:CUD721020 CKF721020:CKH721020 CAJ721020:CAL721020 BQN721020:BQP721020 BGR721020:BGT721020 AWV721020:AWX721020 AMZ721020:ANB721020 ADD721020:ADF721020 TH721020:TJ721020 JL721020:JN721020 N721020:P721020 WVX655484:WVZ655484 WMB655484:WMD655484 WCF655484:WCH655484 VSJ655484:VSL655484 VIN655484:VIP655484 UYR655484:UYT655484 UOV655484:UOX655484 UEZ655484:UFB655484 TVD655484:TVF655484 TLH655484:TLJ655484 TBL655484:TBN655484 SRP655484:SRR655484 SHT655484:SHV655484 RXX655484:RXZ655484 ROB655484:ROD655484 REF655484:REH655484 QUJ655484:QUL655484 QKN655484:QKP655484 QAR655484:QAT655484 PQV655484:PQX655484 PGZ655484:PHB655484 OXD655484:OXF655484 ONH655484:ONJ655484 ODL655484:ODN655484 NTP655484:NTR655484 NJT655484:NJV655484 MZX655484:MZZ655484 MQB655484:MQD655484 MGF655484:MGH655484 LWJ655484:LWL655484 LMN655484:LMP655484 LCR655484:LCT655484 KSV655484:KSX655484 KIZ655484:KJB655484 JZD655484:JZF655484 JPH655484:JPJ655484 JFL655484:JFN655484 IVP655484:IVR655484 ILT655484:ILV655484 IBX655484:IBZ655484 HSB655484:HSD655484 HIF655484:HIH655484 GYJ655484:GYL655484 GON655484:GOP655484 GER655484:GET655484 FUV655484:FUX655484 FKZ655484:FLB655484 FBD655484:FBF655484 ERH655484:ERJ655484 EHL655484:EHN655484 DXP655484:DXR655484 DNT655484:DNV655484 DDX655484:DDZ655484 CUB655484:CUD655484 CKF655484:CKH655484 CAJ655484:CAL655484 BQN655484:BQP655484 BGR655484:BGT655484 AWV655484:AWX655484 AMZ655484:ANB655484 ADD655484:ADF655484 TH655484:TJ655484 JL655484:JN655484 N655484:P655484 WVX589948:WVZ589948 WMB589948:WMD589948 WCF589948:WCH589948 VSJ589948:VSL589948 VIN589948:VIP589948 UYR589948:UYT589948 UOV589948:UOX589948 UEZ589948:UFB589948 TVD589948:TVF589948 TLH589948:TLJ589948 TBL589948:TBN589948 SRP589948:SRR589948 SHT589948:SHV589948 RXX589948:RXZ589948 ROB589948:ROD589948 REF589948:REH589948 QUJ589948:QUL589948 QKN589948:QKP589948 QAR589948:QAT589948 PQV589948:PQX589948 PGZ589948:PHB589948 OXD589948:OXF589948 ONH589948:ONJ589948 ODL589948:ODN589948 NTP589948:NTR589948 NJT589948:NJV589948 MZX589948:MZZ589948 MQB589948:MQD589948 MGF589948:MGH589948 LWJ589948:LWL589948 LMN589948:LMP589948 LCR589948:LCT589948 KSV589948:KSX589948 KIZ589948:KJB589948 JZD589948:JZF589948 JPH589948:JPJ589948 JFL589948:JFN589948 IVP589948:IVR589948 ILT589948:ILV589948 IBX589948:IBZ589948 HSB589948:HSD589948 HIF589948:HIH589948 GYJ589948:GYL589948 GON589948:GOP589948 GER589948:GET589948 FUV589948:FUX589948 FKZ589948:FLB589948 FBD589948:FBF589948 ERH589948:ERJ589948 EHL589948:EHN589948 DXP589948:DXR589948 DNT589948:DNV589948 DDX589948:DDZ589948 CUB589948:CUD589948 CKF589948:CKH589948 CAJ589948:CAL589948 BQN589948:BQP589948 BGR589948:BGT589948 AWV589948:AWX589948 AMZ589948:ANB589948 ADD589948:ADF589948 TH589948:TJ589948 JL589948:JN589948 N589948:P589948 WVX524412:WVZ524412 WMB524412:WMD524412 WCF524412:WCH524412 VSJ524412:VSL524412 VIN524412:VIP524412 UYR524412:UYT524412 UOV524412:UOX524412 UEZ524412:UFB524412 TVD524412:TVF524412 TLH524412:TLJ524412 TBL524412:TBN524412 SRP524412:SRR524412 SHT524412:SHV524412 RXX524412:RXZ524412 ROB524412:ROD524412 REF524412:REH524412 QUJ524412:QUL524412 QKN524412:QKP524412 QAR524412:QAT524412 PQV524412:PQX524412 PGZ524412:PHB524412 OXD524412:OXF524412 ONH524412:ONJ524412 ODL524412:ODN524412 NTP524412:NTR524412 NJT524412:NJV524412 MZX524412:MZZ524412 MQB524412:MQD524412 MGF524412:MGH524412 LWJ524412:LWL524412 LMN524412:LMP524412 LCR524412:LCT524412 KSV524412:KSX524412 KIZ524412:KJB524412 JZD524412:JZF524412 JPH524412:JPJ524412 JFL524412:JFN524412 IVP524412:IVR524412 ILT524412:ILV524412 IBX524412:IBZ524412 HSB524412:HSD524412 HIF524412:HIH524412 GYJ524412:GYL524412 GON524412:GOP524412 GER524412:GET524412 FUV524412:FUX524412 FKZ524412:FLB524412 FBD524412:FBF524412 ERH524412:ERJ524412 EHL524412:EHN524412 DXP524412:DXR524412 DNT524412:DNV524412 DDX524412:DDZ524412 CUB524412:CUD524412 CKF524412:CKH524412 CAJ524412:CAL524412 BQN524412:BQP524412 BGR524412:BGT524412 AWV524412:AWX524412 AMZ524412:ANB524412 ADD524412:ADF524412 TH524412:TJ524412 JL524412:JN524412 N524412:P524412 WVX458876:WVZ458876 WMB458876:WMD458876 WCF458876:WCH458876 VSJ458876:VSL458876 VIN458876:VIP458876 UYR458876:UYT458876 UOV458876:UOX458876 UEZ458876:UFB458876 TVD458876:TVF458876 TLH458876:TLJ458876 TBL458876:TBN458876 SRP458876:SRR458876 SHT458876:SHV458876 RXX458876:RXZ458876 ROB458876:ROD458876 REF458876:REH458876 QUJ458876:QUL458876 QKN458876:QKP458876 QAR458876:QAT458876 PQV458876:PQX458876 PGZ458876:PHB458876 OXD458876:OXF458876 ONH458876:ONJ458876 ODL458876:ODN458876 NTP458876:NTR458876 NJT458876:NJV458876 MZX458876:MZZ458876 MQB458876:MQD458876 MGF458876:MGH458876 LWJ458876:LWL458876 LMN458876:LMP458876 LCR458876:LCT458876 KSV458876:KSX458876 KIZ458876:KJB458876 JZD458876:JZF458876 JPH458876:JPJ458876 JFL458876:JFN458876 IVP458876:IVR458876 ILT458876:ILV458876 IBX458876:IBZ458876 HSB458876:HSD458876 HIF458876:HIH458876 GYJ458876:GYL458876 GON458876:GOP458876 GER458876:GET458876 FUV458876:FUX458876 FKZ458876:FLB458876 FBD458876:FBF458876 ERH458876:ERJ458876 EHL458876:EHN458876 DXP458876:DXR458876 DNT458876:DNV458876 DDX458876:DDZ458876 CUB458876:CUD458876 CKF458876:CKH458876 CAJ458876:CAL458876 BQN458876:BQP458876 BGR458876:BGT458876 AWV458876:AWX458876 AMZ458876:ANB458876 ADD458876:ADF458876 TH458876:TJ458876 JL458876:JN458876 N458876:P458876 WVX393340:WVZ393340 WMB393340:WMD393340 WCF393340:WCH393340 VSJ393340:VSL393340 VIN393340:VIP393340 UYR393340:UYT393340 UOV393340:UOX393340 UEZ393340:UFB393340 TVD393340:TVF393340 TLH393340:TLJ393340 TBL393340:TBN393340 SRP393340:SRR393340 SHT393340:SHV393340 RXX393340:RXZ393340 ROB393340:ROD393340 REF393340:REH393340 QUJ393340:QUL393340 QKN393340:QKP393340 QAR393340:QAT393340 PQV393340:PQX393340 PGZ393340:PHB393340 OXD393340:OXF393340 ONH393340:ONJ393340 ODL393340:ODN393340 NTP393340:NTR393340 NJT393340:NJV393340 MZX393340:MZZ393340 MQB393340:MQD393340 MGF393340:MGH393340 LWJ393340:LWL393340 LMN393340:LMP393340 LCR393340:LCT393340 KSV393340:KSX393340 KIZ393340:KJB393340 JZD393340:JZF393340 JPH393340:JPJ393340 JFL393340:JFN393340 IVP393340:IVR393340 ILT393340:ILV393340 IBX393340:IBZ393340 HSB393340:HSD393340 HIF393340:HIH393340 GYJ393340:GYL393340 GON393340:GOP393340 GER393340:GET393340 FUV393340:FUX393340 FKZ393340:FLB393340 FBD393340:FBF393340 ERH393340:ERJ393340 EHL393340:EHN393340 DXP393340:DXR393340 DNT393340:DNV393340 DDX393340:DDZ393340 CUB393340:CUD393340 CKF393340:CKH393340 CAJ393340:CAL393340 BQN393340:BQP393340 BGR393340:BGT393340 AWV393340:AWX393340 AMZ393340:ANB393340 ADD393340:ADF393340 TH393340:TJ393340 JL393340:JN393340 N393340:P393340 WVX327804:WVZ327804 WMB327804:WMD327804 WCF327804:WCH327804 VSJ327804:VSL327804 VIN327804:VIP327804 UYR327804:UYT327804 UOV327804:UOX327804 UEZ327804:UFB327804 TVD327804:TVF327804 TLH327804:TLJ327804 TBL327804:TBN327804 SRP327804:SRR327804 SHT327804:SHV327804 RXX327804:RXZ327804 ROB327804:ROD327804 REF327804:REH327804 QUJ327804:QUL327804 QKN327804:QKP327804 QAR327804:QAT327804 PQV327804:PQX327804 PGZ327804:PHB327804 OXD327804:OXF327804 ONH327804:ONJ327804 ODL327804:ODN327804 NTP327804:NTR327804 NJT327804:NJV327804 MZX327804:MZZ327804 MQB327804:MQD327804 MGF327804:MGH327804 LWJ327804:LWL327804 LMN327804:LMP327804 LCR327804:LCT327804 KSV327804:KSX327804 KIZ327804:KJB327804 JZD327804:JZF327804 JPH327804:JPJ327804 JFL327804:JFN327804 IVP327804:IVR327804 ILT327804:ILV327804 IBX327804:IBZ327804 HSB327804:HSD327804 HIF327804:HIH327804 GYJ327804:GYL327804 GON327804:GOP327804 GER327804:GET327804 FUV327804:FUX327804 FKZ327804:FLB327804 FBD327804:FBF327804 ERH327804:ERJ327804 EHL327804:EHN327804 DXP327804:DXR327804 DNT327804:DNV327804 DDX327804:DDZ327804 CUB327804:CUD327804 CKF327804:CKH327804 CAJ327804:CAL327804 BQN327804:BQP327804 BGR327804:BGT327804 AWV327804:AWX327804 AMZ327804:ANB327804 ADD327804:ADF327804 TH327804:TJ327804 JL327804:JN327804 N327804:P327804 WVX262268:WVZ262268 WMB262268:WMD262268 WCF262268:WCH262268 VSJ262268:VSL262268 VIN262268:VIP262268 UYR262268:UYT262268 UOV262268:UOX262268 UEZ262268:UFB262268 TVD262268:TVF262268 TLH262268:TLJ262268 TBL262268:TBN262268 SRP262268:SRR262268 SHT262268:SHV262268 RXX262268:RXZ262268 ROB262268:ROD262268 REF262268:REH262268 QUJ262268:QUL262268 QKN262268:QKP262268 QAR262268:QAT262268 PQV262268:PQX262268 PGZ262268:PHB262268 OXD262268:OXF262268 ONH262268:ONJ262268 ODL262268:ODN262268 NTP262268:NTR262268 NJT262268:NJV262268 MZX262268:MZZ262268 MQB262268:MQD262268 MGF262268:MGH262268 LWJ262268:LWL262268 LMN262268:LMP262268 LCR262268:LCT262268 KSV262268:KSX262268 KIZ262268:KJB262268 JZD262268:JZF262268 JPH262268:JPJ262268 JFL262268:JFN262268 IVP262268:IVR262268 ILT262268:ILV262268 IBX262268:IBZ262268 HSB262268:HSD262268 HIF262268:HIH262268 GYJ262268:GYL262268 GON262268:GOP262268 GER262268:GET262268 FUV262268:FUX262268 FKZ262268:FLB262268 FBD262268:FBF262268 ERH262268:ERJ262268 EHL262268:EHN262268 DXP262268:DXR262268 DNT262268:DNV262268 DDX262268:DDZ262268 CUB262268:CUD262268 CKF262268:CKH262268 CAJ262268:CAL262268 BQN262268:BQP262268 BGR262268:BGT262268 AWV262268:AWX262268 AMZ262268:ANB262268 ADD262268:ADF262268 TH262268:TJ262268 JL262268:JN262268 N262268:P262268 WVX196732:WVZ196732 WMB196732:WMD196732 WCF196732:WCH196732 VSJ196732:VSL196732 VIN196732:VIP196732 UYR196732:UYT196732 UOV196732:UOX196732 UEZ196732:UFB196732 TVD196732:TVF196732 TLH196732:TLJ196732 TBL196732:TBN196732 SRP196732:SRR196732 SHT196732:SHV196732 RXX196732:RXZ196732 ROB196732:ROD196732 REF196732:REH196732 QUJ196732:QUL196732 QKN196732:QKP196732 QAR196732:QAT196732 PQV196732:PQX196732 PGZ196732:PHB196732 OXD196732:OXF196732 ONH196732:ONJ196732 ODL196732:ODN196732 NTP196732:NTR196732 NJT196732:NJV196732 MZX196732:MZZ196732 MQB196732:MQD196732 MGF196732:MGH196732 LWJ196732:LWL196732 LMN196732:LMP196732 LCR196732:LCT196732 KSV196732:KSX196732 KIZ196732:KJB196732 JZD196732:JZF196732 JPH196732:JPJ196732 JFL196732:JFN196732 IVP196732:IVR196732 ILT196732:ILV196732 IBX196732:IBZ196732 HSB196732:HSD196732 HIF196732:HIH196732 GYJ196732:GYL196732 GON196732:GOP196732 GER196732:GET196732 FUV196732:FUX196732 FKZ196732:FLB196732 FBD196732:FBF196732 ERH196732:ERJ196732 EHL196732:EHN196732 DXP196732:DXR196732 DNT196732:DNV196732 DDX196732:DDZ196732 CUB196732:CUD196732 CKF196732:CKH196732 CAJ196732:CAL196732 BQN196732:BQP196732 BGR196732:BGT196732 AWV196732:AWX196732 AMZ196732:ANB196732 ADD196732:ADF196732 TH196732:TJ196732 JL196732:JN196732 N196732:P196732 WVX131196:WVZ131196 WMB131196:WMD131196 WCF131196:WCH131196 VSJ131196:VSL131196 VIN131196:VIP131196 UYR131196:UYT131196 UOV131196:UOX131196 UEZ131196:UFB131196 TVD131196:TVF131196 TLH131196:TLJ131196 TBL131196:TBN131196 SRP131196:SRR131196 SHT131196:SHV131196 RXX131196:RXZ131196 ROB131196:ROD131196 REF131196:REH131196 QUJ131196:QUL131196 QKN131196:QKP131196 QAR131196:QAT131196 PQV131196:PQX131196 PGZ131196:PHB131196 OXD131196:OXF131196 ONH131196:ONJ131196 ODL131196:ODN131196 NTP131196:NTR131196 NJT131196:NJV131196 MZX131196:MZZ131196 MQB131196:MQD131196 MGF131196:MGH131196 LWJ131196:LWL131196 LMN131196:LMP131196 LCR131196:LCT131196 KSV131196:KSX131196 KIZ131196:KJB131196 JZD131196:JZF131196 JPH131196:JPJ131196 JFL131196:JFN131196 IVP131196:IVR131196 ILT131196:ILV131196 IBX131196:IBZ131196 HSB131196:HSD131196 HIF131196:HIH131196 GYJ131196:GYL131196 GON131196:GOP131196 GER131196:GET131196 FUV131196:FUX131196 FKZ131196:FLB131196 FBD131196:FBF131196 ERH131196:ERJ131196 EHL131196:EHN131196 DXP131196:DXR131196 DNT131196:DNV131196 DDX131196:DDZ131196 CUB131196:CUD131196 CKF131196:CKH131196 CAJ131196:CAL131196 BQN131196:BQP131196 BGR131196:BGT131196 AWV131196:AWX131196 AMZ131196:ANB131196 ADD131196:ADF131196 TH131196:TJ131196 JL131196:JN131196 N131196:P131196 WVX65660:WVZ65660 WMB65660:WMD65660 WCF65660:WCH65660 VSJ65660:VSL65660 VIN65660:VIP65660 UYR65660:UYT65660 UOV65660:UOX65660 UEZ65660:UFB65660 TVD65660:TVF65660 TLH65660:TLJ65660 TBL65660:TBN65660 SRP65660:SRR65660 SHT65660:SHV65660 RXX65660:RXZ65660 ROB65660:ROD65660 REF65660:REH65660 QUJ65660:QUL65660 QKN65660:QKP65660 QAR65660:QAT65660 PQV65660:PQX65660 PGZ65660:PHB65660 OXD65660:OXF65660 ONH65660:ONJ65660 ODL65660:ODN65660 NTP65660:NTR65660 NJT65660:NJV65660 MZX65660:MZZ65660 MQB65660:MQD65660 MGF65660:MGH65660 LWJ65660:LWL65660 LMN65660:LMP65660 LCR65660:LCT65660 KSV65660:KSX65660 KIZ65660:KJB65660 JZD65660:JZF65660 JPH65660:JPJ65660 JFL65660:JFN65660 IVP65660:IVR65660 ILT65660:ILV65660 IBX65660:IBZ65660 HSB65660:HSD65660 HIF65660:HIH65660 GYJ65660:GYL65660 GON65660:GOP65660 GER65660:GET65660 FUV65660:FUX65660 FKZ65660:FLB65660 FBD65660:FBF65660 ERH65660:ERJ65660 EHL65660:EHN65660 DXP65660:DXR65660 DNT65660:DNV65660 DDX65660:DDZ65660 CUB65660:CUD65660 CKF65660:CKH65660 CAJ65660:CAL65660 BQN65660:BQP65660 BGR65660:BGT65660 AWV65660:AWX65660 AMZ65660:ANB65660 ADD65660:ADF65660 TH65660:TJ65660 JL65660:JN65660 N65660:P65660 WVX983165 WMB983165 WCF983165 VSJ983165 VIN983165 UYR983165 UOV983165 UEZ983165 TVD983165 TLH983165 TBL983165 SRP983165 SHT983165 RXX983165 ROB983165 REF983165 QUJ983165 QKN983165 QAR983165 PQV983165 PGZ983165 OXD983165 ONH983165 ODL983165 NTP983165 NJT983165 MZX983165 MQB983165 MGF983165 LWJ983165 LMN983165 LCR983165 KSV983165 KIZ983165 JZD983165 JPH983165 JFL983165 IVP983165 ILT983165 IBX983165 HSB983165 HIF983165 GYJ983165 GON983165 GER983165 FUV983165 FKZ983165 FBD983165 ERH983165 EHL983165 DXP983165 DNT983165 DDX983165 CUB983165 CKF983165 CAJ983165 BQN983165 BGR983165 AWV983165 AMZ983165 ADD983165 TH983165 JL983165 N983165 WVX917629 WMB917629 WCF917629 VSJ917629 VIN917629 UYR917629 UOV917629 UEZ917629 TVD917629 TLH917629 TBL917629 SRP917629 SHT917629 RXX917629 ROB917629 REF917629 QUJ917629 QKN917629 QAR917629 PQV917629 PGZ917629 OXD917629 ONH917629 ODL917629 NTP917629 NJT917629 MZX917629 MQB917629 MGF917629 LWJ917629 LMN917629 LCR917629 KSV917629 KIZ917629 JZD917629 JPH917629 JFL917629 IVP917629 ILT917629 IBX917629 HSB917629 HIF917629 GYJ917629 GON917629 GER917629 FUV917629 FKZ917629 FBD917629 ERH917629 EHL917629 DXP917629 DNT917629 DDX917629 CUB917629 CKF917629 CAJ917629 BQN917629 BGR917629 AWV917629 AMZ917629 ADD917629 TH917629 JL917629 N917629 WVX852093 WMB852093 WCF852093 VSJ852093 VIN852093 UYR852093 UOV852093 UEZ852093 TVD852093 TLH852093 TBL852093 SRP852093 SHT852093 RXX852093 ROB852093 REF852093 QUJ852093 QKN852093 QAR852093 PQV852093 PGZ852093 OXD852093 ONH852093 ODL852093 NTP852093 NJT852093 MZX852093 MQB852093 MGF852093 LWJ852093 LMN852093 LCR852093 KSV852093 KIZ852093 JZD852093 JPH852093 JFL852093 IVP852093 ILT852093 IBX852093 HSB852093 HIF852093 GYJ852093 GON852093 GER852093 FUV852093 FKZ852093 FBD852093 ERH852093 EHL852093 DXP852093 DNT852093 DDX852093 CUB852093 CKF852093 CAJ852093 BQN852093 BGR852093 AWV852093 AMZ852093 ADD852093 TH852093 JL852093 N852093 WVX786557 WMB786557 WCF786557 VSJ786557 VIN786557 UYR786557 UOV786557 UEZ786557 TVD786557 TLH786557 TBL786557 SRP786557 SHT786557 RXX786557 ROB786557 REF786557 QUJ786557 QKN786557 QAR786557 PQV786557 PGZ786557 OXD786557 ONH786557 ODL786557 NTP786557 NJT786557 MZX786557 MQB786557 MGF786557 LWJ786557 LMN786557 LCR786557 KSV786557 KIZ786557 JZD786557 JPH786557 JFL786557 IVP786557 ILT786557 IBX786557 HSB786557 HIF786557 GYJ786557 GON786557 GER786557 FUV786557 FKZ786557 FBD786557 ERH786557 EHL786557 DXP786557 DNT786557 DDX786557 CUB786557 CKF786557 CAJ786557 BQN786557 BGR786557 AWV786557 AMZ786557 ADD786557 TH786557 JL786557 N786557 WVX721021 WMB721021 WCF721021 VSJ721021 VIN721021 UYR721021 UOV721021 UEZ721021 TVD721021 TLH721021 TBL721021 SRP721021 SHT721021 RXX721021 ROB721021 REF721021 QUJ721021 QKN721021 QAR721021 PQV721021 PGZ721021 OXD721021 ONH721021 ODL721021 NTP721021 NJT721021 MZX721021 MQB721021 MGF721021 LWJ721021 LMN721021 LCR721021 KSV721021 KIZ721021 JZD721021 JPH721021 JFL721021 IVP721021 ILT721021 IBX721021 HSB721021 HIF721021 GYJ721021 GON721021 GER721021 FUV721021 FKZ721021 FBD721021 ERH721021 EHL721021 DXP721021 DNT721021 DDX721021 CUB721021 CKF721021 CAJ721021 BQN721021 BGR721021 AWV721021 AMZ721021 ADD721021 TH721021 JL721021 N721021 WVX655485 WMB655485 WCF655485 VSJ655485 VIN655485 UYR655485 UOV655485 UEZ655485 TVD655485 TLH655485 TBL655485 SRP655485 SHT655485 RXX655485 ROB655485 REF655485 QUJ655485 QKN655485 QAR655485 PQV655485 PGZ655485 OXD655485 ONH655485 ODL655485 NTP655485 NJT655485 MZX655485 MQB655485 MGF655485 LWJ655485 LMN655485 LCR655485 KSV655485 KIZ655485 JZD655485 JPH655485 JFL655485 IVP655485 ILT655485 IBX655485 HSB655485 HIF655485 GYJ655485 GON655485 GER655485 FUV655485 FKZ655485 FBD655485 ERH655485 EHL655485 DXP655485 DNT655485 DDX655485 CUB655485 CKF655485 CAJ655485 BQN655485 BGR655485 AWV655485 AMZ655485 ADD655485 TH655485 JL655485 N655485 WVX589949 WMB589949 WCF589949 VSJ589949 VIN589949 UYR589949 UOV589949 UEZ589949 TVD589949 TLH589949 TBL589949 SRP589949 SHT589949 RXX589949 ROB589949 REF589949 QUJ589949 QKN589949 QAR589949 PQV589949 PGZ589949 OXD589949 ONH589949 ODL589949 NTP589949 NJT589949 MZX589949 MQB589949 MGF589949 LWJ589949 LMN589949 LCR589949 KSV589949 KIZ589949 JZD589949 JPH589949 JFL589949 IVP589949 ILT589949 IBX589949 HSB589949 HIF589949 GYJ589949 GON589949 GER589949 FUV589949 FKZ589949 FBD589949 ERH589949 EHL589949 DXP589949 DNT589949 DDX589949 CUB589949 CKF589949 CAJ589949 BQN589949 BGR589949 AWV589949 AMZ589949 ADD589949 TH589949 JL589949 N589949 WVX524413 WMB524413 WCF524413 VSJ524413 VIN524413 UYR524413 UOV524413 UEZ524413 TVD524413 TLH524413 TBL524413 SRP524413 SHT524413 RXX524413 ROB524413 REF524413 QUJ524413 QKN524413 QAR524413 PQV524413 PGZ524413 OXD524413 ONH524413 ODL524413 NTP524413 NJT524413 MZX524413 MQB524413 MGF524413 LWJ524413 LMN524413 LCR524413 KSV524413 KIZ524413 JZD524413 JPH524413 JFL524413 IVP524413 ILT524413 IBX524413 HSB524413 HIF524413 GYJ524413 GON524413 GER524413 FUV524413 FKZ524413 FBD524413 ERH524413 EHL524413 DXP524413 DNT524413 DDX524413 CUB524413 CKF524413 CAJ524413 BQN524413 BGR524413 AWV524413 AMZ524413 ADD524413 TH524413 JL524413 N524413 WVX458877 WMB458877 WCF458877 VSJ458877 VIN458877 UYR458877 UOV458877 UEZ458877 TVD458877 TLH458877 TBL458877 SRP458877 SHT458877 RXX458877 ROB458877 REF458877 QUJ458877 QKN458877 QAR458877 PQV458877 PGZ458877 OXD458877 ONH458877 ODL458877 NTP458877 NJT458877 MZX458877 MQB458877 MGF458877 LWJ458877 LMN458877 LCR458877 KSV458877 KIZ458877 JZD458877 JPH458877 JFL458877 IVP458877 ILT458877 IBX458877 HSB458877 HIF458877 GYJ458877 GON458877 GER458877 FUV458877 FKZ458877 FBD458877 ERH458877 EHL458877 DXP458877 DNT458877 DDX458877 CUB458877 CKF458877 CAJ458877 BQN458877 BGR458877 AWV458877 AMZ458877 ADD458877 TH458877 JL458877 N458877 WVX393341 WMB393341 WCF393341 VSJ393341 VIN393341 UYR393341 UOV393341 UEZ393341 TVD393341 TLH393341 TBL393341 SRP393341 SHT393341 RXX393341 ROB393341 REF393341 QUJ393341 QKN393341 QAR393341 PQV393341 PGZ393341 OXD393341 ONH393341 ODL393341 NTP393341 NJT393341 MZX393341 MQB393341 MGF393341 LWJ393341 LMN393341 LCR393341 KSV393341 KIZ393341 JZD393341 JPH393341 JFL393341 IVP393341 ILT393341 IBX393341 HSB393341 HIF393341 GYJ393341 GON393341 GER393341 FUV393341 FKZ393341 FBD393341 ERH393341 EHL393341 DXP393341 DNT393341 DDX393341 CUB393341 CKF393341 CAJ393341 BQN393341 BGR393341 AWV393341 AMZ393341 ADD393341 TH393341 JL393341 N393341 WVX327805 WMB327805 WCF327805 VSJ327805 VIN327805 UYR327805 UOV327805 UEZ327805 TVD327805 TLH327805 TBL327805 SRP327805 SHT327805 RXX327805 ROB327805 REF327805 QUJ327805 QKN327805 QAR327805 PQV327805 PGZ327805 OXD327805 ONH327805 ODL327805 NTP327805 NJT327805 MZX327805 MQB327805 MGF327805 LWJ327805 LMN327805 LCR327805 KSV327805 KIZ327805 JZD327805 JPH327805 JFL327805 IVP327805 ILT327805 IBX327805 HSB327805 HIF327805 GYJ327805 GON327805 GER327805 FUV327805 FKZ327805 FBD327805 ERH327805 EHL327805 DXP327805 DNT327805 DDX327805 CUB327805 CKF327805 CAJ327805 BQN327805 BGR327805 AWV327805 AMZ327805 ADD327805 TH327805 JL327805 N327805 WVX262269 WMB262269 WCF262269 VSJ262269 VIN262269 UYR262269 UOV262269 UEZ262269 TVD262269 TLH262269 TBL262269 SRP262269 SHT262269 RXX262269 ROB262269 REF262269 QUJ262269 QKN262269 QAR262269 PQV262269 PGZ262269 OXD262269 ONH262269 ODL262269 NTP262269 NJT262269 MZX262269 MQB262269 MGF262269 LWJ262269 LMN262269 LCR262269 KSV262269 KIZ262269 JZD262269 JPH262269 JFL262269 IVP262269 ILT262269 IBX262269 HSB262269 HIF262269 GYJ262269 GON262269 GER262269 FUV262269 FKZ262269 FBD262269 ERH262269 EHL262269 DXP262269 DNT262269 DDX262269 CUB262269 CKF262269 CAJ262269 BQN262269 BGR262269 AWV262269 AMZ262269 ADD262269 TH262269 JL262269 N262269 WVX196733 WMB196733 WCF196733 VSJ196733 VIN196733 UYR196733 UOV196733 UEZ196733 TVD196733 TLH196733 TBL196733 SRP196733 SHT196733 RXX196733 ROB196733 REF196733 QUJ196733 QKN196733 QAR196733 PQV196733 PGZ196733 OXD196733 ONH196733 ODL196733 NTP196733 NJT196733 MZX196733 MQB196733 MGF196733 LWJ196733 LMN196733 LCR196733 KSV196733 KIZ196733 JZD196733 JPH196733 JFL196733 IVP196733 ILT196733 IBX196733 HSB196733 HIF196733 GYJ196733 GON196733 GER196733 FUV196733 FKZ196733 FBD196733 ERH196733 EHL196733 DXP196733 DNT196733 DDX196733 CUB196733 CKF196733 CAJ196733 BQN196733 BGR196733 AWV196733 AMZ196733 ADD196733 TH196733 JL196733 N196733 WVX131197 WMB131197 WCF131197 VSJ131197 VIN131197 UYR131197 UOV131197 UEZ131197 TVD131197 TLH131197 TBL131197 SRP131197 SHT131197 RXX131197 ROB131197 REF131197 QUJ131197 QKN131197 QAR131197 PQV131197 PGZ131197 OXD131197 ONH131197 ODL131197 NTP131197 NJT131197 MZX131197 MQB131197 MGF131197 LWJ131197 LMN131197 LCR131197 KSV131197 KIZ131197 JZD131197 JPH131197 JFL131197 IVP131197 ILT131197 IBX131197 HSB131197 HIF131197 GYJ131197 GON131197 GER131197 FUV131197 FKZ131197 FBD131197 ERH131197 EHL131197 DXP131197 DNT131197 DDX131197 CUB131197 CKF131197 CAJ131197 BQN131197 BGR131197 AWV131197 AMZ131197 ADD131197 TH131197 JL131197 N131197 WVX65661 WMB65661 WCF65661 VSJ65661 VIN65661 UYR65661 UOV65661 UEZ65661 TVD65661 TLH65661 TBL65661 SRP65661 SHT65661 RXX65661 ROB65661 REF65661 QUJ65661 QKN65661 QAR65661 PQV65661 PGZ65661 OXD65661 ONH65661 ODL65661 NTP65661 NJT65661 MZX65661 MQB65661 MGF65661 LWJ65661 LMN65661 LCR65661 KSV65661 KIZ65661 JZD65661 JPH65661 JFL65661 IVP65661 ILT65661 IBX65661 HSB65661 HIF65661 GYJ65661 GON65661 GER65661 FUV65661 FKZ65661 FBD65661 ERH65661 EHL65661 DXP65661 DNT65661 DDX65661 CUB65661 CKF65661 CAJ65661 BQN65661 BGR65661 AWV65661 AMZ65661 ADD65661 TH65661 JL65661 N65661 WVN983170:WVN983171 WLR983170:WLR983171 WBV983170:WBV983171 VRZ983170:VRZ983171 VID983170:VID983171 UYH983170:UYH983171 UOL983170:UOL983171 UEP983170:UEP983171 TUT983170:TUT983171 TKX983170:TKX983171 TBB983170:TBB983171 SRF983170:SRF983171 SHJ983170:SHJ983171 RXN983170:RXN983171 RNR983170:RNR983171 RDV983170:RDV983171 QTZ983170:QTZ983171 QKD983170:QKD983171 QAH983170:QAH983171 PQL983170:PQL983171 PGP983170:PGP983171 OWT983170:OWT983171 OMX983170:OMX983171 ODB983170:ODB983171 NTF983170:NTF983171 NJJ983170:NJJ983171 MZN983170:MZN983171 MPR983170:MPR983171 MFV983170:MFV983171 LVZ983170:LVZ983171 LMD983170:LMD983171 LCH983170:LCH983171 KSL983170:KSL983171 KIP983170:KIP983171 JYT983170:JYT983171 JOX983170:JOX983171 JFB983170:JFB983171 IVF983170:IVF983171 ILJ983170:ILJ983171 IBN983170:IBN983171 HRR983170:HRR983171 HHV983170:HHV983171 GXZ983170:GXZ983171 GOD983170:GOD983171 GEH983170:GEH983171 FUL983170:FUL983171 FKP983170:FKP983171 FAT983170:FAT983171 EQX983170:EQX983171 EHB983170:EHB983171 DXF983170:DXF983171 DNJ983170:DNJ983171 DDN983170:DDN983171 CTR983170:CTR983171 CJV983170:CJV983171 BZZ983170:BZZ983171 BQD983170:BQD983171 BGH983170:BGH983171 AWL983170:AWL983171 AMP983170:AMP983171 ACT983170:ACT983171 SX983170:SX983171 JB983170:JB983171 C983170:C983171 WVN917634:WVN917635 WLR917634:WLR917635 WBV917634:WBV917635 VRZ917634:VRZ917635 VID917634:VID917635 UYH917634:UYH917635 UOL917634:UOL917635 UEP917634:UEP917635 TUT917634:TUT917635 TKX917634:TKX917635 TBB917634:TBB917635 SRF917634:SRF917635 SHJ917634:SHJ917635 RXN917634:RXN917635 RNR917634:RNR917635 RDV917634:RDV917635 QTZ917634:QTZ917635 QKD917634:QKD917635 QAH917634:QAH917635 PQL917634:PQL917635 PGP917634:PGP917635 OWT917634:OWT917635 OMX917634:OMX917635 ODB917634:ODB917635 NTF917634:NTF917635 NJJ917634:NJJ917635 MZN917634:MZN917635 MPR917634:MPR917635 MFV917634:MFV917635 LVZ917634:LVZ917635 LMD917634:LMD917635 LCH917634:LCH917635 KSL917634:KSL917635 KIP917634:KIP917635 JYT917634:JYT917635 JOX917634:JOX917635 JFB917634:JFB917635 IVF917634:IVF917635 ILJ917634:ILJ917635 IBN917634:IBN917635 HRR917634:HRR917635 HHV917634:HHV917635 GXZ917634:GXZ917635 GOD917634:GOD917635 GEH917634:GEH917635 FUL917634:FUL917635 FKP917634:FKP917635 FAT917634:FAT917635 EQX917634:EQX917635 EHB917634:EHB917635 DXF917634:DXF917635 DNJ917634:DNJ917635 DDN917634:DDN917635 CTR917634:CTR917635 CJV917634:CJV917635 BZZ917634:BZZ917635 BQD917634:BQD917635 BGH917634:BGH917635 AWL917634:AWL917635 AMP917634:AMP917635 ACT917634:ACT917635 SX917634:SX917635 JB917634:JB917635 C917634:C917635 WVN852098:WVN852099 WLR852098:WLR852099 WBV852098:WBV852099 VRZ852098:VRZ852099 VID852098:VID852099 UYH852098:UYH852099 UOL852098:UOL852099 UEP852098:UEP852099 TUT852098:TUT852099 TKX852098:TKX852099 TBB852098:TBB852099 SRF852098:SRF852099 SHJ852098:SHJ852099 RXN852098:RXN852099 RNR852098:RNR852099 RDV852098:RDV852099 QTZ852098:QTZ852099 QKD852098:QKD852099 QAH852098:QAH852099 PQL852098:PQL852099 PGP852098:PGP852099 OWT852098:OWT852099 OMX852098:OMX852099 ODB852098:ODB852099 NTF852098:NTF852099 NJJ852098:NJJ852099 MZN852098:MZN852099 MPR852098:MPR852099 MFV852098:MFV852099 LVZ852098:LVZ852099 LMD852098:LMD852099 LCH852098:LCH852099 KSL852098:KSL852099 KIP852098:KIP852099 JYT852098:JYT852099 JOX852098:JOX852099 JFB852098:JFB852099 IVF852098:IVF852099 ILJ852098:ILJ852099 IBN852098:IBN852099 HRR852098:HRR852099 HHV852098:HHV852099 GXZ852098:GXZ852099 GOD852098:GOD852099 GEH852098:GEH852099 FUL852098:FUL852099 FKP852098:FKP852099 FAT852098:FAT852099 EQX852098:EQX852099 EHB852098:EHB852099 DXF852098:DXF852099 DNJ852098:DNJ852099 DDN852098:DDN852099 CTR852098:CTR852099 CJV852098:CJV852099 BZZ852098:BZZ852099 BQD852098:BQD852099 BGH852098:BGH852099 AWL852098:AWL852099 AMP852098:AMP852099 ACT852098:ACT852099 SX852098:SX852099 JB852098:JB852099 C852098:C852099 WVN786562:WVN786563 WLR786562:WLR786563 WBV786562:WBV786563 VRZ786562:VRZ786563 VID786562:VID786563 UYH786562:UYH786563 UOL786562:UOL786563 UEP786562:UEP786563 TUT786562:TUT786563 TKX786562:TKX786563 TBB786562:TBB786563 SRF786562:SRF786563 SHJ786562:SHJ786563 RXN786562:RXN786563 RNR786562:RNR786563 RDV786562:RDV786563 QTZ786562:QTZ786563 QKD786562:QKD786563 QAH786562:QAH786563 PQL786562:PQL786563 PGP786562:PGP786563 OWT786562:OWT786563 OMX786562:OMX786563 ODB786562:ODB786563 NTF786562:NTF786563 NJJ786562:NJJ786563 MZN786562:MZN786563 MPR786562:MPR786563 MFV786562:MFV786563 LVZ786562:LVZ786563 LMD786562:LMD786563 LCH786562:LCH786563 KSL786562:KSL786563 KIP786562:KIP786563 JYT786562:JYT786563 JOX786562:JOX786563 JFB786562:JFB786563 IVF786562:IVF786563 ILJ786562:ILJ786563 IBN786562:IBN786563 HRR786562:HRR786563 HHV786562:HHV786563 GXZ786562:GXZ786563 GOD786562:GOD786563 GEH786562:GEH786563 FUL786562:FUL786563 FKP786562:FKP786563 FAT786562:FAT786563 EQX786562:EQX786563 EHB786562:EHB786563 DXF786562:DXF786563 DNJ786562:DNJ786563 DDN786562:DDN786563 CTR786562:CTR786563 CJV786562:CJV786563 BZZ786562:BZZ786563 BQD786562:BQD786563 BGH786562:BGH786563 AWL786562:AWL786563 AMP786562:AMP786563 ACT786562:ACT786563 SX786562:SX786563 JB786562:JB786563 C786562:C786563 WVN721026:WVN721027 WLR721026:WLR721027 WBV721026:WBV721027 VRZ721026:VRZ721027 VID721026:VID721027 UYH721026:UYH721027 UOL721026:UOL721027 UEP721026:UEP721027 TUT721026:TUT721027 TKX721026:TKX721027 TBB721026:TBB721027 SRF721026:SRF721027 SHJ721026:SHJ721027 RXN721026:RXN721027 RNR721026:RNR721027 RDV721026:RDV721027 QTZ721026:QTZ721027 QKD721026:QKD721027 QAH721026:QAH721027 PQL721026:PQL721027 PGP721026:PGP721027 OWT721026:OWT721027 OMX721026:OMX721027 ODB721026:ODB721027 NTF721026:NTF721027 NJJ721026:NJJ721027 MZN721026:MZN721027 MPR721026:MPR721027 MFV721026:MFV721027 LVZ721026:LVZ721027 LMD721026:LMD721027 LCH721026:LCH721027 KSL721026:KSL721027 KIP721026:KIP721027 JYT721026:JYT721027 JOX721026:JOX721027 JFB721026:JFB721027 IVF721026:IVF721027 ILJ721026:ILJ721027 IBN721026:IBN721027 HRR721026:HRR721027 HHV721026:HHV721027 GXZ721026:GXZ721027 GOD721026:GOD721027 GEH721026:GEH721027 FUL721026:FUL721027 FKP721026:FKP721027 FAT721026:FAT721027 EQX721026:EQX721027 EHB721026:EHB721027 DXF721026:DXF721027 DNJ721026:DNJ721027 DDN721026:DDN721027 CTR721026:CTR721027 CJV721026:CJV721027 BZZ721026:BZZ721027 BQD721026:BQD721027 BGH721026:BGH721027 AWL721026:AWL721027 AMP721026:AMP721027 ACT721026:ACT721027 SX721026:SX721027 JB721026:JB721027 C721026:C721027 WVN655490:WVN655491 WLR655490:WLR655491 WBV655490:WBV655491 VRZ655490:VRZ655491 VID655490:VID655491 UYH655490:UYH655491 UOL655490:UOL655491 UEP655490:UEP655491 TUT655490:TUT655491 TKX655490:TKX655491 TBB655490:TBB655491 SRF655490:SRF655491 SHJ655490:SHJ655491 RXN655490:RXN655491 RNR655490:RNR655491 RDV655490:RDV655491 QTZ655490:QTZ655491 QKD655490:QKD655491 QAH655490:QAH655491 PQL655490:PQL655491 PGP655490:PGP655491 OWT655490:OWT655491 OMX655490:OMX655491 ODB655490:ODB655491 NTF655490:NTF655491 NJJ655490:NJJ655491 MZN655490:MZN655491 MPR655490:MPR655491 MFV655490:MFV655491 LVZ655490:LVZ655491 LMD655490:LMD655491 LCH655490:LCH655491 KSL655490:KSL655491 KIP655490:KIP655491 JYT655490:JYT655491 JOX655490:JOX655491 JFB655490:JFB655491 IVF655490:IVF655491 ILJ655490:ILJ655491 IBN655490:IBN655491 HRR655490:HRR655491 HHV655490:HHV655491 GXZ655490:GXZ655491 GOD655490:GOD655491 GEH655490:GEH655491 FUL655490:FUL655491 FKP655490:FKP655491 FAT655490:FAT655491 EQX655490:EQX655491 EHB655490:EHB655491 DXF655490:DXF655491 DNJ655490:DNJ655491 DDN655490:DDN655491 CTR655490:CTR655491 CJV655490:CJV655491 BZZ655490:BZZ655491 BQD655490:BQD655491 BGH655490:BGH655491 AWL655490:AWL655491 AMP655490:AMP655491 ACT655490:ACT655491 SX655490:SX655491 JB655490:JB655491 C655490:C655491 WVN589954:WVN589955 WLR589954:WLR589955 WBV589954:WBV589955 VRZ589954:VRZ589955 VID589954:VID589955 UYH589954:UYH589955 UOL589954:UOL589955 UEP589954:UEP589955 TUT589954:TUT589955 TKX589954:TKX589955 TBB589954:TBB589955 SRF589954:SRF589955 SHJ589954:SHJ589955 RXN589954:RXN589955 RNR589954:RNR589955 RDV589954:RDV589955 QTZ589954:QTZ589955 QKD589954:QKD589955 QAH589954:QAH589955 PQL589954:PQL589955 PGP589954:PGP589955 OWT589954:OWT589955 OMX589954:OMX589955 ODB589954:ODB589955 NTF589954:NTF589955 NJJ589954:NJJ589955 MZN589954:MZN589955 MPR589954:MPR589955 MFV589954:MFV589955 LVZ589954:LVZ589955 LMD589954:LMD589955 LCH589954:LCH589955 KSL589954:KSL589955 KIP589954:KIP589955 JYT589954:JYT589955 JOX589954:JOX589955 JFB589954:JFB589955 IVF589954:IVF589955 ILJ589954:ILJ589955 IBN589954:IBN589955 HRR589954:HRR589955 HHV589954:HHV589955 GXZ589954:GXZ589955 GOD589954:GOD589955 GEH589954:GEH589955 FUL589954:FUL589955 FKP589954:FKP589955 FAT589954:FAT589955 EQX589954:EQX589955 EHB589954:EHB589955 DXF589954:DXF589955 DNJ589954:DNJ589955 DDN589954:DDN589955 CTR589954:CTR589955 CJV589954:CJV589955 BZZ589954:BZZ589955 BQD589954:BQD589955 BGH589954:BGH589955 AWL589954:AWL589955 AMP589954:AMP589955 ACT589954:ACT589955 SX589954:SX589955 JB589954:JB589955 C589954:C589955 WVN524418:WVN524419 WLR524418:WLR524419 WBV524418:WBV524419 VRZ524418:VRZ524419 VID524418:VID524419 UYH524418:UYH524419 UOL524418:UOL524419 UEP524418:UEP524419 TUT524418:TUT524419 TKX524418:TKX524419 TBB524418:TBB524419 SRF524418:SRF524419 SHJ524418:SHJ524419 RXN524418:RXN524419 RNR524418:RNR524419 RDV524418:RDV524419 QTZ524418:QTZ524419 QKD524418:QKD524419 QAH524418:QAH524419 PQL524418:PQL524419 PGP524418:PGP524419 OWT524418:OWT524419 OMX524418:OMX524419 ODB524418:ODB524419 NTF524418:NTF524419 NJJ524418:NJJ524419 MZN524418:MZN524419 MPR524418:MPR524419 MFV524418:MFV524419 LVZ524418:LVZ524419 LMD524418:LMD524419 LCH524418:LCH524419 KSL524418:KSL524419 KIP524418:KIP524419 JYT524418:JYT524419 JOX524418:JOX524419 JFB524418:JFB524419 IVF524418:IVF524419 ILJ524418:ILJ524419 IBN524418:IBN524419 HRR524418:HRR524419 HHV524418:HHV524419 GXZ524418:GXZ524419 GOD524418:GOD524419 GEH524418:GEH524419 FUL524418:FUL524419 FKP524418:FKP524419 FAT524418:FAT524419 EQX524418:EQX524419 EHB524418:EHB524419 DXF524418:DXF524419 DNJ524418:DNJ524419 DDN524418:DDN524419 CTR524418:CTR524419 CJV524418:CJV524419 BZZ524418:BZZ524419 BQD524418:BQD524419 BGH524418:BGH524419 AWL524418:AWL524419 AMP524418:AMP524419 ACT524418:ACT524419 SX524418:SX524419 JB524418:JB524419 C524418:C524419 WVN458882:WVN458883 WLR458882:WLR458883 WBV458882:WBV458883 VRZ458882:VRZ458883 VID458882:VID458883 UYH458882:UYH458883 UOL458882:UOL458883 UEP458882:UEP458883 TUT458882:TUT458883 TKX458882:TKX458883 TBB458882:TBB458883 SRF458882:SRF458883 SHJ458882:SHJ458883 RXN458882:RXN458883 RNR458882:RNR458883 RDV458882:RDV458883 QTZ458882:QTZ458883 QKD458882:QKD458883 QAH458882:QAH458883 PQL458882:PQL458883 PGP458882:PGP458883 OWT458882:OWT458883 OMX458882:OMX458883 ODB458882:ODB458883 NTF458882:NTF458883 NJJ458882:NJJ458883 MZN458882:MZN458883 MPR458882:MPR458883 MFV458882:MFV458883 LVZ458882:LVZ458883 LMD458882:LMD458883 LCH458882:LCH458883 KSL458882:KSL458883 KIP458882:KIP458883 JYT458882:JYT458883 JOX458882:JOX458883 JFB458882:JFB458883 IVF458882:IVF458883 ILJ458882:ILJ458883 IBN458882:IBN458883 HRR458882:HRR458883 HHV458882:HHV458883 GXZ458882:GXZ458883 GOD458882:GOD458883 GEH458882:GEH458883 FUL458882:FUL458883 FKP458882:FKP458883 FAT458882:FAT458883 EQX458882:EQX458883 EHB458882:EHB458883 DXF458882:DXF458883 DNJ458882:DNJ458883 DDN458882:DDN458883 CTR458882:CTR458883 CJV458882:CJV458883 BZZ458882:BZZ458883 BQD458882:BQD458883 BGH458882:BGH458883 AWL458882:AWL458883 AMP458882:AMP458883 ACT458882:ACT458883 SX458882:SX458883 JB458882:JB458883 C458882:C458883 WVN393346:WVN393347 WLR393346:WLR393347 WBV393346:WBV393347 VRZ393346:VRZ393347 VID393346:VID393347 UYH393346:UYH393347 UOL393346:UOL393347 UEP393346:UEP393347 TUT393346:TUT393347 TKX393346:TKX393347 TBB393346:TBB393347 SRF393346:SRF393347 SHJ393346:SHJ393347 RXN393346:RXN393347 RNR393346:RNR393347 RDV393346:RDV393347 QTZ393346:QTZ393347 QKD393346:QKD393347 QAH393346:QAH393347 PQL393346:PQL393347 PGP393346:PGP393347 OWT393346:OWT393347 OMX393346:OMX393347 ODB393346:ODB393347 NTF393346:NTF393347 NJJ393346:NJJ393347 MZN393346:MZN393347 MPR393346:MPR393347 MFV393346:MFV393347 LVZ393346:LVZ393347 LMD393346:LMD393347 LCH393346:LCH393347 KSL393346:KSL393347 KIP393346:KIP393347 JYT393346:JYT393347 JOX393346:JOX393347 JFB393346:JFB393347 IVF393346:IVF393347 ILJ393346:ILJ393347 IBN393346:IBN393347 HRR393346:HRR393347 HHV393346:HHV393347 GXZ393346:GXZ393347 GOD393346:GOD393347 GEH393346:GEH393347 FUL393346:FUL393347 FKP393346:FKP393347 FAT393346:FAT393347 EQX393346:EQX393347 EHB393346:EHB393347 DXF393346:DXF393347 DNJ393346:DNJ393347 DDN393346:DDN393347 CTR393346:CTR393347 CJV393346:CJV393347 BZZ393346:BZZ393347 BQD393346:BQD393347 BGH393346:BGH393347 AWL393346:AWL393347 AMP393346:AMP393347 ACT393346:ACT393347 SX393346:SX393347 JB393346:JB393347 C393346:C393347 WVN327810:WVN327811 WLR327810:WLR327811 WBV327810:WBV327811 VRZ327810:VRZ327811 VID327810:VID327811 UYH327810:UYH327811 UOL327810:UOL327811 UEP327810:UEP327811 TUT327810:TUT327811 TKX327810:TKX327811 TBB327810:TBB327811 SRF327810:SRF327811 SHJ327810:SHJ327811 RXN327810:RXN327811 RNR327810:RNR327811 RDV327810:RDV327811 QTZ327810:QTZ327811 QKD327810:QKD327811 QAH327810:QAH327811 PQL327810:PQL327811 PGP327810:PGP327811 OWT327810:OWT327811 OMX327810:OMX327811 ODB327810:ODB327811 NTF327810:NTF327811 NJJ327810:NJJ327811 MZN327810:MZN327811 MPR327810:MPR327811 MFV327810:MFV327811 LVZ327810:LVZ327811 LMD327810:LMD327811 LCH327810:LCH327811 KSL327810:KSL327811 KIP327810:KIP327811 JYT327810:JYT327811 JOX327810:JOX327811 JFB327810:JFB327811 IVF327810:IVF327811 ILJ327810:ILJ327811 IBN327810:IBN327811 HRR327810:HRR327811 HHV327810:HHV327811 GXZ327810:GXZ327811 GOD327810:GOD327811 GEH327810:GEH327811 FUL327810:FUL327811 FKP327810:FKP327811 FAT327810:FAT327811 EQX327810:EQX327811 EHB327810:EHB327811 DXF327810:DXF327811 DNJ327810:DNJ327811 DDN327810:DDN327811 CTR327810:CTR327811 CJV327810:CJV327811 BZZ327810:BZZ327811 BQD327810:BQD327811 BGH327810:BGH327811 AWL327810:AWL327811 AMP327810:AMP327811 ACT327810:ACT327811 SX327810:SX327811 JB327810:JB327811 C327810:C327811 WVN262274:WVN262275 WLR262274:WLR262275 WBV262274:WBV262275 VRZ262274:VRZ262275 VID262274:VID262275 UYH262274:UYH262275 UOL262274:UOL262275 UEP262274:UEP262275 TUT262274:TUT262275 TKX262274:TKX262275 TBB262274:TBB262275 SRF262274:SRF262275 SHJ262274:SHJ262275 RXN262274:RXN262275 RNR262274:RNR262275 RDV262274:RDV262275 QTZ262274:QTZ262275 QKD262274:QKD262275 QAH262274:QAH262275 PQL262274:PQL262275 PGP262274:PGP262275 OWT262274:OWT262275 OMX262274:OMX262275 ODB262274:ODB262275 NTF262274:NTF262275 NJJ262274:NJJ262275 MZN262274:MZN262275 MPR262274:MPR262275 MFV262274:MFV262275 LVZ262274:LVZ262275 LMD262274:LMD262275 LCH262274:LCH262275 KSL262274:KSL262275 KIP262274:KIP262275 JYT262274:JYT262275 JOX262274:JOX262275 JFB262274:JFB262275 IVF262274:IVF262275 ILJ262274:ILJ262275 IBN262274:IBN262275 HRR262274:HRR262275 HHV262274:HHV262275 GXZ262274:GXZ262275 GOD262274:GOD262275 GEH262274:GEH262275 FUL262274:FUL262275 FKP262274:FKP262275 FAT262274:FAT262275 EQX262274:EQX262275 EHB262274:EHB262275 DXF262274:DXF262275 DNJ262274:DNJ262275 DDN262274:DDN262275 CTR262274:CTR262275 CJV262274:CJV262275 BZZ262274:BZZ262275 BQD262274:BQD262275 BGH262274:BGH262275 AWL262274:AWL262275 AMP262274:AMP262275 ACT262274:ACT262275 SX262274:SX262275 JB262274:JB262275 C262274:C262275 WVN196738:WVN196739 WLR196738:WLR196739 WBV196738:WBV196739 VRZ196738:VRZ196739 VID196738:VID196739 UYH196738:UYH196739 UOL196738:UOL196739 UEP196738:UEP196739 TUT196738:TUT196739 TKX196738:TKX196739 TBB196738:TBB196739 SRF196738:SRF196739 SHJ196738:SHJ196739 RXN196738:RXN196739 RNR196738:RNR196739 RDV196738:RDV196739 QTZ196738:QTZ196739 QKD196738:QKD196739 QAH196738:QAH196739 PQL196738:PQL196739 PGP196738:PGP196739 OWT196738:OWT196739 OMX196738:OMX196739 ODB196738:ODB196739 NTF196738:NTF196739 NJJ196738:NJJ196739 MZN196738:MZN196739 MPR196738:MPR196739 MFV196738:MFV196739 LVZ196738:LVZ196739 LMD196738:LMD196739 LCH196738:LCH196739 KSL196738:KSL196739 KIP196738:KIP196739 JYT196738:JYT196739 JOX196738:JOX196739 JFB196738:JFB196739 IVF196738:IVF196739 ILJ196738:ILJ196739 IBN196738:IBN196739 HRR196738:HRR196739 HHV196738:HHV196739 GXZ196738:GXZ196739 GOD196738:GOD196739 GEH196738:GEH196739 FUL196738:FUL196739 FKP196738:FKP196739 FAT196738:FAT196739 EQX196738:EQX196739 EHB196738:EHB196739 DXF196738:DXF196739 DNJ196738:DNJ196739 DDN196738:DDN196739 CTR196738:CTR196739 CJV196738:CJV196739 BZZ196738:BZZ196739 BQD196738:BQD196739 BGH196738:BGH196739 AWL196738:AWL196739 AMP196738:AMP196739 ACT196738:ACT196739 SX196738:SX196739 JB196738:JB196739 C196738:C196739 WVN131202:WVN131203 WLR131202:WLR131203 WBV131202:WBV131203 VRZ131202:VRZ131203 VID131202:VID131203 UYH131202:UYH131203 UOL131202:UOL131203 UEP131202:UEP131203 TUT131202:TUT131203 TKX131202:TKX131203 TBB131202:TBB131203 SRF131202:SRF131203 SHJ131202:SHJ131203 RXN131202:RXN131203 RNR131202:RNR131203 RDV131202:RDV131203 QTZ131202:QTZ131203 QKD131202:QKD131203 QAH131202:QAH131203 PQL131202:PQL131203 PGP131202:PGP131203 OWT131202:OWT131203 OMX131202:OMX131203 ODB131202:ODB131203 NTF131202:NTF131203 NJJ131202:NJJ131203 MZN131202:MZN131203 MPR131202:MPR131203 MFV131202:MFV131203 LVZ131202:LVZ131203 LMD131202:LMD131203 LCH131202:LCH131203 KSL131202:KSL131203 KIP131202:KIP131203 JYT131202:JYT131203 JOX131202:JOX131203 JFB131202:JFB131203 IVF131202:IVF131203 ILJ131202:ILJ131203 IBN131202:IBN131203 HRR131202:HRR131203 HHV131202:HHV131203 GXZ131202:GXZ131203 GOD131202:GOD131203 GEH131202:GEH131203 FUL131202:FUL131203 FKP131202:FKP131203 FAT131202:FAT131203 EQX131202:EQX131203 EHB131202:EHB131203 DXF131202:DXF131203 DNJ131202:DNJ131203 DDN131202:DDN131203 CTR131202:CTR131203 CJV131202:CJV131203 BZZ131202:BZZ131203 BQD131202:BQD131203 BGH131202:BGH131203 AWL131202:AWL131203 AMP131202:AMP131203 ACT131202:ACT131203 SX131202:SX131203 JB131202:JB131203 C131202:C131203 WVN65666:WVN65667 WLR65666:WLR65667 WBV65666:WBV65667 VRZ65666:VRZ65667 VID65666:VID65667 UYH65666:UYH65667 UOL65666:UOL65667 UEP65666:UEP65667 TUT65666:TUT65667 TKX65666:TKX65667 TBB65666:TBB65667 SRF65666:SRF65667 SHJ65666:SHJ65667 RXN65666:RXN65667 RNR65666:RNR65667 RDV65666:RDV65667 QTZ65666:QTZ65667 QKD65666:QKD65667 QAH65666:QAH65667 PQL65666:PQL65667 PGP65666:PGP65667 OWT65666:OWT65667 OMX65666:OMX65667 ODB65666:ODB65667 NTF65666:NTF65667 NJJ65666:NJJ65667 MZN65666:MZN65667 MPR65666:MPR65667 MFV65666:MFV65667 LVZ65666:LVZ65667 LMD65666:LMD65667 LCH65666:LCH65667 KSL65666:KSL65667 KIP65666:KIP65667 JYT65666:JYT65667 JOX65666:JOX65667 JFB65666:JFB65667 IVF65666:IVF65667 ILJ65666:ILJ65667 IBN65666:IBN65667 HRR65666:HRR65667 HHV65666:HHV65667 GXZ65666:GXZ65667 GOD65666:GOD65667 GEH65666:GEH65667 FUL65666:FUL65667 FKP65666:FKP65667 FAT65666:FAT65667 EQX65666:EQX65667 EHB65666:EHB65667 DXF65666:DXF65667 DNJ65666:DNJ65667 DDN65666:DDN65667 CTR65666:CTR65667 CJV65666:CJV65667 BZZ65666:BZZ65667 BQD65666:BQD65667 BGH65666:BGH65667 AWL65666:AWL65667 AMP65666:AMP65667 ACT65666:ACT65667 SX65666:SX65667 JB65666:JB65667 C65666:C65667 WVM983171 WLQ983171 WBU983171 VRY983171 VIC983171 UYG983171 UOK983171 UEO983171 TUS983171 TKW983171 TBA983171 SRE983171 SHI983171 RXM983171 RNQ983171 RDU983171 QTY983171 QKC983171 QAG983171 PQK983171 PGO983171 OWS983171 OMW983171 ODA983171 NTE983171 NJI983171 MZM983171 MPQ983171 MFU983171 LVY983171 LMC983171 LCG983171 KSK983171 KIO983171 JYS983171 JOW983171 JFA983171 IVE983171 ILI983171 IBM983171 HRQ983171 HHU983171 GXY983171 GOC983171 GEG983171 FUK983171 FKO983171 FAS983171 EQW983171 EHA983171 DXE983171 DNI983171 DDM983171 CTQ983171 CJU983171 BZY983171 BQC983171 BGG983171 AWK983171 AMO983171 ACS983171 SW983171 JA983171 B983171 WVM917635 WLQ917635 WBU917635 VRY917635 VIC917635 UYG917635 UOK917635 UEO917635 TUS917635 TKW917635 TBA917635 SRE917635 SHI917635 RXM917635 RNQ917635 RDU917635 QTY917635 QKC917635 QAG917635 PQK917635 PGO917635 OWS917635 OMW917635 ODA917635 NTE917635 NJI917635 MZM917635 MPQ917635 MFU917635 LVY917635 LMC917635 LCG917635 KSK917635 KIO917635 JYS917635 JOW917635 JFA917635 IVE917635 ILI917635 IBM917635 HRQ917635 HHU917635 GXY917635 GOC917635 GEG917635 FUK917635 FKO917635 FAS917635 EQW917635 EHA917635 DXE917635 DNI917635 DDM917635 CTQ917635 CJU917635 BZY917635 BQC917635 BGG917635 AWK917635 AMO917635 ACS917635 SW917635 JA917635 B917635 WVM852099 WLQ852099 WBU852099 VRY852099 VIC852099 UYG852099 UOK852099 UEO852099 TUS852099 TKW852099 TBA852099 SRE852099 SHI852099 RXM852099 RNQ852099 RDU852099 QTY852099 QKC852099 QAG852099 PQK852099 PGO852099 OWS852099 OMW852099 ODA852099 NTE852099 NJI852099 MZM852099 MPQ852099 MFU852099 LVY852099 LMC852099 LCG852099 KSK852099 KIO852099 JYS852099 JOW852099 JFA852099 IVE852099 ILI852099 IBM852099 HRQ852099 HHU852099 GXY852099 GOC852099 GEG852099 FUK852099 FKO852099 FAS852099 EQW852099 EHA852099 DXE852099 DNI852099 DDM852099 CTQ852099 CJU852099 BZY852099 BQC852099 BGG852099 AWK852099 AMO852099 ACS852099 SW852099 JA852099 B852099 WVM786563 WLQ786563 WBU786563 VRY786563 VIC786563 UYG786563 UOK786563 UEO786563 TUS786563 TKW786563 TBA786563 SRE786563 SHI786563 RXM786563 RNQ786563 RDU786563 QTY786563 QKC786563 QAG786563 PQK786563 PGO786563 OWS786563 OMW786563 ODA786563 NTE786563 NJI786563 MZM786563 MPQ786563 MFU786563 LVY786563 LMC786563 LCG786563 KSK786563 KIO786563 JYS786563 JOW786563 JFA786563 IVE786563 ILI786563 IBM786563 HRQ786563 HHU786563 GXY786563 GOC786563 GEG786563 FUK786563 FKO786563 FAS786563 EQW786563 EHA786563 DXE786563 DNI786563 DDM786563 CTQ786563 CJU786563 BZY786563 BQC786563 BGG786563 AWK786563 AMO786563 ACS786563 SW786563 JA786563 B786563 WVM721027 WLQ721027 WBU721027 VRY721027 VIC721027 UYG721027 UOK721027 UEO721027 TUS721027 TKW721027 TBA721027 SRE721027 SHI721027 RXM721027 RNQ721027 RDU721027 QTY721027 QKC721027 QAG721027 PQK721027 PGO721027 OWS721027 OMW721027 ODA721027 NTE721027 NJI721027 MZM721027 MPQ721027 MFU721027 LVY721027 LMC721027 LCG721027 KSK721027 KIO721027 JYS721027 JOW721027 JFA721027 IVE721027 ILI721027 IBM721027 HRQ721027 HHU721027 GXY721027 GOC721027 GEG721027 FUK721027 FKO721027 FAS721027 EQW721027 EHA721027 DXE721027 DNI721027 DDM721027 CTQ721027 CJU721027 BZY721027 BQC721027 BGG721027 AWK721027 AMO721027 ACS721027 SW721027 JA721027 B721027 WVM655491 WLQ655491 WBU655491 VRY655491 VIC655491 UYG655491 UOK655491 UEO655491 TUS655491 TKW655491 TBA655491 SRE655491 SHI655491 RXM655491 RNQ655491 RDU655491 QTY655491 QKC655491 QAG655491 PQK655491 PGO655491 OWS655491 OMW655491 ODA655491 NTE655491 NJI655491 MZM655491 MPQ655491 MFU655491 LVY655491 LMC655491 LCG655491 KSK655491 KIO655491 JYS655491 JOW655491 JFA655491 IVE655491 ILI655491 IBM655491 HRQ655491 HHU655491 GXY655491 GOC655491 GEG655491 FUK655491 FKO655491 FAS655491 EQW655491 EHA655491 DXE655491 DNI655491 DDM655491 CTQ655491 CJU655491 BZY655491 BQC655491 BGG655491 AWK655491 AMO655491 ACS655491 SW655491 JA655491 B655491 WVM589955 WLQ589955 WBU589955 VRY589955 VIC589955 UYG589955 UOK589955 UEO589955 TUS589955 TKW589955 TBA589955 SRE589955 SHI589955 RXM589955 RNQ589955 RDU589955 QTY589955 QKC589955 QAG589955 PQK589955 PGO589955 OWS589955 OMW589955 ODA589955 NTE589955 NJI589955 MZM589955 MPQ589955 MFU589955 LVY589955 LMC589955 LCG589955 KSK589955 KIO589955 JYS589955 JOW589955 JFA589955 IVE589955 ILI589955 IBM589955 HRQ589955 HHU589955 GXY589955 GOC589955 GEG589955 FUK589955 FKO589955 FAS589955 EQW589955 EHA589955 DXE589955 DNI589955 DDM589955 CTQ589955 CJU589955 BZY589955 BQC589955 BGG589955 AWK589955 AMO589955 ACS589955 SW589955 JA589955 B589955 WVM524419 WLQ524419 WBU524419 VRY524419 VIC524419 UYG524419 UOK524419 UEO524419 TUS524419 TKW524419 TBA524419 SRE524419 SHI524419 RXM524419 RNQ524419 RDU524419 QTY524419 QKC524419 QAG524419 PQK524419 PGO524419 OWS524419 OMW524419 ODA524419 NTE524419 NJI524419 MZM524419 MPQ524419 MFU524419 LVY524419 LMC524419 LCG524419 KSK524419 KIO524419 JYS524419 JOW524419 JFA524419 IVE524419 ILI524419 IBM524419 HRQ524419 HHU524419 GXY524419 GOC524419 GEG524419 FUK524419 FKO524419 FAS524419 EQW524419 EHA524419 DXE524419 DNI524419 DDM524419 CTQ524419 CJU524419 BZY524419 BQC524419 BGG524419 AWK524419 AMO524419 ACS524419 SW524419 JA524419 B524419 WVM458883 WLQ458883 WBU458883 VRY458883 VIC458883 UYG458883 UOK458883 UEO458883 TUS458883 TKW458883 TBA458883 SRE458883 SHI458883 RXM458883 RNQ458883 RDU458883 QTY458883 QKC458883 QAG458883 PQK458883 PGO458883 OWS458883 OMW458883 ODA458883 NTE458883 NJI458883 MZM458883 MPQ458883 MFU458883 LVY458883 LMC458883 LCG458883 KSK458883 KIO458883 JYS458883 JOW458883 JFA458883 IVE458883 ILI458883 IBM458883 HRQ458883 HHU458883 GXY458883 GOC458883 GEG458883 FUK458883 FKO458883 FAS458883 EQW458883 EHA458883 DXE458883 DNI458883 DDM458883 CTQ458883 CJU458883 BZY458883 BQC458883 BGG458883 AWK458883 AMO458883 ACS458883 SW458883 JA458883 B458883 WVM393347 WLQ393347 WBU393347 VRY393347 VIC393347 UYG393347 UOK393347 UEO393347 TUS393347 TKW393347 TBA393347 SRE393347 SHI393347 RXM393347 RNQ393347 RDU393347 QTY393347 QKC393347 QAG393347 PQK393347 PGO393347 OWS393347 OMW393347 ODA393347 NTE393347 NJI393347 MZM393347 MPQ393347 MFU393347 LVY393347 LMC393347 LCG393347 KSK393347 KIO393347 JYS393347 JOW393347 JFA393347 IVE393347 ILI393347 IBM393347 HRQ393347 HHU393347 GXY393347 GOC393347 GEG393347 FUK393347 FKO393347 FAS393347 EQW393347 EHA393347 DXE393347 DNI393347 DDM393347 CTQ393347 CJU393347 BZY393347 BQC393347 BGG393347 AWK393347 AMO393347 ACS393347 SW393347 JA393347 B393347 WVM327811 WLQ327811 WBU327811 VRY327811 VIC327811 UYG327811 UOK327811 UEO327811 TUS327811 TKW327811 TBA327811 SRE327811 SHI327811 RXM327811 RNQ327811 RDU327811 QTY327811 QKC327811 QAG327811 PQK327811 PGO327811 OWS327811 OMW327811 ODA327811 NTE327811 NJI327811 MZM327811 MPQ327811 MFU327811 LVY327811 LMC327811 LCG327811 KSK327811 KIO327811 JYS327811 JOW327811 JFA327811 IVE327811 ILI327811 IBM327811 HRQ327811 HHU327811 GXY327811 GOC327811 GEG327811 FUK327811 FKO327811 FAS327811 EQW327811 EHA327811 DXE327811 DNI327811 DDM327811 CTQ327811 CJU327811 BZY327811 BQC327811 BGG327811 AWK327811 AMO327811 ACS327811 SW327811 JA327811 B327811 WVM262275 WLQ262275 WBU262275 VRY262275 VIC262275 UYG262275 UOK262275 UEO262275 TUS262275 TKW262275 TBA262275 SRE262275 SHI262275 RXM262275 RNQ262275 RDU262275 QTY262275 QKC262275 QAG262275 PQK262275 PGO262275 OWS262275 OMW262275 ODA262275 NTE262275 NJI262275 MZM262275 MPQ262275 MFU262275 LVY262275 LMC262275 LCG262275 KSK262275 KIO262275 JYS262275 JOW262275 JFA262275 IVE262275 ILI262275 IBM262275 HRQ262275 HHU262275 GXY262275 GOC262275 GEG262275 FUK262275 FKO262275 FAS262275 EQW262275 EHA262275 DXE262275 DNI262275 DDM262275 CTQ262275 CJU262275 BZY262275 BQC262275 BGG262275 AWK262275 AMO262275 ACS262275 SW262275 JA262275 B262275 WVM196739 WLQ196739 WBU196739 VRY196739 VIC196739 UYG196739 UOK196739 UEO196739 TUS196739 TKW196739 TBA196739 SRE196739 SHI196739 RXM196739 RNQ196739 RDU196739 QTY196739 QKC196739 QAG196739 PQK196739 PGO196739 OWS196739 OMW196739 ODA196739 NTE196739 NJI196739 MZM196739 MPQ196739 MFU196739 LVY196739 LMC196739 LCG196739 KSK196739 KIO196739 JYS196739 JOW196739 JFA196739 IVE196739 ILI196739 IBM196739 HRQ196739 HHU196739 GXY196739 GOC196739 GEG196739 FUK196739 FKO196739 FAS196739 EQW196739 EHA196739 DXE196739 DNI196739 DDM196739 CTQ196739 CJU196739 BZY196739 BQC196739 BGG196739 AWK196739 AMO196739 ACS196739 SW196739 JA196739 B196739 WVM131203 WLQ131203 WBU131203 VRY131203 VIC131203 UYG131203 UOK131203 UEO131203 TUS131203 TKW131203 TBA131203 SRE131203 SHI131203 RXM131203 RNQ131203 RDU131203 QTY131203 QKC131203 QAG131203 PQK131203 PGO131203 OWS131203 OMW131203 ODA131203 NTE131203 NJI131203 MZM131203 MPQ131203 MFU131203 LVY131203 LMC131203 LCG131203 KSK131203 KIO131203 JYS131203 JOW131203 JFA131203 IVE131203 ILI131203 IBM131203 HRQ131203 HHU131203 GXY131203 GOC131203 GEG131203 FUK131203 FKO131203 FAS131203 EQW131203 EHA131203 DXE131203 DNI131203 DDM131203 CTQ131203 CJU131203 BZY131203 BQC131203 BGG131203 AWK131203 AMO131203 ACS131203 SW131203 JA131203 B131203 WVM65667 WLQ65667 WBU65667 VRY65667 VIC65667 UYG65667 UOK65667 UEO65667 TUS65667 TKW65667 TBA65667 SRE65667 SHI65667 RXM65667 RNQ65667 RDU65667 QTY65667 QKC65667 QAG65667 PQK65667 PGO65667 OWS65667 OMW65667 ODA65667 NTE65667 NJI65667 MZM65667 MPQ65667 MFU65667 LVY65667 LMC65667 LCG65667 KSK65667 KIO65667 JYS65667 JOW65667 JFA65667 IVE65667 ILI65667 IBM65667 HRQ65667 HHU65667 GXY65667 GOC65667 GEG65667 FUK65667 FKO65667 FAS65667 EQW65667 EHA65667 DXE65667 DNI65667 DDM65667 CTQ65667 CJU65667 BZY65667 BQC65667 BGG65667 AWK65667 AMO65667 ACS65667 SW65667 JA65667 B65667 WVO983182:WVO983187 WLS983182:WLS983187 WBW983182:WBW983187 VSA983182:VSA983187 VIE983182:VIE983187 UYI983182:UYI983187 UOM983182:UOM983187 UEQ983182:UEQ983187 TUU983182:TUU983187 TKY983182:TKY983187 TBC983182:TBC983187 SRG983182:SRG983187 SHK983182:SHK983187 RXO983182:RXO983187 RNS983182:RNS983187 RDW983182:RDW983187 QUA983182:QUA983187 QKE983182:QKE983187 QAI983182:QAI983187 PQM983182:PQM983187 PGQ983182:PGQ983187 OWU983182:OWU983187 OMY983182:OMY983187 ODC983182:ODC983187 NTG983182:NTG983187 NJK983182:NJK983187 MZO983182:MZO983187 MPS983182:MPS983187 MFW983182:MFW983187 LWA983182:LWA983187 LME983182:LME983187 LCI983182:LCI983187 KSM983182:KSM983187 KIQ983182:KIQ983187 JYU983182:JYU983187 JOY983182:JOY983187 JFC983182:JFC983187 IVG983182:IVG983187 ILK983182:ILK983187 IBO983182:IBO983187 HRS983182:HRS983187 HHW983182:HHW983187 GYA983182:GYA983187 GOE983182:GOE983187 GEI983182:GEI983187 FUM983182:FUM983187 FKQ983182:FKQ983187 FAU983182:FAU983187 EQY983182:EQY983187 EHC983182:EHC983187 DXG983182:DXG983187 DNK983182:DNK983187 DDO983182:DDO983187 CTS983182:CTS983187 CJW983182:CJW983187 CAA983182:CAA983187 BQE983182:BQE983187 BGI983182:BGI983187 AWM983182:AWM983187 AMQ983182:AMQ983187 ACU983182:ACU983187 SY983182:SY983187 JC983182:JC983187 D983182:E983187 WVO917646:WVO917651 WLS917646:WLS917651 WBW917646:WBW917651 VSA917646:VSA917651 VIE917646:VIE917651 UYI917646:UYI917651 UOM917646:UOM917651 UEQ917646:UEQ917651 TUU917646:TUU917651 TKY917646:TKY917651 TBC917646:TBC917651 SRG917646:SRG917651 SHK917646:SHK917651 RXO917646:RXO917651 RNS917646:RNS917651 RDW917646:RDW917651 QUA917646:QUA917651 QKE917646:QKE917651 QAI917646:QAI917651 PQM917646:PQM917651 PGQ917646:PGQ917651 OWU917646:OWU917651 OMY917646:OMY917651 ODC917646:ODC917651 NTG917646:NTG917651 NJK917646:NJK917651 MZO917646:MZO917651 MPS917646:MPS917651 MFW917646:MFW917651 LWA917646:LWA917651 LME917646:LME917651 LCI917646:LCI917651 KSM917646:KSM917651 KIQ917646:KIQ917651 JYU917646:JYU917651 JOY917646:JOY917651 JFC917646:JFC917651 IVG917646:IVG917651 ILK917646:ILK917651 IBO917646:IBO917651 HRS917646:HRS917651 HHW917646:HHW917651 GYA917646:GYA917651 GOE917646:GOE917651 GEI917646:GEI917651 FUM917646:FUM917651 FKQ917646:FKQ917651 FAU917646:FAU917651 EQY917646:EQY917651 EHC917646:EHC917651 DXG917646:DXG917651 DNK917646:DNK917651 DDO917646:DDO917651 CTS917646:CTS917651 CJW917646:CJW917651 CAA917646:CAA917651 BQE917646:BQE917651 BGI917646:BGI917651 AWM917646:AWM917651 AMQ917646:AMQ917651 ACU917646:ACU917651 SY917646:SY917651 JC917646:JC917651 D917646:E917651 WVO852110:WVO852115 WLS852110:WLS852115 WBW852110:WBW852115 VSA852110:VSA852115 VIE852110:VIE852115 UYI852110:UYI852115 UOM852110:UOM852115 UEQ852110:UEQ852115 TUU852110:TUU852115 TKY852110:TKY852115 TBC852110:TBC852115 SRG852110:SRG852115 SHK852110:SHK852115 RXO852110:RXO852115 RNS852110:RNS852115 RDW852110:RDW852115 QUA852110:QUA852115 QKE852110:QKE852115 QAI852110:QAI852115 PQM852110:PQM852115 PGQ852110:PGQ852115 OWU852110:OWU852115 OMY852110:OMY852115 ODC852110:ODC852115 NTG852110:NTG852115 NJK852110:NJK852115 MZO852110:MZO852115 MPS852110:MPS852115 MFW852110:MFW852115 LWA852110:LWA852115 LME852110:LME852115 LCI852110:LCI852115 KSM852110:KSM852115 KIQ852110:KIQ852115 JYU852110:JYU852115 JOY852110:JOY852115 JFC852110:JFC852115 IVG852110:IVG852115 ILK852110:ILK852115 IBO852110:IBO852115 HRS852110:HRS852115 HHW852110:HHW852115 GYA852110:GYA852115 GOE852110:GOE852115 GEI852110:GEI852115 FUM852110:FUM852115 FKQ852110:FKQ852115 FAU852110:FAU852115 EQY852110:EQY852115 EHC852110:EHC852115 DXG852110:DXG852115 DNK852110:DNK852115 DDO852110:DDO852115 CTS852110:CTS852115 CJW852110:CJW852115 CAA852110:CAA852115 BQE852110:BQE852115 BGI852110:BGI852115 AWM852110:AWM852115 AMQ852110:AMQ852115 ACU852110:ACU852115 SY852110:SY852115 JC852110:JC852115 D852110:E852115 WVO786574:WVO786579 WLS786574:WLS786579 WBW786574:WBW786579 VSA786574:VSA786579 VIE786574:VIE786579 UYI786574:UYI786579 UOM786574:UOM786579 UEQ786574:UEQ786579 TUU786574:TUU786579 TKY786574:TKY786579 TBC786574:TBC786579 SRG786574:SRG786579 SHK786574:SHK786579 RXO786574:RXO786579 RNS786574:RNS786579 RDW786574:RDW786579 QUA786574:QUA786579 QKE786574:QKE786579 QAI786574:QAI786579 PQM786574:PQM786579 PGQ786574:PGQ786579 OWU786574:OWU786579 OMY786574:OMY786579 ODC786574:ODC786579 NTG786574:NTG786579 NJK786574:NJK786579 MZO786574:MZO786579 MPS786574:MPS786579 MFW786574:MFW786579 LWA786574:LWA786579 LME786574:LME786579 LCI786574:LCI786579 KSM786574:KSM786579 KIQ786574:KIQ786579 JYU786574:JYU786579 JOY786574:JOY786579 JFC786574:JFC786579 IVG786574:IVG786579 ILK786574:ILK786579 IBO786574:IBO786579 HRS786574:HRS786579 HHW786574:HHW786579 GYA786574:GYA786579 GOE786574:GOE786579 GEI786574:GEI786579 FUM786574:FUM786579 FKQ786574:FKQ786579 FAU786574:FAU786579 EQY786574:EQY786579 EHC786574:EHC786579 DXG786574:DXG786579 DNK786574:DNK786579 DDO786574:DDO786579 CTS786574:CTS786579 CJW786574:CJW786579 CAA786574:CAA786579 BQE786574:BQE786579 BGI786574:BGI786579 AWM786574:AWM786579 AMQ786574:AMQ786579 ACU786574:ACU786579 SY786574:SY786579 JC786574:JC786579 D786574:E786579 WVO721038:WVO721043 WLS721038:WLS721043 WBW721038:WBW721043 VSA721038:VSA721043 VIE721038:VIE721043 UYI721038:UYI721043 UOM721038:UOM721043 UEQ721038:UEQ721043 TUU721038:TUU721043 TKY721038:TKY721043 TBC721038:TBC721043 SRG721038:SRG721043 SHK721038:SHK721043 RXO721038:RXO721043 RNS721038:RNS721043 RDW721038:RDW721043 QUA721038:QUA721043 QKE721038:QKE721043 QAI721038:QAI721043 PQM721038:PQM721043 PGQ721038:PGQ721043 OWU721038:OWU721043 OMY721038:OMY721043 ODC721038:ODC721043 NTG721038:NTG721043 NJK721038:NJK721043 MZO721038:MZO721043 MPS721038:MPS721043 MFW721038:MFW721043 LWA721038:LWA721043 LME721038:LME721043 LCI721038:LCI721043 KSM721038:KSM721043 KIQ721038:KIQ721043 JYU721038:JYU721043 JOY721038:JOY721043 JFC721038:JFC721043 IVG721038:IVG721043 ILK721038:ILK721043 IBO721038:IBO721043 HRS721038:HRS721043 HHW721038:HHW721043 GYA721038:GYA721043 GOE721038:GOE721043 GEI721038:GEI721043 FUM721038:FUM721043 FKQ721038:FKQ721043 FAU721038:FAU721043 EQY721038:EQY721043 EHC721038:EHC721043 DXG721038:DXG721043 DNK721038:DNK721043 DDO721038:DDO721043 CTS721038:CTS721043 CJW721038:CJW721043 CAA721038:CAA721043 BQE721038:BQE721043 BGI721038:BGI721043 AWM721038:AWM721043 AMQ721038:AMQ721043 ACU721038:ACU721043 SY721038:SY721043 JC721038:JC721043 D721038:E721043 WVO655502:WVO655507 WLS655502:WLS655507 WBW655502:WBW655507 VSA655502:VSA655507 VIE655502:VIE655507 UYI655502:UYI655507 UOM655502:UOM655507 UEQ655502:UEQ655507 TUU655502:TUU655507 TKY655502:TKY655507 TBC655502:TBC655507 SRG655502:SRG655507 SHK655502:SHK655507 RXO655502:RXO655507 RNS655502:RNS655507 RDW655502:RDW655507 QUA655502:QUA655507 QKE655502:QKE655507 QAI655502:QAI655507 PQM655502:PQM655507 PGQ655502:PGQ655507 OWU655502:OWU655507 OMY655502:OMY655507 ODC655502:ODC655507 NTG655502:NTG655507 NJK655502:NJK655507 MZO655502:MZO655507 MPS655502:MPS655507 MFW655502:MFW655507 LWA655502:LWA655507 LME655502:LME655507 LCI655502:LCI655507 KSM655502:KSM655507 KIQ655502:KIQ655507 JYU655502:JYU655507 JOY655502:JOY655507 JFC655502:JFC655507 IVG655502:IVG655507 ILK655502:ILK655507 IBO655502:IBO655507 HRS655502:HRS655507 HHW655502:HHW655507 GYA655502:GYA655507 GOE655502:GOE655507 GEI655502:GEI655507 FUM655502:FUM655507 FKQ655502:FKQ655507 FAU655502:FAU655507 EQY655502:EQY655507 EHC655502:EHC655507 DXG655502:DXG655507 DNK655502:DNK655507 DDO655502:DDO655507 CTS655502:CTS655507 CJW655502:CJW655507 CAA655502:CAA655507 BQE655502:BQE655507 BGI655502:BGI655507 AWM655502:AWM655507 AMQ655502:AMQ655507 ACU655502:ACU655507 SY655502:SY655507 JC655502:JC655507 D655502:E655507 WVO589966:WVO589971 WLS589966:WLS589971 WBW589966:WBW589971 VSA589966:VSA589971 VIE589966:VIE589971 UYI589966:UYI589971 UOM589966:UOM589971 UEQ589966:UEQ589971 TUU589966:TUU589971 TKY589966:TKY589971 TBC589966:TBC589971 SRG589966:SRG589971 SHK589966:SHK589971 RXO589966:RXO589971 RNS589966:RNS589971 RDW589966:RDW589971 QUA589966:QUA589971 QKE589966:QKE589971 QAI589966:QAI589971 PQM589966:PQM589971 PGQ589966:PGQ589971 OWU589966:OWU589971 OMY589966:OMY589971 ODC589966:ODC589971 NTG589966:NTG589971 NJK589966:NJK589971 MZO589966:MZO589971 MPS589966:MPS589971 MFW589966:MFW589971 LWA589966:LWA589971 LME589966:LME589971 LCI589966:LCI589971 KSM589966:KSM589971 KIQ589966:KIQ589971 JYU589966:JYU589971 JOY589966:JOY589971 JFC589966:JFC589971 IVG589966:IVG589971 ILK589966:ILK589971 IBO589966:IBO589971 HRS589966:HRS589971 HHW589966:HHW589971 GYA589966:GYA589971 GOE589966:GOE589971 GEI589966:GEI589971 FUM589966:FUM589971 FKQ589966:FKQ589971 FAU589966:FAU589971 EQY589966:EQY589971 EHC589966:EHC589971 DXG589966:DXG589971 DNK589966:DNK589971 DDO589966:DDO589971 CTS589966:CTS589971 CJW589966:CJW589971 CAA589966:CAA589971 BQE589966:BQE589971 BGI589966:BGI589971 AWM589966:AWM589971 AMQ589966:AMQ589971 ACU589966:ACU589971 SY589966:SY589971 JC589966:JC589971 D589966:E589971 WVO524430:WVO524435 WLS524430:WLS524435 WBW524430:WBW524435 VSA524430:VSA524435 VIE524430:VIE524435 UYI524430:UYI524435 UOM524430:UOM524435 UEQ524430:UEQ524435 TUU524430:TUU524435 TKY524430:TKY524435 TBC524430:TBC524435 SRG524430:SRG524435 SHK524430:SHK524435 RXO524430:RXO524435 RNS524430:RNS524435 RDW524430:RDW524435 QUA524430:QUA524435 QKE524430:QKE524435 QAI524430:QAI524435 PQM524430:PQM524435 PGQ524430:PGQ524435 OWU524430:OWU524435 OMY524430:OMY524435 ODC524430:ODC524435 NTG524430:NTG524435 NJK524430:NJK524435 MZO524430:MZO524435 MPS524430:MPS524435 MFW524430:MFW524435 LWA524430:LWA524435 LME524430:LME524435 LCI524430:LCI524435 KSM524430:KSM524435 KIQ524430:KIQ524435 JYU524430:JYU524435 JOY524430:JOY524435 JFC524430:JFC524435 IVG524430:IVG524435 ILK524430:ILK524435 IBO524430:IBO524435 HRS524430:HRS524435 HHW524430:HHW524435 GYA524430:GYA524435 GOE524430:GOE524435 GEI524430:GEI524435 FUM524430:FUM524435 FKQ524430:FKQ524435 FAU524430:FAU524435 EQY524430:EQY524435 EHC524430:EHC524435 DXG524430:DXG524435 DNK524430:DNK524435 DDO524430:DDO524435 CTS524430:CTS524435 CJW524430:CJW524435 CAA524430:CAA524435 BQE524430:BQE524435 BGI524430:BGI524435 AWM524430:AWM524435 AMQ524430:AMQ524435 ACU524430:ACU524435 SY524430:SY524435 JC524430:JC524435 D524430:E524435 WVO458894:WVO458899 WLS458894:WLS458899 WBW458894:WBW458899 VSA458894:VSA458899 VIE458894:VIE458899 UYI458894:UYI458899 UOM458894:UOM458899 UEQ458894:UEQ458899 TUU458894:TUU458899 TKY458894:TKY458899 TBC458894:TBC458899 SRG458894:SRG458899 SHK458894:SHK458899 RXO458894:RXO458899 RNS458894:RNS458899 RDW458894:RDW458899 QUA458894:QUA458899 QKE458894:QKE458899 QAI458894:QAI458899 PQM458894:PQM458899 PGQ458894:PGQ458899 OWU458894:OWU458899 OMY458894:OMY458899 ODC458894:ODC458899 NTG458894:NTG458899 NJK458894:NJK458899 MZO458894:MZO458899 MPS458894:MPS458899 MFW458894:MFW458899 LWA458894:LWA458899 LME458894:LME458899 LCI458894:LCI458899 KSM458894:KSM458899 KIQ458894:KIQ458899 JYU458894:JYU458899 JOY458894:JOY458899 JFC458894:JFC458899 IVG458894:IVG458899 ILK458894:ILK458899 IBO458894:IBO458899 HRS458894:HRS458899 HHW458894:HHW458899 GYA458894:GYA458899 GOE458894:GOE458899 GEI458894:GEI458899 FUM458894:FUM458899 FKQ458894:FKQ458899 FAU458894:FAU458899 EQY458894:EQY458899 EHC458894:EHC458899 DXG458894:DXG458899 DNK458894:DNK458899 DDO458894:DDO458899 CTS458894:CTS458899 CJW458894:CJW458899 CAA458894:CAA458899 BQE458894:BQE458899 BGI458894:BGI458899 AWM458894:AWM458899 AMQ458894:AMQ458899 ACU458894:ACU458899 SY458894:SY458899 JC458894:JC458899 D458894:E458899 WVO393358:WVO393363 WLS393358:WLS393363 WBW393358:WBW393363 VSA393358:VSA393363 VIE393358:VIE393363 UYI393358:UYI393363 UOM393358:UOM393363 UEQ393358:UEQ393363 TUU393358:TUU393363 TKY393358:TKY393363 TBC393358:TBC393363 SRG393358:SRG393363 SHK393358:SHK393363 RXO393358:RXO393363 RNS393358:RNS393363 RDW393358:RDW393363 QUA393358:QUA393363 QKE393358:QKE393363 QAI393358:QAI393363 PQM393358:PQM393363 PGQ393358:PGQ393363 OWU393358:OWU393363 OMY393358:OMY393363 ODC393358:ODC393363 NTG393358:NTG393363 NJK393358:NJK393363 MZO393358:MZO393363 MPS393358:MPS393363 MFW393358:MFW393363 LWA393358:LWA393363 LME393358:LME393363 LCI393358:LCI393363 KSM393358:KSM393363 KIQ393358:KIQ393363 JYU393358:JYU393363 JOY393358:JOY393363 JFC393358:JFC393363 IVG393358:IVG393363 ILK393358:ILK393363 IBO393358:IBO393363 HRS393358:HRS393363 HHW393358:HHW393363 GYA393358:GYA393363 GOE393358:GOE393363 GEI393358:GEI393363 FUM393358:FUM393363 FKQ393358:FKQ393363 FAU393358:FAU393363 EQY393358:EQY393363 EHC393358:EHC393363 DXG393358:DXG393363 DNK393358:DNK393363 DDO393358:DDO393363 CTS393358:CTS393363 CJW393358:CJW393363 CAA393358:CAA393363 BQE393358:BQE393363 BGI393358:BGI393363 AWM393358:AWM393363 AMQ393358:AMQ393363 ACU393358:ACU393363 SY393358:SY393363 JC393358:JC393363 D393358:E393363 WVO327822:WVO327827 WLS327822:WLS327827 WBW327822:WBW327827 VSA327822:VSA327827 VIE327822:VIE327827 UYI327822:UYI327827 UOM327822:UOM327827 UEQ327822:UEQ327827 TUU327822:TUU327827 TKY327822:TKY327827 TBC327822:TBC327827 SRG327822:SRG327827 SHK327822:SHK327827 RXO327822:RXO327827 RNS327822:RNS327827 RDW327822:RDW327827 QUA327822:QUA327827 QKE327822:QKE327827 QAI327822:QAI327827 PQM327822:PQM327827 PGQ327822:PGQ327827 OWU327822:OWU327827 OMY327822:OMY327827 ODC327822:ODC327827 NTG327822:NTG327827 NJK327822:NJK327827 MZO327822:MZO327827 MPS327822:MPS327827 MFW327822:MFW327827 LWA327822:LWA327827 LME327822:LME327827 LCI327822:LCI327827 KSM327822:KSM327827 KIQ327822:KIQ327827 JYU327822:JYU327827 JOY327822:JOY327827 JFC327822:JFC327827 IVG327822:IVG327827 ILK327822:ILK327827 IBO327822:IBO327827 HRS327822:HRS327827 HHW327822:HHW327827 GYA327822:GYA327827 GOE327822:GOE327827 GEI327822:GEI327827 FUM327822:FUM327827 FKQ327822:FKQ327827 FAU327822:FAU327827 EQY327822:EQY327827 EHC327822:EHC327827 DXG327822:DXG327827 DNK327822:DNK327827 DDO327822:DDO327827 CTS327822:CTS327827 CJW327822:CJW327827 CAA327822:CAA327827 BQE327822:BQE327827 BGI327822:BGI327827 AWM327822:AWM327827 AMQ327822:AMQ327827 ACU327822:ACU327827 SY327822:SY327827 JC327822:JC327827 D327822:E327827 WVO262286:WVO262291 WLS262286:WLS262291 WBW262286:WBW262291 VSA262286:VSA262291 VIE262286:VIE262291 UYI262286:UYI262291 UOM262286:UOM262291 UEQ262286:UEQ262291 TUU262286:TUU262291 TKY262286:TKY262291 TBC262286:TBC262291 SRG262286:SRG262291 SHK262286:SHK262291 RXO262286:RXO262291 RNS262286:RNS262291 RDW262286:RDW262291 QUA262286:QUA262291 QKE262286:QKE262291 QAI262286:QAI262291 PQM262286:PQM262291 PGQ262286:PGQ262291 OWU262286:OWU262291 OMY262286:OMY262291 ODC262286:ODC262291 NTG262286:NTG262291 NJK262286:NJK262291 MZO262286:MZO262291 MPS262286:MPS262291 MFW262286:MFW262291 LWA262286:LWA262291 LME262286:LME262291 LCI262286:LCI262291 KSM262286:KSM262291 KIQ262286:KIQ262291 JYU262286:JYU262291 JOY262286:JOY262291 JFC262286:JFC262291 IVG262286:IVG262291 ILK262286:ILK262291 IBO262286:IBO262291 HRS262286:HRS262291 HHW262286:HHW262291 GYA262286:GYA262291 GOE262286:GOE262291 GEI262286:GEI262291 FUM262286:FUM262291 FKQ262286:FKQ262291 FAU262286:FAU262291 EQY262286:EQY262291 EHC262286:EHC262291 DXG262286:DXG262291 DNK262286:DNK262291 DDO262286:DDO262291 CTS262286:CTS262291 CJW262286:CJW262291 CAA262286:CAA262291 BQE262286:BQE262291 BGI262286:BGI262291 AWM262286:AWM262291 AMQ262286:AMQ262291 ACU262286:ACU262291 SY262286:SY262291 JC262286:JC262291 D262286:E262291 WVO196750:WVO196755 WLS196750:WLS196755 WBW196750:WBW196755 VSA196750:VSA196755 VIE196750:VIE196755 UYI196750:UYI196755 UOM196750:UOM196755 UEQ196750:UEQ196755 TUU196750:TUU196755 TKY196750:TKY196755 TBC196750:TBC196755 SRG196750:SRG196755 SHK196750:SHK196755 RXO196750:RXO196755 RNS196750:RNS196755 RDW196750:RDW196755 QUA196750:QUA196755 QKE196750:QKE196755 QAI196750:QAI196755 PQM196750:PQM196755 PGQ196750:PGQ196755 OWU196750:OWU196755 OMY196750:OMY196755 ODC196750:ODC196755 NTG196750:NTG196755 NJK196750:NJK196755 MZO196750:MZO196755 MPS196750:MPS196755 MFW196750:MFW196755 LWA196750:LWA196755 LME196750:LME196755 LCI196750:LCI196755 KSM196750:KSM196755 KIQ196750:KIQ196755 JYU196750:JYU196755 JOY196750:JOY196755 JFC196750:JFC196755 IVG196750:IVG196755 ILK196750:ILK196755 IBO196750:IBO196755 HRS196750:HRS196755 HHW196750:HHW196755 GYA196750:GYA196755 GOE196750:GOE196755 GEI196750:GEI196755 FUM196750:FUM196755 FKQ196750:FKQ196755 FAU196750:FAU196755 EQY196750:EQY196755 EHC196750:EHC196755 DXG196750:DXG196755 DNK196750:DNK196755 DDO196750:DDO196755 CTS196750:CTS196755 CJW196750:CJW196755 CAA196750:CAA196755 BQE196750:BQE196755 BGI196750:BGI196755 AWM196750:AWM196755 AMQ196750:AMQ196755 ACU196750:ACU196755 SY196750:SY196755 JC196750:JC196755 D196750:E196755 WVO131214:WVO131219 WLS131214:WLS131219 WBW131214:WBW131219 VSA131214:VSA131219 VIE131214:VIE131219 UYI131214:UYI131219 UOM131214:UOM131219 UEQ131214:UEQ131219 TUU131214:TUU131219 TKY131214:TKY131219 TBC131214:TBC131219 SRG131214:SRG131219 SHK131214:SHK131219 RXO131214:RXO131219 RNS131214:RNS131219 RDW131214:RDW131219 QUA131214:QUA131219 QKE131214:QKE131219 QAI131214:QAI131219 PQM131214:PQM131219 PGQ131214:PGQ131219 OWU131214:OWU131219 OMY131214:OMY131219 ODC131214:ODC131219 NTG131214:NTG131219 NJK131214:NJK131219 MZO131214:MZO131219 MPS131214:MPS131219 MFW131214:MFW131219 LWA131214:LWA131219 LME131214:LME131219 LCI131214:LCI131219 KSM131214:KSM131219 KIQ131214:KIQ131219 JYU131214:JYU131219 JOY131214:JOY131219 JFC131214:JFC131219 IVG131214:IVG131219 ILK131214:ILK131219 IBO131214:IBO131219 HRS131214:HRS131219 HHW131214:HHW131219 GYA131214:GYA131219 GOE131214:GOE131219 GEI131214:GEI131219 FUM131214:FUM131219 FKQ131214:FKQ131219 FAU131214:FAU131219 EQY131214:EQY131219 EHC131214:EHC131219 DXG131214:DXG131219 DNK131214:DNK131219 DDO131214:DDO131219 CTS131214:CTS131219 CJW131214:CJW131219 CAA131214:CAA131219 BQE131214:BQE131219 BGI131214:BGI131219 AWM131214:AWM131219 AMQ131214:AMQ131219 ACU131214:ACU131219 SY131214:SY131219 JC131214:JC131219 D131214:E131219 WVO65678:WVO65683 WLS65678:WLS65683 WBW65678:WBW65683 VSA65678:VSA65683 VIE65678:VIE65683 UYI65678:UYI65683 UOM65678:UOM65683 UEQ65678:UEQ65683 TUU65678:TUU65683 TKY65678:TKY65683 TBC65678:TBC65683 SRG65678:SRG65683 SHK65678:SHK65683 RXO65678:RXO65683 RNS65678:RNS65683 RDW65678:RDW65683 QUA65678:QUA65683 QKE65678:QKE65683 QAI65678:QAI65683 PQM65678:PQM65683 PGQ65678:PGQ65683 OWU65678:OWU65683 OMY65678:OMY65683 ODC65678:ODC65683 NTG65678:NTG65683 NJK65678:NJK65683 MZO65678:MZO65683 MPS65678:MPS65683 MFW65678:MFW65683 LWA65678:LWA65683 LME65678:LME65683 LCI65678:LCI65683 KSM65678:KSM65683 KIQ65678:KIQ65683 JYU65678:JYU65683 JOY65678:JOY65683 JFC65678:JFC65683 IVG65678:IVG65683 ILK65678:ILK65683 IBO65678:IBO65683 HRS65678:HRS65683 HHW65678:HHW65683 GYA65678:GYA65683 GOE65678:GOE65683 GEI65678:GEI65683 FUM65678:FUM65683 FKQ65678:FKQ65683 FAU65678:FAU65683 EQY65678:EQY65683 EHC65678:EHC65683 DXG65678:DXG65683 DNK65678:DNK65683 DDO65678:DDO65683 CTS65678:CTS65683 CJW65678:CJW65683 CAA65678:CAA65683 BQE65678:BQE65683 BGI65678:BGI65683 AWM65678:AWM65683 AMQ65678:AMQ65683 ACU65678:ACU65683 SY65678:SY65683 JC65678:JC65683 D65678:E65683 WVO983190:WVO983195 WLS983190:WLS983195 WBW983190:WBW983195 VSA983190:VSA983195 VIE983190:VIE983195 UYI983190:UYI983195 UOM983190:UOM983195 UEQ983190:UEQ983195 TUU983190:TUU983195 TKY983190:TKY983195 TBC983190:TBC983195 SRG983190:SRG983195 SHK983190:SHK983195 RXO983190:RXO983195 RNS983190:RNS983195 RDW983190:RDW983195 QUA983190:QUA983195 QKE983190:QKE983195 QAI983190:QAI983195 PQM983190:PQM983195 PGQ983190:PGQ983195 OWU983190:OWU983195 OMY983190:OMY983195 ODC983190:ODC983195 NTG983190:NTG983195 NJK983190:NJK983195 MZO983190:MZO983195 MPS983190:MPS983195 MFW983190:MFW983195 LWA983190:LWA983195 LME983190:LME983195 LCI983190:LCI983195 KSM983190:KSM983195 KIQ983190:KIQ983195 JYU983190:JYU983195 JOY983190:JOY983195 JFC983190:JFC983195 IVG983190:IVG983195 ILK983190:ILK983195 IBO983190:IBO983195 HRS983190:HRS983195 HHW983190:HHW983195 GYA983190:GYA983195 GOE983190:GOE983195 GEI983190:GEI983195 FUM983190:FUM983195 FKQ983190:FKQ983195 FAU983190:FAU983195 EQY983190:EQY983195 EHC983190:EHC983195 DXG983190:DXG983195 DNK983190:DNK983195 DDO983190:DDO983195 CTS983190:CTS983195 CJW983190:CJW983195 CAA983190:CAA983195 BQE983190:BQE983195 BGI983190:BGI983195 AWM983190:AWM983195 AMQ983190:AMQ983195 ACU983190:ACU983195 SY983190:SY983195 JC983190:JC983195 D983190:E983195 WVO917654:WVO917659 WLS917654:WLS917659 WBW917654:WBW917659 VSA917654:VSA917659 VIE917654:VIE917659 UYI917654:UYI917659 UOM917654:UOM917659 UEQ917654:UEQ917659 TUU917654:TUU917659 TKY917654:TKY917659 TBC917654:TBC917659 SRG917654:SRG917659 SHK917654:SHK917659 RXO917654:RXO917659 RNS917654:RNS917659 RDW917654:RDW917659 QUA917654:QUA917659 QKE917654:QKE917659 QAI917654:QAI917659 PQM917654:PQM917659 PGQ917654:PGQ917659 OWU917654:OWU917659 OMY917654:OMY917659 ODC917654:ODC917659 NTG917654:NTG917659 NJK917654:NJK917659 MZO917654:MZO917659 MPS917654:MPS917659 MFW917654:MFW917659 LWA917654:LWA917659 LME917654:LME917659 LCI917654:LCI917659 KSM917654:KSM917659 KIQ917654:KIQ917659 JYU917654:JYU917659 JOY917654:JOY917659 JFC917654:JFC917659 IVG917654:IVG917659 ILK917654:ILK917659 IBO917654:IBO917659 HRS917654:HRS917659 HHW917654:HHW917659 GYA917654:GYA917659 GOE917654:GOE917659 GEI917654:GEI917659 FUM917654:FUM917659 FKQ917654:FKQ917659 FAU917654:FAU917659 EQY917654:EQY917659 EHC917654:EHC917659 DXG917654:DXG917659 DNK917654:DNK917659 DDO917654:DDO917659 CTS917654:CTS917659 CJW917654:CJW917659 CAA917654:CAA917659 BQE917654:BQE917659 BGI917654:BGI917659 AWM917654:AWM917659 AMQ917654:AMQ917659 ACU917654:ACU917659 SY917654:SY917659 JC917654:JC917659 D917654:E917659 WVO852118:WVO852123 WLS852118:WLS852123 WBW852118:WBW852123 VSA852118:VSA852123 VIE852118:VIE852123 UYI852118:UYI852123 UOM852118:UOM852123 UEQ852118:UEQ852123 TUU852118:TUU852123 TKY852118:TKY852123 TBC852118:TBC852123 SRG852118:SRG852123 SHK852118:SHK852123 RXO852118:RXO852123 RNS852118:RNS852123 RDW852118:RDW852123 QUA852118:QUA852123 QKE852118:QKE852123 QAI852118:QAI852123 PQM852118:PQM852123 PGQ852118:PGQ852123 OWU852118:OWU852123 OMY852118:OMY852123 ODC852118:ODC852123 NTG852118:NTG852123 NJK852118:NJK852123 MZO852118:MZO852123 MPS852118:MPS852123 MFW852118:MFW852123 LWA852118:LWA852123 LME852118:LME852123 LCI852118:LCI852123 KSM852118:KSM852123 KIQ852118:KIQ852123 JYU852118:JYU852123 JOY852118:JOY852123 JFC852118:JFC852123 IVG852118:IVG852123 ILK852118:ILK852123 IBO852118:IBO852123 HRS852118:HRS852123 HHW852118:HHW852123 GYA852118:GYA852123 GOE852118:GOE852123 GEI852118:GEI852123 FUM852118:FUM852123 FKQ852118:FKQ852123 FAU852118:FAU852123 EQY852118:EQY852123 EHC852118:EHC852123 DXG852118:DXG852123 DNK852118:DNK852123 DDO852118:DDO852123 CTS852118:CTS852123 CJW852118:CJW852123 CAA852118:CAA852123 BQE852118:BQE852123 BGI852118:BGI852123 AWM852118:AWM852123 AMQ852118:AMQ852123 ACU852118:ACU852123 SY852118:SY852123 JC852118:JC852123 D852118:E852123 WVO786582:WVO786587 WLS786582:WLS786587 WBW786582:WBW786587 VSA786582:VSA786587 VIE786582:VIE786587 UYI786582:UYI786587 UOM786582:UOM786587 UEQ786582:UEQ786587 TUU786582:TUU786587 TKY786582:TKY786587 TBC786582:TBC786587 SRG786582:SRG786587 SHK786582:SHK786587 RXO786582:RXO786587 RNS786582:RNS786587 RDW786582:RDW786587 QUA786582:QUA786587 QKE786582:QKE786587 QAI786582:QAI786587 PQM786582:PQM786587 PGQ786582:PGQ786587 OWU786582:OWU786587 OMY786582:OMY786587 ODC786582:ODC786587 NTG786582:NTG786587 NJK786582:NJK786587 MZO786582:MZO786587 MPS786582:MPS786587 MFW786582:MFW786587 LWA786582:LWA786587 LME786582:LME786587 LCI786582:LCI786587 KSM786582:KSM786587 KIQ786582:KIQ786587 JYU786582:JYU786587 JOY786582:JOY786587 JFC786582:JFC786587 IVG786582:IVG786587 ILK786582:ILK786587 IBO786582:IBO786587 HRS786582:HRS786587 HHW786582:HHW786587 GYA786582:GYA786587 GOE786582:GOE786587 GEI786582:GEI786587 FUM786582:FUM786587 FKQ786582:FKQ786587 FAU786582:FAU786587 EQY786582:EQY786587 EHC786582:EHC786587 DXG786582:DXG786587 DNK786582:DNK786587 DDO786582:DDO786587 CTS786582:CTS786587 CJW786582:CJW786587 CAA786582:CAA786587 BQE786582:BQE786587 BGI786582:BGI786587 AWM786582:AWM786587 AMQ786582:AMQ786587 ACU786582:ACU786587 SY786582:SY786587 JC786582:JC786587 D786582:E786587 WVO721046:WVO721051 WLS721046:WLS721051 WBW721046:WBW721051 VSA721046:VSA721051 VIE721046:VIE721051 UYI721046:UYI721051 UOM721046:UOM721051 UEQ721046:UEQ721051 TUU721046:TUU721051 TKY721046:TKY721051 TBC721046:TBC721051 SRG721046:SRG721051 SHK721046:SHK721051 RXO721046:RXO721051 RNS721046:RNS721051 RDW721046:RDW721051 QUA721046:QUA721051 QKE721046:QKE721051 QAI721046:QAI721051 PQM721046:PQM721051 PGQ721046:PGQ721051 OWU721046:OWU721051 OMY721046:OMY721051 ODC721046:ODC721051 NTG721046:NTG721051 NJK721046:NJK721051 MZO721046:MZO721051 MPS721046:MPS721051 MFW721046:MFW721051 LWA721046:LWA721051 LME721046:LME721051 LCI721046:LCI721051 KSM721046:KSM721051 KIQ721046:KIQ721051 JYU721046:JYU721051 JOY721046:JOY721051 JFC721046:JFC721051 IVG721046:IVG721051 ILK721046:ILK721051 IBO721046:IBO721051 HRS721046:HRS721051 HHW721046:HHW721051 GYA721046:GYA721051 GOE721046:GOE721051 GEI721046:GEI721051 FUM721046:FUM721051 FKQ721046:FKQ721051 FAU721046:FAU721051 EQY721046:EQY721051 EHC721046:EHC721051 DXG721046:DXG721051 DNK721046:DNK721051 DDO721046:DDO721051 CTS721046:CTS721051 CJW721046:CJW721051 CAA721046:CAA721051 BQE721046:BQE721051 BGI721046:BGI721051 AWM721046:AWM721051 AMQ721046:AMQ721051 ACU721046:ACU721051 SY721046:SY721051 JC721046:JC721051 D721046:E721051 WVO655510:WVO655515 WLS655510:WLS655515 WBW655510:WBW655515 VSA655510:VSA655515 VIE655510:VIE655515 UYI655510:UYI655515 UOM655510:UOM655515 UEQ655510:UEQ655515 TUU655510:TUU655515 TKY655510:TKY655515 TBC655510:TBC655515 SRG655510:SRG655515 SHK655510:SHK655515 RXO655510:RXO655515 RNS655510:RNS655515 RDW655510:RDW655515 QUA655510:QUA655515 QKE655510:QKE655515 QAI655510:QAI655515 PQM655510:PQM655515 PGQ655510:PGQ655515 OWU655510:OWU655515 OMY655510:OMY655515 ODC655510:ODC655515 NTG655510:NTG655515 NJK655510:NJK655515 MZO655510:MZO655515 MPS655510:MPS655515 MFW655510:MFW655515 LWA655510:LWA655515 LME655510:LME655515 LCI655510:LCI655515 KSM655510:KSM655515 KIQ655510:KIQ655515 JYU655510:JYU655515 JOY655510:JOY655515 JFC655510:JFC655515 IVG655510:IVG655515 ILK655510:ILK655515 IBO655510:IBO655515 HRS655510:HRS655515 HHW655510:HHW655515 GYA655510:GYA655515 GOE655510:GOE655515 GEI655510:GEI655515 FUM655510:FUM655515 FKQ655510:FKQ655515 FAU655510:FAU655515 EQY655510:EQY655515 EHC655510:EHC655515 DXG655510:DXG655515 DNK655510:DNK655515 DDO655510:DDO655515 CTS655510:CTS655515 CJW655510:CJW655515 CAA655510:CAA655515 BQE655510:BQE655515 BGI655510:BGI655515 AWM655510:AWM655515 AMQ655510:AMQ655515 ACU655510:ACU655515 SY655510:SY655515 JC655510:JC655515 D655510:E655515 WVO589974:WVO589979 WLS589974:WLS589979 WBW589974:WBW589979 VSA589974:VSA589979 VIE589974:VIE589979 UYI589974:UYI589979 UOM589974:UOM589979 UEQ589974:UEQ589979 TUU589974:TUU589979 TKY589974:TKY589979 TBC589974:TBC589979 SRG589974:SRG589979 SHK589974:SHK589979 RXO589974:RXO589979 RNS589974:RNS589979 RDW589974:RDW589979 QUA589974:QUA589979 QKE589974:QKE589979 QAI589974:QAI589979 PQM589974:PQM589979 PGQ589974:PGQ589979 OWU589974:OWU589979 OMY589974:OMY589979 ODC589974:ODC589979 NTG589974:NTG589979 NJK589974:NJK589979 MZO589974:MZO589979 MPS589974:MPS589979 MFW589974:MFW589979 LWA589974:LWA589979 LME589974:LME589979 LCI589974:LCI589979 KSM589974:KSM589979 KIQ589974:KIQ589979 JYU589974:JYU589979 JOY589974:JOY589979 JFC589974:JFC589979 IVG589974:IVG589979 ILK589974:ILK589979 IBO589974:IBO589979 HRS589974:HRS589979 HHW589974:HHW589979 GYA589974:GYA589979 GOE589974:GOE589979 GEI589974:GEI589979 FUM589974:FUM589979 FKQ589974:FKQ589979 FAU589974:FAU589979 EQY589974:EQY589979 EHC589974:EHC589979 DXG589974:DXG589979 DNK589974:DNK589979 DDO589974:DDO589979 CTS589974:CTS589979 CJW589974:CJW589979 CAA589974:CAA589979 BQE589974:BQE589979 BGI589974:BGI589979 AWM589974:AWM589979 AMQ589974:AMQ589979 ACU589974:ACU589979 SY589974:SY589979 JC589974:JC589979 D589974:E589979 WVO524438:WVO524443 WLS524438:WLS524443 WBW524438:WBW524443 VSA524438:VSA524443 VIE524438:VIE524443 UYI524438:UYI524443 UOM524438:UOM524443 UEQ524438:UEQ524443 TUU524438:TUU524443 TKY524438:TKY524443 TBC524438:TBC524443 SRG524438:SRG524443 SHK524438:SHK524443 RXO524438:RXO524443 RNS524438:RNS524443 RDW524438:RDW524443 QUA524438:QUA524443 QKE524438:QKE524443 QAI524438:QAI524443 PQM524438:PQM524443 PGQ524438:PGQ524443 OWU524438:OWU524443 OMY524438:OMY524443 ODC524438:ODC524443 NTG524438:NTG524443 NJK524438:NJK524443 MZO524438:MZO524443 MPS524438:MPS524443 MFW524438:MFW524443 LWA524438:LWA524443 LME524438:LME524443 LCI524438:LCI524443 KSM524438:KSM524443 KIQ524438:KIQ524443 JYU524438:JYU524443 JOY524438:JOY524443 JFC524438:JFC524443 IVG524438:IVG524443 ILK524438:ILK524443 IBO524438:IBO524443 HRS524438:HRS524443 HHW524438:HHW524443 GYA524438:GYA524443 GOE524438:GOE524443 GEI524438:GEI524443 FUM524438:FUM524443 FKQ524438:FKQ524443 FAU524438:FAU524443 EQY524438:EQY524443 EHC524438:EHC524443 DXG524438:DXG524443 DNK524438:DNK524443 DDO524438:DDO524443 CTS524438:CTS524443 CJW524438:CJW524443 CAA524438:CAA524443 BQE524438:BQE524443 BGI524438:BGI524443 AWM524438:AWM524443 AMQ524438:AMQ524443 ACU524438:ACU524443 SY524438:SY524443 JC524438:JC524443 D524438:E524443 WVO458902:WVO458907 WLS458902:WLS458907 WBW458902:WBW458907 VSA458902:VSA458907 VIE458902:VIE458907 UYI458902:UYI458907 UOM458902:UOM458907 UEQ458902:UEQ458907 TUU458902:TUU458907 TKY458902:TKY458907 TBC458902:TBC458907 SRG458902:SRG458907 SHK458902:SHK458907 RXO458902:RXO458907 RNS458902:RNS458907 RDW458902:RDW458907 QUA458902:QUA458907 QKE458902:QKE458907 QAI458902:QAI458907 PQM458902:PQM458907 PGQ458902:PGQ458907 OWU458902:OWU458907 OMY458902:OMY458907 ODC458902:ODC458907 NTG458902:NTG458907 NJK458902:NJK458907 MZO458902:MZO458907 MPS458902:MPS458907 MFW458902:MFW458907 LWA458902:LWA458907 LME458902:LME458907 LCI458902:LCI458907 KSM458902:KSM458907 KIQ458902:KIQ458907 JYU458902:JYU458907 JOY458902:JOY458907 JFC458902:JFC458907 IVG458902:IVG458907 ILK458902:ILK458907 IBO458902:IBO458907 HRS458902:HRS458907 HHW458902:HHW458907 GYA458902:GYA458907 GOE458902:GOE458907 GEI458902:GEI458907 FUM458902:FUM458907 FKQ458902:FKQ458907 FAU458902:FAU458907 EQY458902:EQY458907 EHC458902:EHC458907 DXG458902:DXG458907 DNK458902:DNK458907 DDO458902:DDO458907 CTS458902:CTS458907 CJW458902:CJW458907 CAA458902:CAA458907 BQE458902:BQE458907 BGI458902:BGI458907 AWM458902:AWM458907 AMQ458902:AMQ458907 ACU458902:ACU458907 SY458902:SY458907 JC458902:JC458907 D458902:E458907 WVO393366:WVO393371 WLS393366:WLS393371 WBW393366:WBW393371 VSA393366:VSA393371 VIE393366:VIE393371 UYI393366:UYI393371 UOM393366:UOM393371 UEQ393366:UEQ393371 TUU393366:TUU393371 TKY393366:TKY393371 TBC393366:TBC393371 SRG393366:SRG393371 SHK393366:SHK393371 RXO393366:RXO393371 RNS393366:RNS393371 RDW393366:RDW393371 QUA393366:QUA393371 QKE393366:QKE393371 QAI393366:QAI393371 PQM393366:PQM393371 PGQ393366:PGQ393371 OWU393366:OWU393371 OMY393366:OMY393371 ODC393366:ODC393371 NTG393366:NTG393371 NJK393366:NJK393371 MZO393366:MZO393371 MPS393366:MPS393371 MFW393366:MFW393371 LWA393366:LWA393371 LME393366:LME393371 LCI393366:LCI393371 KSM393366:KSM393371 KIQ393366:KIQ393371 JYU393366:JYU393371 JOY393366:JOY393371 JFC393366:JFC393371 IVG393366:IVG393371 ILK393366:ILK393371 IBO393366:IBO393371 HRS393366:HRS393371 HHW393366:HHW393371 GYA393366:GYA393371 GOE393366:GOE393371 GEI393366:GEI393371 FUM393366:FUM393371 FKQ393366:FKQ393371 FAU393366:FAU393371 EQY393366:EQY393371 EHC393366:EHC393371 DXG393366:DXG393371 DNK393366:DNK393371 DDO393366:DDO393371 CTS393366:CTS393371 CJW393366:CJW393371 CAA393366:CAA393371 BQE393366:BQE393371 BGI393366:BGI393371 AWM393366:AWM393371 AMQ393366:AMQ393371 ACU393366:ACU393371 SY393366:SY393371 JC393366:JC393371 D393366:E393371 WVO327830:WVO327835 WLS327830:WLS327835 WBW327830:WBW327835 VSA327830:VSA327835 VIE327830:VIE327835 UYI327830:UYI327835 UOM327830:UOM327835 UEQ327830:UEQ327835 TUU327830:TUU327835 TKY327830:TKY327835 TBC327830:TBC327835 SRG327830:SRG327835 SHK327830:SHK327835 RXO327830:RXO327835 RNS327830:RNS327835 RDW327830:RDW327835 QUA327830:QUA327835 QKE327830:QKE327835 QAI327830:QAI327835 PQM327830:PQM327835 PGQ327830:PGQ327835 OWU327830:OWU327835 OMY327830:OMY327835 ODC327830:ODC327835 NTG327830:NTG327835 NJK327830:NJK327835 MZO327830:MZO327835 MPS327830:MPS327835 MFW327830:MFW327835 LWA327830:LWA327835 LME327830:LME327835 LCI327830:LCI327835 KSM327830:KSM327835 KIQ327830:KIQ327835 JYU327830:JYU327835 JOY327830:JOY327835 JFC327830:JFC327835 IVG327830:IVG327835 ILK327830:ILK327835 IBO327830:IBO327835 HRS327830:HRS327835 HHW327830:HHW327835 GYA327830:GYA327835 GOE327830:GOE327835 GEI327830:GEI327835 FUM327830:FUM327835 FKQ327830:FKQ327835 FAU327830:FAU327835 EQY327830:EQY327835 EHC327830:EHC327835 DXG327830:DXG327835 DNK327830:DNK327835 DDO327830:DDO327835 CTS327830:CTS327835 CJW327830:CJW327835 CAA327830:CAA327835 BQE327830:BQE327835 BGI327830:BGI327835 AWM327830:AWM327835 AMQ327830:AMQ327835 ACU327830:ACU327835 SY327830:SY327835 JC327830:JC327835 D327830:E327835 WVO262294:WVO262299 WLS262294:WLS262299 WBW262294:WBW262299 VSA262294:VSA262299 VIE262294:VIE262299 UYI262294:UYI262299 UOM262294:UOM262299 UEQ262294:UEQ262299 TUU262294:TUU262299 TKY262294:TKY262299 TBC262294:TBC262299 SRG262294:SRG262299 SHK262294:SHK262299 RXO262294:RXO262299 RNS262294:RNS262299 RDW262294:RDW262299 QUA262294:QUA262299 QKE262294:QKE262299 QAI262294:QAI262299 PQM262294:PQM262299 PGQ262294:PGQ262299 OWU262294:OWU262299 OMY262294:OMY262299 ODC262294:ODC262299 NTG262294:NTG262299 NJK262294:NJK262299 MZO262294:MZO262299 MPS262294:MPS262299 MFW262294:MFW262299 LWA262294:LWA262299 LME262294:LME262299 LCI262294:LCI262299 KSM262294:KSM262299 KIQ262294:KIQ262299 JYU262294:JYU262299 JOY262294:JOY262299 JFC262294:JFC262299 IVG262294:IVG262299 ILK262294:ILK262299 IBO262294:IBO262299 HRS262294:HRS262299 HHW262294:HHW262299 GYA262294:GYA262299 GOE262294:GOE262299 GEI262294:GEI262299 FUM262294:FUM262299 FKQ262294:FKQ262299 FAU262294:FAU262299 EQY262294:EQY262299 EHC262294:EHC262299 DXG262294:DXG262299 DNK262294:DNK262299 DDO262294:DDO262299 CTS262294:CTS262299 CJW262294:CJW262299 CAA262294:CAA262299 BQE262294:BQE262299 BGI262294:BGI262299 AWM262294:AWM262299 AMQ262294:AMQ262299 ACU262294:ACU262299 SY262294:SY262299 JC262294:JC262299 D262294:E262299 WVO196758:WVO196763 WLS196758:WLS196763 WBW196758:WBW196763 VSA196758:VSA196763 VIE196758:VIE196763 UYI196758:UYI196763 UOM196758:UOM196763 UEQ196758:UEQ196763 TUU196758:TUU196763 TKY196758:TKY196763 TBC196758:TBC196763 SRG196758:SRG196763 SHK196758:SHK196763 RXO196758:RXO196763 RNS196758:RNS196763 RDW196758:RDW196763 QUA196758:QUA196763 QKE196758:QKE196763 QAI196758:QAI196763 PQM196758:PQM196763 PGQ196758:PGQ196763 OWU196758:OWU196763 OMY196758:OMY196763 ODC196758:ODC196763 NTG196758:NTG196763 NJK196758:NJK196763 MZO196758:MZO196763 MPS196758:MPS196763 MFW196758:MFW196763 LWA196758:LWA196763 LME196758:LME196763 LCI196758:LCI196763 KSM196758:KSM196763 KIQ196758:KIQ196763 JYU196758:JYU196763 JOY196758:JOY196763 JFC196758:JFC196763 IVG196758:IVG196763 ILK196758:ILK196763 IBO196758:IBO196763 HRS196758:HRS196763 HHW196758:HHW196763 GYA196758:GYA196763 GOE196758:GOE196763 GEI196758:GEI196763 FUM196758:FUM196763 FKQ196758:FKQ196763 FAU196758:FAU196763 EQY196758:EQY196763 EHC196758:EHC196763 DXG196758:DXG196763 DNK196758:DNK196763 DDO196758:DDO196763 CTS196758:CTS196763 CJW196758:CJW196763 CAA196758:CAA196763 BQE196758:BQE196763 BGI196758:BGI196763 AWM196758:AWM196763 AMQ196758:AMQ196763 ACU196758:ACU196763 SY196758:SY196763 JC196758:JC196763 D196758:E196763 WVO131222:WVO131227 WLS131222:WLS131227 WBW131222:WBW131227 VSA131222:VSA131227 VIE131222:VIE131227 UYI131222:UYI131227 UOM131222:UOM131227 UEQ131222:UEQ131227 TUU131222:TUU131227 TKY131222:TKY131227 TBC131222:TBC131227 SRG131222:SRG131227 SHK131222:SHK131227 RXO131222:RXO131227 RNS131222:RNS131227 RDW131222:RDW131227 QUA131222:QUA131227 QKE131222:QKE131227 QAI131222:QAI131227 PQM131222:PQM131227 PGQ131222:PGQ131227 OWU131222:OWU131227 OMY131222:OMY131227 ODC131222:ODC131227 NTG131222:NTG131227 NJK131222:NJK131227 MZO131222:MZO131227 MPS131222:MPS131227 MFW131222:MFW131227 LWA131222:LWA131227 LME131222:LME131227 LCI131222:LCI131227 KSM131222:KSM131227 KIQ131222:KIQ131227 JYU131222:JYU131227 JOY131222:JOY131227 JFC131222:JFC131227 IVG131222:IVG131227 ILK131222:ILK131227 IBO131222:IBO131227 HRS131222:HRS131227 HHW131222:HHW131227 GYA131222:GYA131227 GOE131222:GOE131227 GEI131222:GEI131227 FUM131222:FUM131227 FKQ131222:FKQ131227 FAU131222:FAU131227 EQY131222:EQY131227 EHC131222:EHC131227 DXG131222:DXG131227 DNK131222:DNK131227 DDO131222:DDO131227 CTS131222:CTS131227 CJW131222:CJW131227 CAA131222:CAA131227 BQE131222:BQE131227 BGI131222:BGI131227 AWM131222:AWM131227 AMQ131222:AMQ131227 ACU131222:ACU131227 SY131222:SY131227 JC131222:JC131227 D131222:E131227 WVO65686:WVO65691 WLS65686:WLS65691 WBW65686:WBW65691 VSA65686:VSA65691 VIE65686:VIE65691 UYI65686:UYI65691 UOM65686:UOM65691 UEQ65686:UEQ65691 TUU65686:TUU65691 TKY65686:TKY65691 TBC65686:TBC65691 SRG65686:SRG65691 SHK65686:SHK65691 RXO65686:RXO65691 RNS65686:RNS65691 RDW65686:RDW65691 QUA65686:QUA65691 QKE65686:QKE65691 QAI65686:QAI65691 PQM65686:PQM65691 PGQ65686:PGQ65691 OWU65686:OWU65691 OMY65686:OMY65691 ODC65686:ODC65691 NTG65686:NTG65691 NJK65686:NJK65691 MZO65686:MZO65691 MPS65686:MPS65691 MFW65686:MFW65691 LWA65686:LWA65691 LME65686:LME65691 LCI65686:LCI65691 KSM65686:KSM65691 KIQ65686:KIQ65691 JYU65686:JYU65691 JOY65686:JOY65691 JFC65686:JFC65691 IVG65686:IVG65691 ILK65686:ILK65691 IBO65686:IBO65691 HRS65686:HRS65691 HHW65686:HHW65691 GYA65686:GYA65691 GOE65686:GOE65691 GEI65686:GEI65691 FUM65686:FUM65691 FKQ65686:FKQ65691 FAU65686:FAU65691 EQY65686:EQY65691 EHC65686:EHC65691 DXG65686:DXG65691 DNK65686:DNK65691 DDO65686:DDO65691 CTS65686:CTS65691 CJW65686:CJW65691 CAA65686:CAA65691 BQE65686:BQE65691 BGI65686:BGI65691 AWM65686:AWM65691 AMQ65686:AMQ65691 ACU65686:ACU65691 SY65686:SY65691 JC65686:JC65691 D65686:E65691 WVO983198:WVO983203 WLS983198:WLS983203 WBW983198:WBW983203 VSA983198:VSA983203 VIE983198:VIE983203 UYI983198:UYI983203 UOM983198:UOM983203 UEQ983198:UEQ983203 TUU983198:TUU983203 TKY983198:TKY983203 TBC983198:TBC983203 SRG983198:SRG983203 SHK983198:SHK983203 RXO983198:RXO983203 RNS983198:RNS983203 RDW983198:RDW983203 QUA983198:QUA983203 QKE983198:QKE983203 QAI983198:QAI983203 PQM983198:PQM983203 PGQ983198:PGQ983203 OWU983198:OWU983203 OMY983198:OMY983203 ODC983198:ODC983203 NTG983198:NTG983203 NJK983198:NJK983203 MZO983198:MZO983203 MPS983198:MPS983203 MFW983198:MFW983203 LWA983198:LWA983203 LME983198:LME983203 LCI983198:LCI983203 KSM983198:KSM983203 KIQ983198:KIQ983203 JYU983198:JYU983203 JOY983198:JOY983203 JFC983198:JFC983203 IVG983198:IVG983203 ILK983198:ILK983203 IBO983198:IBO983203 HRS983198:HRS983203 HHW983198:HHW983203 GYA983198:GYA983203 GOE983198:GOE983203 GEI983198:GEI983203 FUM983198:FUM983203 FKQ983198:FKQ983203 FAU983198:FAU983203 EQY983198:EQY983203 EHC983198:EHC983203 DXG983198:DXG983203 DNK983198:DNK983203 DDO983198:DDO983203 CTS983198:CTS983203 CJW983198:CJW983203 CAA983198:CAA983203 BQE983198:BQE983203 BGI983198:BGI983203 AWM983198:AWM983203 AMQ983198:AMQ983203 ACU983198:ACU983203 SY983198:SY983203 JC983198:JC983203 D983198:E983203 WVO917662:WVO917667 WLS917662:WLS917667 WBW917662:WBW917667 VSA917662:VSA917667 VIE917662:VIE917667 UYI917662:UYI917667 UOM917662:UOM917667 UEQ917662:UEQ917667 TUU917662:TUU917667 TKY917662:TKY917667 TBC917662:TBC917667 SRG917662:SRG917667 SHK917662:SHK917667 RXO917662:RXO917667 RNS917662:RNS917667 RDW917662:RDW917667 QUA917662:QUA917667 QKE917662:QKE917667 QAI917662:QAI917667 PQM917662:PQM917667 PGQ917662:PGQ917667 OWU917662:OWU917667 OMY917662:OMY917667 ODC917662:ODC917667 NTG917662:NTG917667 NJK917662:NJK917667 MZO917662:MZO917667 MPS917662:MPS917667 MFW917662:MFW917667 LWA917662:LWA917667 LME917662:LME917667 LCI917662:LCI917667 KSM917662:KSM917667 KIQ917662:KIQ917667 JYU917662:JYU917667 JOY917662:JOY917667 JFC917662:JFC917667 IVG917662:IVG917667 ILK917662:ILK917667 IBO917662:IBO917667 HRS917662:HRS917667 HHW917662:HHW917667 GYA917662:GYA917667 GOE917662:GOE917667 GEI917662:GEI917667 FUM917662:FUM917667 FKQ917662:FKQ917667 FAU917662:FAU917667 EQY917662:EQY917667 EHC917662:EHC917667 DXG917662:DXG917667 DNK917662:DNK917667 DDO917662:DDO917667 CTS917662:CTS917667 CJW917662:CJW917667 CAA917662:CAA917667 BQE917662:BQE917667 BGI917662:BGI917667 AWM917662:AWM917667 AMQ917662:AMQ917667 ACU917662:ACU917667 SY917662:SY917667 JC917662:JC917667 D917662:E917667 WVO852126:WVO852131 WLS852126:WLS852131 WBW852126:WBW852131 VSA852126:VSA852131 VIE852126:VIE852131 UYI852126:UYI852131 UOM852126:UOM852131 UEQ852126:UEQ852131 TUU852126:TUU852131 TKY852126:TKY852131 TBC852126:TBC852131 SRG852126:SRG852131 SHK852126:SHK852131 RXO852126:RXO852131 RNS852126:RNS852131 RDW852126:RDW852131 QUA852126:QUA852131 QKE852126:QKE852131 QAI852126:QAI852131 PQM852126:PQM852131 PGQ852126:PGQ852131 OWU852126:OWU852131 OMY852126:OMY852131 ODC852126:ODC852131 NTG852126:NTG852131 NJK852126:NJK852131 MZO852126:MZO852131 MPS852126:MPS852131 MFW852126:MFW852131 LWA852126:LWA852131 LME852126:LME852131 LCI852126:LCI852131 KSM852126:KSM852131 KIQ852126:KIQ852131 JYU852126:JYU852131 JOY852126:JOY852131 JFC852126:JFC852131 IVG852126:IVG852131 ILK852126:ILK852131 IBO852126:IBO852131 HRS852126:HRS852131 HHW852126:HHW852131 GYA852126:GYA852131 GOE852126:GOE852131 GEI852126:GEI852131 FUM852126:FUM852131 FKQ852126:FKQ852131 FAU852126:FAU852131 EQY852126:EQY852131 EHC852126:EHC852131 DXG852126:DXG852131 DNK852126:DNK852131 DDO852126:DDO852131 CTS852126:CTS852131 CJW852126:CJW852131 CAA852126:CAA852131 BQE852126:BQE852131 BGI852126:BGI852131 AWM852126:AWM852131 AMQ852126:AMQ852131 ACU852126:ACU852131 SY852126:SY852131 JC852126:JC852131 D852126:E852131 WVO786590:WVO786595 WLS786590:WLS786595 WBW786590:WBW786595 VSA786590:VSA786595 VIE786590:VIE786595 UYI786590:UYI786595 UOM786590:UOM786595 UEQ786590:UEQ786595 TUU786590:TUU786595 TKY786590:TKY786595 TBC786590:TBC786595 SRG786590:SRG786595 SHK786590:SHK786595 RXO786590:RXO786595 RNS786590:RNS786595 RDW786590:RDW786595 QUA786590:QUA786595 QKE786590:QKE786595 QAI786590:QAI786595 PQM786590:PQM786595 PGQ786590:PGQ786595 OWU786590:OWU786595 OMY786590:OMY786595 ODC786590:ODC786595 NTG786590:NTG786595 NJK786590:NJK786595 MZO786590:MZO786595 MPS786590:MPS786595 MFW786590:MFW786595 LWA786590:LWA786595 LME786590:LME786595 LCI786590:LCI786595 KSM786590:KSM786595 KIQ786590:KIQ786595 JYU786590:JYU786595 JOY786590:JOY786595 JFC786590:JFC786595 IVG786590:IVG786595 ILK786590:ILK786595 IBO786590:IBO786595 HRS786590:HRS786595 HHW786590:HHW786595 GYA786590:GYA786595 GOE786590:GOE786595 GEI786590:GEI786595 FUM786590:FUM786595 FKQ786590:FKQ786595 FAU786590:FAU786595 EQY786590:EQY786595 EHC786590:EHC786595 DXG786590:DXG786595 DNK786590:DNK786595 DDO786590:DDO786595 CTS786590:CTS786595 CJW786590:CJW786595 CAA786590:CAA786595 BQE786590:BQE786595 BGI786590:BGI786595 AWM786590:AWM786595 AMQ786590:AMQ786595 ACU786590:ACU786595 SY786590:SY786595 JC786590:JC786595 D786590:E786595 WVO721054:WVO721059 WLS721054:WLS721059 WBW721054:WBW721059 VSA721054:VSA721059 VIE721054:VIE721059 UYI721054:UYI721059 UOM721054:UOM721059 UEQ721054:UEQ721059 TUU721054:TUU721059 TKY721054:TKY721059 TBC721054:TBC721059 SRG721054:SRG721059 SHK721054:SHK721059 RXO721054:RXO721059 RNS721054:RNS721059 RDW721054:RDW721059 QUA721054:QUA721059 QKE721054:QKE721059 QAI721054:QAI721059 PQM721054:PQM721059 PGQ721054:PGQ721059 OWU721054:OWU721059 OMY721054:OMY721059 ODC721054:ODC721059 NTG721054:NTG721059 NJK721054:NJK721059 MZO721054:MZO721059 MPS721054:MPS721059 MFW721054:MFW721059 LWA721054:LWA721059 LME721054:LME721059 LCI721054:LCI721059 KSM721054:KSM721059 KIQ721054:KIQ721059 JYU721054:JYU721059 JOY721054:JOY721059 JFC721054:JFC721059 IVG721054:IVG721059 ILK721054:ILK721059 IBO721054:IBO721059 HRS721054:HRS721059 HHW721054:HHW721059 GYA721054:GYA721059 GOE721054:GOE721059 GEI721054:GEI721059 FUM721054:FUM721059 FKQ721054:FKQ721059 FAU721054:FAU721059 EQY721054:EQY721059 EHC721054:EHC721059 DXG721054:DXG721059 DNK721054:DNK721059 DDO721054:DDO721059 CTS721054:CTS721059 CJW721054:CJW721059 CAA721054:CAA721059 BQE721054:BQE721059 BGI721054:BGI721059 AWM721054:AWM721059 AMQ721054:AMQ721059 ACU721054:ACU721059 SY721054:SY721059 JC721054:JC721059 D721054:E721059 WVO655518:WVO655523 WLS655518:WLS655523 WBW655518:WBW655523 VSA655518:VSA655523 VIE655518:VIE655523 UYI655518:UYI655523 UOM655518:UOM655523 UEQ655518:UEQ655523 TUU655518:TUU655523 TKY655518:TKY655523 TBC655518:TBC655523 SRG655518:SRG655523 SHK655518:SHK655523 RXO655518:RXO655523 RNS655518:RNS655523 RDW655518:RDW655523 QUA655518:QUA655523 QKE655518:QKE655523 QAI655518:QAI655523 PQM655518:PQM655523 PGQ655518:PGQ655523 OWU655518:OWU655523 OMY655518:OMY655523 ODC655518:ODC655523 NTG655518:NTG655523 NJK655518:NJK655523 MZO655518:MZO655523 MPS655518:MPS655523 MFW655518:MFW655523 LWA655518:LWA655523 LME655518:LME655523 LCI655518:LCI655523 KSM655518:KSM655523 KIQ655518:KIQ655523 JYU655518:JYU655523 JOY655518:JOY655523 JFC655518:JFC655523 IVG655518:IVG655523 ILK655518:ILK655523 IBO655518:IBO655523 HRS655518:HRS655523 HHW655518:HHW655523 GYA655518:GYA655523 GOE655518:GOE655523 GEI655518:GEI655523 FUM655518:FUM655523 FKQ655518:FKQ655523 FAU655518:FAU655523 EQY655518:EQY655523 EHC655518:EHC655523 DXG655518:DXG655523 DNK655518:DNK655523 DDO655518:DDO655523 CTS655518:CTS655523 CJW655518:CJW655523 CAA655518:CAA655523 BQE655518:BQE655523 BGI655518:BGI655523 AWM655518:AWM655523 AMQ655518:AMQ655523 ACU655518:ACU655523 SY655518:SY655523 JC655518:JC655523 D655518:E655523 WVO589982:WVO589987 WLS589982:WLS589987 WBW589982:WBW589987 VSA589982:VSA589987 VIE589982:VIE589987 UYI589982:UYI589987 UOM589982:UOM589987 UEQ589982:UEQ589987 TUU589982:TUU589987 TKY589982:TKY589987 TBC589982:TBC589987 SRG589982:SRG589987 SHK589982:SHK589987 RXO589982:RXO589987 RNS589982:RNS589987 RDW589982:RDW589987 QUA589982:QUA589987 QKE589982:QKE589987 QAI589982:QAI589987 PQM589982:PQM589987 PGQ589982:PGQ589987 OWU589982:OWU589987 OMY589982:OMY589987 ODC589982:ODC589987 NTG589982:NTG589987 NJK589982:NJK589987 MZO589982:MZO589987 MPS589982:MPS589987 MFW589982:MFW589987 LWA589982:LWA589987 LME589982:LME589987 LCI589982:LCI589987 KSM589982:KSM589987 KIQ589982:KIQ589987 JYU589982:JYU589987 JOY589982:JOY589987 JFC589982:JFC589987 IVG589982:IVG589987 ILK589982:ILK589987 IBO589982:IBO589987 HRS589982:HRS589987 HHW589982:HHW589987 GYA589982:GYA589987 GOE589982:GOE589987 GEI589982:GEI589987 FUM589982:FUM589987 FKQ589982:FKQ589987 FAU589982:FAU589987 EQY589982:EQY589987 EHC589982:EHC589987 DXG589982:DXG589987 DNK589982:DNK589987 DDO589982:DDO589987 CTS589982:CTS589987 CJW589982:CJW589987 CAA589982:CAA589987 BQE589982:BQE589987 BGI589982:BGI589987 AWM589982:AWM589987 AMQ589982:AMQ589987 ACU589982:ACU589987 SY589982:SY589987 JC589982:JC589987 D589982:E589987 WVO524446:WVO524451 WLS524446:WLS524451 WBW524446:WBW524451 VSA524446:VSA524451 VIE524446:VIE524451 UYI524446:UYI524451 UOM524446:UOM524451 UEQ524446:UEQ524451 TUU524446:TUU524451 TKY524446:TKY524451 TBC524446:TBC524451 SRG524446:SRG524451 SHK524446:SHK524451 RXO524446:RXO524451 RNS524446:RNS524451 RDW524446:RDW524451 QUA524446:QUA524451 QKE524446:QKE524451 QAI524446:QAI524451 PQM524446:PQM524451 PGQ524446:PGQ524451 OWU524446:OWU524451 OMY524446:OMY524451 ODC524446:ODC524451 NTG524446:NTG524451 NJK524446:NJK524451 MZO524446:MZO524451 MPS524446:MPS524451 MFW524446:MFW524451 LWA524446:LWA524451 LME524446:LME524451 LCI524446:LCI524451 KSM524446:KSM524451 KIQ524446:KIQ524451 JYU524446:JYU524451 JOY524446:JOY524451 JFC524446:JFC524451 IVG524446:IVG524451 ILK524446:ILK524451 IBO524446:IBO524451 HRS524446:HRS524451 HHW524446:HHW524451 GYA524446:GYA524451 GOE524446:GOE524451 GEI524446:GEI524451 FUM524446:FUM524451 FKQ524446:FKQ524451 FAU524446:FAU524451 EQY524446:EQY524451 EHC524446:EHC524451 DXG524446:DXG524451 DNK524446:DNK524451 DDO524446:DDO524451 CTS524446:CTS524451 CJW524446:CJW524451 CAA524446:CAA524451 BQE524446:BQE524451 BGI524446:BGI524451 AWM524446:AWM524451 AMQ524446:AMQ524451 ACU524446:ACU524451 SY524446:SY524451 JC524446:JC524451 D524446:E524451 WVO458910:WVO458915 WLS458910:WLS458915 WBW458910:WBW458915 VSA458910:VSA458915 VIE458910:VIE458915 UYI458910:UYI458915 UOM458910:UOM458915 UEQ458910:UEQ458915 TUU458910:TUU458915 TKY458910:TKY458915 TBC458910:TBC458915 SRG458910:SRG458915 SHK458910:SHK458915 RXO458910:RXO458915 RNS458910:RNS458915 RDW458910:RDW458915 QUA458910:QUA458915 QKE458910:QKE458915 QAI458910:QAI458915 PQM458910:PQM458915 PGQ458910:PGQ458915 OWU458910:OWU458915 OMY458910:OMY458915 ODC458910:ODC458915 NTG458910:NTG458915 NJK458910:NJK458915 MZO458910:MZO458915 MPS458910:MPS458915 MFW458910:MFW458915 LWA458910:LWA458915 LME458910:LME458915 LCI458910:LCI458915 KSM458910:KSM458915 KIQ458910:KIQ458915 JYU458910:JYU458915 JOY458910:JOY458915 JFC458910:JFC458915 IVG458910:IVG458915 ILK458910:ILK458915 IBO458910:IBO458915 HRS458910:HRS458915 HHW458910:HHW458915 GYA458910:GYA458915 GOE458910:GOE458915 GEI458910:GEI458915 FUM458910:FUM458915 FKQ458910:FKQ458915 FAU458910:FAU458915 EQY458910:EQY458915 EHC458910:EHC458915 DXG458910:DXG458915 DNK458910:DNK458915 DDO458910:DDO458915 CTS458910:CTS458915 CJW458910:CJW458915 CAA458910:CAA458915 BQE458910:BQE458915 BGI458910:BGI458915 AWM458910:AWM458915 AMQ458910:AMQ458915 ACU458910:ACU458915 SY458910:SY458915 JC458910:JC458915 D458910:E458915 WVO393374:WVO393379 WLS393374:WLS393379 WBW393374:WBW393379 VSA393374:VSA393379 VIE393374:VIE393379 UYI393374:UYI393379 UOM393374:UOM393379 UEQ393374:UEQ393379 TUU393374:TUU393379 TKY393374:TKY393379 TBC393374:TBC393379 SRG393374:SRG393379 SHK393374:SHK393379 RXO393374:RXO393379 RNS393374:RNS393379 RDW393374:RDW393379 QUA393374:QUA393379 QKE393374:QKE393379 QAI393374:QAI393379 PQM393374:PQM393379 PGQ393374:PGQ393379 OWU393374:OWU393379 OMY393374:OMY393379 ODC393374:ODC393379 NTG393374:NTG393379 NJK393374:NJK393379 MZO393374:MZO393379 MPS393374:MPS393379 MFW393374:MFW393379 LWA393374:LWA393379 LME393374:LME393379 LCI393374:LCI393379 KSM393374:KSM393379 KIQ393374:KIQ393379 JYU393374:JYU393379 JOY393374:JOY393379 JFC393374:JFC393379 IVG393374:IVG393379 ILK393374:ILK393379 IBO393374:IBO393379 HRS393374:HRS393379 HHW393374:HHW393379 GYA393374:GYA393379 GOE393374:GOE393379 GEI393374:GEI393379 FUM393374:FUM393379 FKQ393374:FKQ393379 FAU393374:FAU393379 EQY393374:EQY393379 EHC393374:EHC393379 DXG393374:DXG393379 DNK393374:DNK393379 DDO393374:DDO393379 CTS393374:CTS393379 CJW393374:CJW393379 CAA393374:CAA393379 BQE393374:BQE393379 BGI393374:BGI393379 AWM393374:AWM393379 AMQ393374:AMQ393379 ACU393374:ACU393379 SY393374:SY393379 JC393374:JC393379 D393374:E393379 WVO327838:WVO327843 WLS327838:WLS327843 WBW327838:WBW327843 VSA327838:VSA327843 VIE327838:VIE327843 UYI327838:UYI327843 UOM327838:UOM327843 UEQ327838:UEQ327843 TUU327838:TUU327843 TKY327838:TKY327843 TBC327838:TBC327843 SRG327838:SRG327843 SHK327838:SHK327843 RXO327838:RXO327843 RNS327838:RNS327843 RDW327838:RDW327843 QUA327838:QUA327843 QKE327838:QKE327843 QAI327838:QAI327843 PQM327838:PQM327843 PGQ327838:PGQ327843 OWU327838:OWU327843 OMY327838:OMY327843 ODC327838:ODC327843 NTG327838:NTG327843 NJK327838:NJK327843 MZO327838:MZO327843 MPS327838:MPS327843 MFW327838:MFW327843 LWA327838:LWA327843 LME327838:LME327843 LCI327838:LCI327843 KSM327838:KSM327843 KIQ327838:KIQ327843 JYU327838:JYU327843 JOY327838:JOY327843 JFC327838:JFC327843 IVG327838:IVG327843 ILK327838:ILK327843 IBO327838:IBO327843 HRS327838:HRS327843 HHW327838:HHW327843 GYA327838:GYA327843 GOE327838:GOE327843 GEI327838:GEI327843 FUM327838:FUM327843 FKQ327838:FKQ327843 FAU327838:FAU327843 EQY327838:EQY327843 EHC327838:EHC327843 DXG327838:DXG327843 DNK327838:DNK327843 DDO327838:DDO327843 CTS327838:CTS327843 CJW327838:CJW327843 CAA327838:CAA327843 BQE327838:BQE327843 BGI327838:BGI327843 AWM327838:AWM327843 AMQ327838:AMQ327843 ACU327838:ACU327843 SY327838:SY327843 JC327838:JC327843 D327838:E327843 WVO262302:WVO262307 WLS262302:WLS262307 WBW262302:WBW262307 VSA262302:VSA262307 VIE262302:VIE262307 UYI262302:UYI262307 UOM262302:UOM262307 UEQ262302:UEQ262307 TUU262302:TUU262307 TKY262302:TKY262307 TBC262302:TBC262307 SRG262302:SRG262307 SHK262302:SHK262307 RXO262302:RXO262307 RNS262302:RNS262307 RDW262302:RDW262307 QUA262302:QUA262307 QKE262302:QKE262307 QAI262302:QAI262307 PQM262302:PQM262307 PGQ262302:PGQ262307 OWU262302:OWU262307 OMY262302:OMY262307 ODC262302:ODC262307 NTG262302:NTG262307 NJK262302:NJK262307 MZO262302:MZO262307 MPS262302:MPS262307 MFW262302:MFW262307 LWA262302:LWA262307 LME262302:LME262307 LCI262302:LCI262307 KSM262302:KSM262307 KIQ262302:KIQ262307 JYU262302:JYU262307 JOY262302:JOY262307 JFC262302:JFC262307 IVG262302:IVG262307 ILK262302:ILK262307 IBO262302:IBO262307 HRS262302:HRS262307 HHW262302:HHW262307 GYA262302:GYA262307 GOE262302:GOE262307 GEI262302:GEI262307 FUM262302:FUM262307 FKQ262302:FKQ262307 FAU262302:FAU262307 EQY262302:EQY262307 EHC262302:EHC262307 DXG262302:DXG262307 DNK262302:DNK262307 DDO262302:DDO262307 CTS262302:CTS262307 CJW262302:CJW262307 CAA262302:CAA262307 BQE262302:BQE262307 BGI262302:BGI262307 AWM262302:AWM262307 AMQ262302:AMQ262307 ACU262302:ACU262307 SY262302:SY262307 JC262302:JC262307 D262302:E262307 WVO196766:WVO196771 WLS196766:WLS196771 WBW196766:WBW196771 VSA196766:VSA196771 VIE196766:VIE196771 UYI196766:UYI196771 UOM196766:UOM196771 UEQ196766:UEQ196771 TUU196766:TUU196771 TKY196766:TKY196771 TBC196766:TBC196771 SRG196766:SRG196771 SHK196766:SHK196771 RXO196766:RXO196771 RNS196766:RNS196771 RDW196766:RDW196771 QUA196766:QUA196771 QKE196766:QKE196771 QAI196766:QAI196771 PQM196766:PQM196771 PGQ196766:PGQ196771 OWU196766:OWU196771 OMY196766:OMY196771 ODC196766:ODC196771 NTG196766:NTG196771 NJK196766:NJK196771 MZO196766:MZO196771 MPS196766:MPS196771 MFW196766:MFW196771 LWA196766:LWA196771 LME196766:LME196771 LCI196766:LCI196771 KSM196766:KSM196771 KIQ196766:KIQ196771 JYU196766:JYU196771 JOY196766:JOY196771 JFC196766:JFC196771 IVG196766:IVG196771 ILK196766:ILK196771 IBO196766:IBO196771 HRS196766:HRS196771 HHW196766:HHW196771 GYA196766:GYA196771 GOE196766:GOE196771 GEI196766:GEI196771 FUM196766:FUM196771 FKQ196766:FKQ196771 FAU196766:FAU196771 EQY196766:EQY196771 EHC196766:EHC196771 DXG196766:DXG196771 DNK196766:DNK196771 DDO196766:DDO196771 CTS196766:CTS196771 CJW196766:CJW196771 CAA196766:CAA196771 BQE196766:BQE196771 BGI196766:BGI196771 AWM196766:AWM196771 AMQ196766:AMQ196771 ACU196766:ACU196771 SY196766:SY196771 JC196766:JC196771 D196766:E196771 WVO131230:WVO131235 WLS131230:WLS131235 WBW131230:WBW131235 VSA131230:VSA131235 VIE131230:VIE131235 UYI131230:UYI131235 UOM131230:UOM131235 UEQ131230:UEQ131235 TUU131230:TUU131235 TKY131230:TKY131235 TBC131230:TBC131235 SRG131230:SRG131235 SHK131230:SHK131235 RXO131230:RXO131235 RNS131230:RNS131235 RDW131230:RDW131235 QUA131230:QUA131235 QKE131230:QKE131235 QAI131230:QAI131235 PQM131230:PQM131235 PGQ131230:PGQ131235 OWU131230:OWU131235 OMY131230:OMY131235 ODC131230:ODC131235 NTG131230:NTG131235 NJK131230:NJK131235 MZO131230:MZO131235 MPS131230:MPS131235 MFW131230:MFW131235 LWA131230:LWA131235 LME131230:LME131235 LCI131230:LCI131235 KSM131230:KSM131235 KIQ131230:KIQ131235 JYU131230:JYU131235 JOY131230:JOY131235 JFC131230:JFC131235 IVG131230:IVG131235 ILK131230:ILK131235 IBO131230:IBO131235 HRS131230:HRS131235 HHW131230:HHW131235 GYA131230:GYA131235 GOE131230:GOE131235 GEI131230:GEI131235 FUM131230:FUM131235 FKQ131230:FKQ131235 FAU131230:FAU131235 EQY131230:EQY131235 EHC131230:EHC131235 DXG131230:DXG131235 DNK131230:DNK131235 DDO131230:DDO131235 CTS131230:CTS131235 CJW131230:CJW131235 CAA131230:CAA131235 BQE131230:BQE131235 BGI131230:BGI131235 AWM131230:AWM131235 AMQ131230:AMQ131235 ACU131230:ACU131235 SY131230:SY131235 JC131230:JC131235 D131230:E131235 WVO65694:WVO65699 WLS65694:WLS65699 WBW65694:WBW65699 VSA65694:VSA65699 VIE65694:VIE65699 UYI65694:UYI65699 UOM65694:UOM65699 UEQ65694:UEQ65699 TUU65694:TUU65699 TKY65694:TKY65699 TBC65694:TBC65699 SRG65694:SRG65699 SHK65694:SHK65699 RXO65694:RXO65699 RNS65694:RNS65699 RDW65694:RDW65699 QUA65694:QUA65699 QKE65694:QKE65699 QAI65694:QAI65699 PQM65694:PQM65699 PGQ65694:PGQ65699 OWU65694:OWU65699 OMY65694:OMY65699 ODC65694:ODC65699 NTG65694:NTG65699 NJK65694:NJK65699 MZO65694:MZO65699 MPS65694:MPS65699 MFW65694:MFW65699 LWA65694:LWA65699 LME65694:LME65699 LCI65694:LCI65699 KSM65694:KSM65699 KIQ65694:KIQ65699 JYU65694:JYU65699 JOY65694:JOY65699 JFC65694:JFC65699 IVG65694:IVG65699 ILK65694:ILK65699 IBO65694:IBO65699 HRS65694:HRS65699 HHW65694:HHW65699 GYA65694:GYA65699 GOE65694:GOE65699 GEI65694:GEI65699 FUM65694:FUM65699 FKQ65694:FKQ65699 FAU65694:FAU65699 EQY65694:EQY65699 EHC65694:EHC65699 DXG65694:DXG65699 DNK65694:DNK65699 DDO65694:DDO65699 CTS65694:CTS65699 CJW65694:CJW65699 CAA65694:CAA65699 BQE65694:BQE65699 BGI65694:BGI65699 AWM65694:AWM65699 AMQ65694:AMQ65699 ACU65694:ACU65699 SY65694:SY65699 JC65694:JC65699 D65694:E65699 WVO983206:WVO983211 WLS983206:WLS983211 WBW983206:WBW983211 VSA983206:VSA983211 VIE983206:VIE983211 UYI983206:UYI983211 UOM983206:UOM983211 UEQ983206:UEQ983211 TUU983206:TUU983211 TKY983206:TKY983211 TBC983206:TBC983211 SRG983206:SRG983211 SHK983206:SHK983211 RXO983206:RXO983211 RNS983206:RNS983211 RDW983206:RDW983211 QUA983206:QUA983211 QKE983206:QKE983211 QAI983206:QAI983211 PQM983206:PQM983211 PGQ983206:PGQ983211 OWU983206:OWU983211 OMY983206:OMY983211 ODC983206:ODC983211 NTG983206:NTG983211 NJK983206:NJK983211 MZO983206:MZO983211 MPS983206:MPS983211 MFW983206:MFW983211 LWA983206:LWA983211 LME983206:LME983211 LCI983206:LCI983211 KSM983206:KSM983211 KIQ983206:KIQ983211 JYU983206:JYU983211 JOY983206:JOY983211 JFC983206:JFC983211 IVG983206:IVG983211 ILK983206:ILK983211 IBO983206:IBO983211 HRS983206:HRS983211 HHW983206:HHW983211 GYA983206:GYA983211 GOE983206:GOE983211 GEI983206:GEI983211 FUM983206:FUM983211 FKQ983206:FKQ983211 FAU983206:FAU983211 EQY983206:EQY983211 EHC983206:EHC983211 DXG983206:DXG983211 DNK983206:DNK983211 DDO983206:DDO983211 CTS983206:CTS983211 CJW983206:CJW983211 CAA983206:CAA983211 BQE983206:BQE983211 BGI983206:BGI983211 AWM983206:AWM983211 AMQ983206:AMQ983211 ACU983206:ACU983211 SY983206:SY983211 JC983206:JC983211 D983206:E983211 WVO917670:WVO917675 WLS917670:WLS917675 WBW917670:WBW917675 VSA917670:VSA917675 VIE917670:VIE917675 UYI917670:UYI917675 UOM917670:UOM917675 UEQ917670:UEQ917675 TUU917670:TUU917675 TKY917670:TKY917675 TBC917670:TBC917675 SRG917670:SRG917675 SHK917670:SHK917675 RXO917670:RXO917675 RNS917670:RNS917675 RDW917670:RDW917675 QUA917670:QUA917675 QKE917670:QKE917675 QAI917670:QAI917675 PQM917670:PQM917675 PGQ917670:PGQ917675 OWU917670:OWU917675 OMY917670:OMY917675 ODC917670:ODC917675 NTG917670:NTG917675 NJK917670:NJK917675 MZO917670:MZO917675 MPS917670:MPS917675 MFW917670:MFW917675 LWA917670:LWA917675 LME917670:LME917675 LCI917670:LCI917675 KSM917670:KSM917675 KIQ917670:KIQ917675 JYU917670:JYU917675 JOY917670:JOY917675 JFC917670:JFC917675 IVG917670:IVG917675 ILK917670:ILK917675 IBO917670:IBO917675 HRS917670:HRS917675 HHW917670:HHW917675 GYA917670:GYA917675 GOE917670:GOE917675 GEI917670:GEI917675 FUM917670:FUM917675 FKQ917670:FKQ917675 FAU917670:FAU917675 EQY917670:EQY917675 EHC917670:EHC917675 DXG917670:DXG917675 DNK917670:DNK917675 DDO917670:DDO917675 CTS917670:CTS917675 CJW917670:CJW917675 CAA917670:CAA917675 BQE917670:BQE917675 BGI917670:BGI917675 AWM917670:AWM917675 AMQ917670:AMQ917675 ACU917670:ACU917675 SY917670:SY917675 JC917670:JC917675 D917670:E917675 WVO852134:WVO852139 WLS852134:WLS852139 WBW852134:WBW852139 VSA852134:VSA852139 VIE852134:VIE852139 UYI852134:UYI852139 UOM852134:UOM852139 UEQ852134:UEQ852139 TUU852134:TUU852139 TKY852134:TKY852139 TBC852134:TBC852139 SRG852134:SRG852139 SHK852134:SHK852139 RXO852134:RXO852139 RNS852134:RNS852139 RDW852134:RDW852139 QUA852134:QUA852139 QKE852134:QKE852139 QAI852134:QAI852139 PQM852134:PQM852139 PGQ852134:PGQ852139 OWU852134:OWU852139 OMY852134:OMY852139 ODC852134:ODC852139 NTG852134:NTG852139 NJK852134:NJK852139 MZO852134:MZO852139 MPS852134:MPS852139 MFW852134:MFW852139 LWA852134:LWA852139 LME852134:LME852139 LCI852134:LCI852139 KSM852134:KSM852139 KIQ852134:KIQ852139 JYU852134:JYU852139 JOY852134:JOY852139 JFC852134:JFC852139 IVG852134:IVG852139 ILK852134:ILK852139 IBO852134:IBO852139 HRS852134:HRS852139 HHW852134:HHW852139 GYA852134:GYA852139 GOE852134:GOE852139 GEI852134:GEI852139 FUM852134:FUM852139 FKQ852134:FKQ852139 FAU852134:FAU852139 EQY852134:EQY852139 EHC852134:EHC852139 DXG852134:DXG852139 DNK852134:DNK852139 DDO852134:DDO852139 CTS852134:CTS852139 CJW852134:CJW852139 CAA852134:CAA852139 BQE852134:BQE852139 BGI852134:BGI852139 AWM852134:AWM852139 AMQ852134:AMQ852139 ACU852134:ACU852139 SY852134:SY852139 JC852134:JC852139 D852134:E852139 WVO786598:WVO786603 WLS786598:WLS786603 WBW786598:WBW786603 VSA786598:VSA786603 VIE786598:VIE786603 UYI786598:UYI786603 UOM786598:UOM786603 UEQ786598:UEQ786603 TUU786598:TUU786603 TKY786598:TKY786603 TBC786598:TBC786603 SRG786598:SRG786603 SHK786598:SHK786603 RXO786598:RXO786603 RNS786598:RNS786603 RDW786598:RDW786603 QUA786598:QUA786603 QKE786598:QKE786603 QAI786598:QAI786603 PQM786598:PQM786603 PGQ786598:PGQ786603 OWU786598:OWU786603 OMY786598:OMY786603 ODC786598:ODC786603 NTG786598:NTG786603 NJK786598:NJK786603 MZO786598:MZO786603 MPS786598:MPS786603 MFW786598:MFW786603 LWA786598:LWA786603 LME786598:LME786603 LCI786598:LCI786603 KSM786598:KSM786603 KIQ786598:KIQ786603 JYU786598:JYU786603 JOY786598:JOY786603 JFC786598:JFC786603 IVG786598:IVG786603 ILK786598:ILK786603 IBO786598:IBO786603 HRS786598:HRS786603 HHW786598:HHW786603 GYA786598:GYA786603 GOE786598:GOE786603 GEI786598:GEI786603 FUM786598:FUM786603 FKQ786598:FKQ786603 FAU786598:FAU786603 EQY786598:EQY786603 EHC786598:EHC786603 DXG786598:DXG786603 DNK786598:DNK786603 DDO786598:DDO786603 CTS786598:CTS786603 CJW786598:CJW786603 CAA786598:CAA786603 BQE786598:BQE786603 BGI786598:BGI786603 AWM786598:AWM786603 AMQ786598:AMQ786603 ACU786598:ACU786603 SY786598:SY786603 JC786598:JC786603 D786598:E786603 WVO721062:WVO721067 WLS721062:WLS721067 WBW721062:WBW721067 VSA721062:VSA721067 VIE721062:VIE721067 UYI721062:UYI721067 UOM721062:UOM721067 UEQ721062:UEQ721067 TUU721062:TUU721067 TKY721062:TKY721067 TBC721062:TBC721067 SRG721062:SRG721067 SHK721062:SHK721067 RXO721062:RXO721067 RNS721062:RNS721067 RDW721062:RDW721067 QUA721062:QUA721067 QKE721062:QKE721067 QAI721062:QAI721067 PQM721062:PQM721067 PGQ721062:PGQ721067 OWU721062:OWU721067 OMY721062:OMY721067 ODC721062:ODC721067 NTG721062:NTG721067 NJK721062:NJK721067 MZO721062:MZO721067 MPS721062:MPS721067 MFW721062:MFW721067 LWA721062:LWA721067 LME721062:LME721067 LCI721062:LCI721067 KSM721062:KSM721067 KIQ721062:KIQ721067 JYU721062:JYU721067 JOY721062:JOY721067 JFC721062:JFC721067 IVG721062:IVG721067 ILK721062:ILK721067 IBO721062:IBO721067 HRS721062:HRS721067 HHW721062:HHW721067 GYA721062:GYA721067 GOE721062:GOE721067 GEI721062:GEI721067 FUM721062:FUM721067 FKQ721062:FKQ721067 FAU721062:FAU721067 EQY721062:EQY721067 EHC721062:EHC721067 DXG721062:DXG721067 DNK721062:DNK721067 DDO721062:DDO721067 CTS721062:CTS721067 CJW721062:CJW721067 CAA721062:CAA721067 BQE721062:BQE721067 BGI721062:BGI721067 AWM721062:AWM721067 AMQ721062:AMQ721067 ACU721062:ACU721067 SY721062:SY721067 JC721062:JC721067 D721062:E721067 WVO655526:WVO655531 WLS655526:WLS655531 WBW655526:WBW655531 VSA655526:VSA655531 VIE655526:VIE655531 UYI655526:UYI655531 UOM655526:UOM655531 UEQ655526:UEQ655531 TUU655526:TUU655531 TKY655526:TKY655531 TBC655526:TBC655531 SRG655526:SRG655531 SHK655526:SHK655531 RXO655526:RXO655531 RNS655526:RNS655531 RDW655526:RDW655531 QUA655526:QUA655531 QKE655526:QKE655531 QAI655526:QAI655531 PQM655526:PQM655531 PGQ655526:PGQ655531 OWU655526:OWU655531 OMY655526:OMY655531 ODC655526:ODC655531 NTG655526:NTG655531 NJK655526:NJK655531 MZO655526:MZO655531 MPS655526:MPS655531 MFW655526:MFW655531 LWA655526:LWA655531 LME655526:LME655531 LCI655526:LCI655531 KSM655526:KSM655531 KIQ655526:KIQ655531 JYU655526:JYU655531 JOY655526:JOY655531 JFC655526:JFC655531 IVG655526:IVG655531 ILK655526:ILK655531 IBO655526:IBO655531 HRS655526:HRS655531 HHW655526:HHW655531 GYA655526:GYA655531 GOE655526:GOE655531 GEI655526:GEI655531 FUM655526:FUM655531 FKQ655526:FKQ655531 FAU655526:FAU655531 EQY655526:EQY655531 EHC655526:EHC655531 DXG655526:DXG655531 DNK655526:DNK655531 DDO655526:DDO655531 CTS655526:CTS655531 CJW655526:CJW655531 CAA655526:CAA655531 BQE655526:BQE655531 BGI655526:BGI655531 AWM655526:AWM655531 AMQ655526:AMQ655531 ACU655526:ACU655531 SY655526:SY655531 JC655526:JC655531 D655526:E655531 WVO589990:WVO589995 WLS589990:WLS589995 WBW589990:WBW589995 VSA589990:VSA589995 VIE589990:VIE589995 UYI589990:UYI589995 UOM589990:UOM589995 UEQ589990:UEQ589995 TUU589990:TUU589995 TKY589990:TKY589995 TBC589990:TBC589995 SRG589990:SRG589995 SHK589990:SHK589995 RXO589990:RXO589995 RNS589990:RNS589995 RDW589990:RDW589995 QUA589990:QUA589995 QKE589990:QKE589995 QAI589990:QAI589995 PQM589990:PQM589995 PGQ589990:PGQ589995 OWU589990:OWU589995 OMY589990:OMY589995 ODC589990:ODC589995 NTG589990:NTG589995 NJK589990:NJK589995 MZO589990:MZO589995 MPS589990:MPS589995 MFW589990:MFW589995 LWA589990:LWA589995 LME589990:LME589995 LCI589990:LCI589995 KSM589990:KSM589995 KIQ589990:KIQ589995 JYU589990:JYU589995 JOY589990:JOY589995 JFC589990:JFC589995 IVG589990:IVG589995 ILK589990:ILK589995 IBO589990:IBO589995 HRS589990:HRS589995 HHW589990:HHW589995 GYA589990:GYA589995 GOE589990:GOE589995 GEI589990:GEI589995 FUM589990:FUM589995 FKQ589990:FKQ589995 FAU589990:FAU589995 EQY589990:EQY589995 EHC589990:EHC589995 DXG589990:DXG589995 DNK589990:DNK589995 DDO589990:DDO589995 CTS589990:CTS589995 CJW589990:CJW589995 CAA589990:CAA589995 BQE589990:BQE589995 BGI589990:BGI589995 AWM589990:AWM589995 AMQ589990:AMQ589995 ACU589990:ACU589995 SY589990:SY589995 JC589990:JC589995 D589990:E589995 WVO524454:WVO524459 WLS524454:WLS524459 WBW524454:WBW524459 VSA524454:VSA524459 VIE524454:VIE524459 UYI524454:UYI524459 UOM524454:UOM524459 UEQ524454:UEQ524459 TUU524454:TUU524459 TKY524454:TKY524459 TBC524454:TBC524459 SRG524454:SRG524459 SHK524454:SHK524459 RXO524454:RXO524459 RNS524454:RNS524459 RDW524454:RDW524459 QUA524454:QUA524459 QKE524454:QKE524459 QAI524454:QAI524459 PQM524454:PQM524459 PGQ524454:PGQ524459 OWU524454:OWU524459 OMY524454:OMY524459 ODC524454:ODC524459 NTG524454:NTG524459 NJK524454:NJK524459 MZO524454:MZO524459 MPS524454:MPS524459 MFW524454:MFW524459 LWA524454:LWA524459 LME524454:LME524459 LCI524454:LCI524459 KSM524454:KSM524459 KIQ524454:KIQ524459 JYU524454:JYU524459 JOY524454:JOY524459 JFC524454:JFC524459 IVG524454:IVG524459 ILK524454:ILK524459 IBO524454:IBO524459 HRS524454:HRS524459 HHW524454:HHW524459 GYA524454:GYA524459 GOE524454:GOE524459 GEI524454:GEI524459 FUM524454:FUM524459 FKQ524454:FKQ524459 FAU524454:FAU524459 EQY524454:EQY524459 EHC524454:EHC524459 DXG524454:DXG524459 DNK524454:DNK524459 DDO524454:DDO524459 CTS524454:CTS524459 CJW524454:CJW524459 CAA524454:CAA524459 BQE524454:BQE524459 BGI524454:BGI524459 AWM524454:AWM524459 AMQ524454:AMQ524459 ACU524454:ACU524459 SY524454:SY524459 JC524454:JC524459 D524454:E524459 WVO458918:WVO458923 WLS458918:WLS458923 WBW458918:WBW458923 VSA458918:VSA458923 VIE458918:VIE458923 UYI458918:UYI458923 UOM458918:UOM458923 UEQ458918:UEQ458923 TUU458918:TUU458923 TKY458918:TKY458923 TBC458918:TBC458923 SRG458918:SRG458923 SHK458918:SHK458923 RXO458918:RXO458923 RNS458918:RNS458923 RDW458918:RDW458923 QUA458918:QUA458923 QKE458918:QKE458923 QAI458918:QAI458923 PQM458918:PQM458923 PGQ458918:PGQ458923 OWU458918:OWU458923 OMY458918:OMY458923 ODC458918:ODC458923 NTG458918:NTG458923 NJK458918:NJK458923 MZO458918:MZO458923 MPS458918:MPS458923 MFW458918:MFW458923 LWA458918:LWA458923 LME458918:LME458923 LCI458918:LCI458923 KSM458918:KSM458923 KIQ458918:KIQ458923 JYU458918:JYU458923 JOY458918:JOY458923 JFC458918:JFC458923 IVG458918:IVG458923 ILK458918:ILK458923 IBO458918:IBO458923 HRS458918:HRS458923 HHW458918:HHW458923 GYA458918:GYA458923 GOE458918:GOE458923 GEI458918:GEI458923 FUM458918:FUM458923 FKQ458918:FKQ458923 FAU458918:FAU458923 EQY458918:EQY458923 EHC458918:EHC458923 DXG458918:DXG458923 DNK458918:DNK458923 DDO458918:DDO458923 CTS458918:CTS458923 CJW458918:CJW458923 CAA458918:CAA458923 BQE458918:BQE458923 BGI458918:BGI458923 AWM458918:AWM458923 AMQ458918:AMQ458923 ACU458918:ACU458923 SY458918:SY458923 JC458918:JC458923 D458918:E458923 WVO393382:WVO393387 WLS393382:WLS393387 WBW393382:WBW393387 VSA393382:VSA393387 VIE393382:VIE393387 UYI393382:UYI393387 UOM393382:UOM393387 UEQ393382:UEQ393387 TUU393382:TUU393387 TKY393382:TKY393387 TBC393382:TBC393387 SRG393382:SRG393387 SHK393382:SHK393387 RXO393382:RXO393387 RNS393382:RNS393387 RDW393382:RDW393387 QUA393382:QUA393387 QKE393382:QKE393387 QAI393382:QAI393387 PQM393382:PQM393387 PGQ393382:PGQ393387 OWU393382:OWU393387 OMY393382:OMY393387 ODC393382:ODC393387 NTG393382:NTG393387 NJK393382:NJK393387 MZO393382:MZO393387 MPS393382:MPS393387 MFW393382:MFW393387 LWA393382:LWA393387 LME393382:LME393387 LCI393382:LCI393387 KSM393382:KSM393387 KIQ393382:KIQ393387 JYU393382:JYU393387 JOY393382:JOY393387 JFC393382:JFC393387 IVG393382:IVG393387 ILK393382:ILK393387 IBO393382:IBO393387 HRS393382:HRS393387 HHW393382:HHW393387 GYA393382:GYA393387 GOE393382:GOE393387 GEI393382:GEI393387 FUM393382:FUM393387 FKQ393382:FKQ393387 FAU393382:FAU393387 EQY393382:EQY393387 EHC393382:EHC393387 DXG393382:DXG393387 DNK393382:DNK393387 DDO393382:DDO393387 CTS393382:CTS393387 CJW393382:CJW393387 CAA393382:CAA393387 BQE393382:BQE393387 BGI393382:BGI393387 AWM393382:AWM393387 AMQ393382:AMQ393387 ACU393382:ACU393387 SY393382:SY393387 JC393382:JC393387 D393382:E393387 WVO327846:WVO327851 WLS327846:WLS327851 WBW327846:WBW327851 VSA327846:VSA327851 VIE327846:VIE327851 UYI327846:UYI327851 UOM327846:UOM327851 UEQ327846:UEQ327851 TUU327846:TUU327851 TKY327846:TKY327851 TBC327846:TBC327851 SRG327846:SRG327851 SHK327846:SHK327851 RXO327846:RXO327851 RNS327846:RNS327851 RDW327846:RDW327851 QUA327846:QUA327851 QKE327846:QKE327851 QAI327846:QAI327851 PQM327846:PQM327851 PGQ327846:PGQ327851 OWU327846:OWU327851 OMY327846:OMY327851 ODC327846:ODC327851 NTG327846:NTG327851 NJK327846:NJK327851 MZO327846:MZO327851 MPS327846:MPS327851 MFW327846:MFW327851 LWA327846:LWA327851 LME327846:LME327851 LCI327846:LCI327851 KSM327846:KSM327851 KIQ327846:KIQ327851 JYU327846:JYU327851 JOY327846:JOY327851 JFC327846:JFC327851 IVG327846:IVG327851 ILK327846:ILK327851 IBO327846:IBO327851 HRS327846:HRS327851 HHW327846:HHW327851 GYA327846:GYA327851 GOE327846:GOE327851 GEI327846:GEI327851 FUM327846:FUM327851 FKQ327846:FKQ327851 FAU327846:FAU327851 EQY327846:EQY327851 EHC327846:EHC327851 DXG327846:DXG327851 DNK327846:DNK327851 DDO327846:DDO327851 CTS327846:CTS327851 CJW327846:CJW327851 CAA327846:CAA327851 BQE327846:BQE327851 BGI327846:BGI327851 AWM327846:AWM327851 AMQ327846:AMQ327851 ACU327846:ACU327851 SY327846:SY327851 JC327846:JC327851 D327846:E327851 WVO262310:WVO262315 WLS262310:WLS262315 WBW262310:WBW262315 VSA262310:VSA262315 VIE262310:VIE262315 UYI262310:UYI262315 UOM262310:UOM262315 UEQ262310:UEQ262315 TUU262310:TUU262315 TKY262310:TKY262315 TBC262310:TBC262315 SRG262310:SRG262315 SHK262310:SHK262315 RXO262310:RXO262315 RNS262310:RNS262315 RDW262310:RDW262315 QUA262310:QUA262315 QKE262310:QKE262315 QAI262310:QAI262315 PQM262310:PQM262315 PGQ262310:PGQ262315 OWU262310:OWU262315 OMY262310:OMY262315 ODC262310:ODC262315 NTG262310:NTG262315 NJK262310:NJK262315 MZO262310:MZO262315 MPS262310:MPS262315 MFW262310:MFW262315 LWA262310:LWA262315 LME262310:LME262315 LCI262310:LCI262315 KSM262310:KSM262315 KIQ262310:KIQ262315 JYU262310:JYU262315 JOY262310:JOY262315 JFC262310:JFC262315 IVG262310:IVG262315 ILK262310:ILK262315 IBO262310:IBO262315 HRS262310:HRS262315 HHW262310:HHW262315 GYA262310:GYA262315 GOE262310:GOE262315 GEI262310:GEI262315 FUM262310:FUM262315 FKQ262310:FKQ262315 FAU262310:FAU262315 EQY262310:EQY262315 EHC262310:EHC262315 DXG262310:DXG262315 DNK262310:DNK262315 DDO262310:DDO262315 CTS262310:CTS262315 CJW262310:CJW262315 CAA262310:CAA262315 BQE262310:BQE262315 BGI262310:BGI262315 AWM262310:AWM262315 AMQ262310:AMQ262315 ACU262310:ACU262315 SY262310:SY262315 JC262310:JC262315 D262310:E262315 WVO196774:WVO196779 WLS196774:WLS196779 WBW196774:WBW196779 VSA196774:VSA196779 VIE196774:VIE196779 UYI196774:UYI196779 UOM196774:UOM196779 UEQ196774:UEQ196779 TUU196774:TUU196779 TKY196774:TKY196779 TBC196774:TBC196779 SRG196774:SRG196779 SHK196774:SHK196779 RXO196774:RXO196779 RNS196774:RNS196779 RDW196774:RDW196779 QUA196774:QUA196779 QKE196774:QKE196779 QAI196774:QAI196779 PQM196774:PQM196779 PGQ196774:PGQ196779 OWU196774:OWU196779 OMY196774:OMY196779 ODC196774:ODC196779 NTG196774:NTG196779 NJK196774:NJK196779 MZO196774:MZO196779 MPS196774:MPS196779 MFW196774:MFW196779 LWA196774:LWA196779 LME196774:LME196779 LCI196774:LCI196779 KSM196774:KSM196779 KIQ196774:KIQ196779 JYU196774:JYU196779 JOY196774:JOY196779 JFC196774:JFC196779 IVG196774:IVG196779 ILK196774:ILK196779 IBO196774:IBO196779 HRS196774:HRS196779 HHW196774:HHW196779 GYA196774:GYA196779 GOE196774:GOE196779 GEI196774:GEI196779 FUM196774:FUM196779 FKQ196774:FKQ196779 FAU196774:FAU196779 EQY196774:EQY196779 EHC196774:EHC196779 DXG196774:DXG196779 DNK196774:DNK196779 DDO196774:DDO196779 CTS196774:CTS196779 CJW196774:CJW196779 CAA196774:CAA196779 BQE196774:BQE196779 BGI196774:BGI196779 AWM196774:AWM196779 AMQ196774:AMQ196779 ACU196774:ACU196779 SY196774:SY196779 JC196774:JC196779 D196774:E196779 WVO131238:WVO131243 WLS131238:WLS131243 WBW131238:WBW131243 VSA131238:VSA131243 VIE131238:VIE131243 UYI131238:UYI131243 UOM131238:UOM131243 UEQ131238:UEQ131243 TUU131238:TUU131243 TKY131238:TKY131243 TBC131238:TBC131243 SRG131238:SRG131243 SHK131238:SHK131243 RXO131238:RXO131243 RNS131238:RNS131243 RDW131238:RDW131243 QUA131238:QUA131243 QKE131238:QKE131243 QAI131238:QAI131243 PQM131238:PQM131243 PGQ131238:PGQ131243 OWU131238:OWU131243 OMY131238:OMY131243 ODC131238:ODC131243 NTG131238:NTG131243 NJK131238:NJK131243 MZO131238:MZO131243 MPS131238:MPS131243 MFW131238:MFW131243 LWA131238:LWA131243 LME131238:LME131243 LCI131238:LCI131243 KSM131238:KSM131243 KIQ131238:KIQ131243 JYU131238:JYU131243 JOY131238:JOY131243 JFC131238:JFC131243 IVG131238:IVG131243 ILK131238:ILK131243 IBO131238:IBO131243 HRS131238:HRS131243 HHW131238:HHW131243 GYA131238:GYA131243 GOE131238:GOE131243 GEI131238:GEI131243 FUM131238:FUM131243 FKQ131238:FKQ131243 FAU131238:FAU131243 EQY131238:EQY131243 EHC131238:EHC131243 DXG131238:DXG131243 DNK131238:DNK131243 DDO131238:DDO131243 CTS131238:CTS131243 CJW131238:CJW131243 CAA131238:CAA131243 BQE131238:BQE131243 BGI131238:BGI131243 AWM131238:AWM131243 AMQ131238:AMQ131243 ACU131238:ACU131243 SY131238:SY131243 JC131238:JC131243 D131238:E131243 WVO65702:WVO65707 WLS65702:WLS65707 WBW65702:WBW65707 VSA65702:VSA65707 VIE65702:VIE65707 UYI65702:UYI65707 UOM65702:UOM65707 UEQ65702:UEQ65707 TUU65702:TUU65707 TKY65702:TKY65707 TBC65702:TBC65707 SRG65702:SRG65707 SHK65702:SHK65707 RXO65702:RXO65707 RNS65702:RNS65707 RDW65702:RDW65707 QUA65702:QUA65707 QKE65702:QKE65707 QAI65702:QAI65707 PQM65702:PQM65707 PGQ65702:PGQ65707 OWU65702:OWU65707 OMY65702:OMY65707 ODC65702:ODC65707 NTG65702:NTG65707 NJK65702:NJK65707 MZO65702:MZO65707 MPS65702:MPS65707 MFW65702:MFW65707 LWA65702:LWA65707 LME65702:LME65707 LCI65702:LCI65707 KSM65702:KSM65707 KIQ65702:KIQ65707 JYU65702:JYU65707 JOY65702:JOY65707 JFC65702:JFC65707 IVG65702:IVG65707 ILK65702:ILK65707 IBO65702:IBO65707 HRS65702:HRS65707 HHW65702:HHW65707 GYA65702:GYA65707 GOE65702:GOE65707 GEI65702:GEI65707 FUM65702:FUM65707 FKQ65702:FKQ65707 FAU65702:FAU65707 EQY65702:EQY65707 EHC65702:EHC65707 DXG65702:DXG65707 DNK65702:DNK65707 DDO65702:DDO65707 CTS65702:CTS65707 CJW65702:CJW65707 CAA65702:CAA65707 BQE65702:BQE65707 BGI65702:BGI65707 AWM65702:AWM65707 AMQ65702:AMQ65707 ACU65702:ACU65707 SY65702:SY65707 JC65702:JC65707 D65702:E65707 WVO983214:WVO983219 WLS983214:WLS983219 WBW983214:WBW983219 VSA983214:VSA983219 VIE983214:VIE983219 UYI983214:UYI983219 UOM983214:UOM983219 UEQ983214:UEQ983219 TUU983214:TUU983219 TKY983214:TKY983219 TBC983214:TBC983219 SRG983214:SRG983219 SHK983214:SHK983219 RXO983214:RXO983219 RNS983214:RNS983219 RDW983214:RDW983219 QUA983214:QUA983219 QKE983214:QKE983219 QAI983214:QAI983219 PQM983214:PQM983219 PGQ983214:PGQ983219 OWU983214:OWU983219 OMY983214:OMY983219 ODC983214:ODC983219 NTG983214:NTG983219 NJK983214:NJK983219 MZO983214:MZO983219 MPS983214:MPS983219 MFW983214:MFW983219 LWA983214:LWA983219 LME983214:LME983219 LCI983214:LCI983219 KSM983214:KSM983219 KIQ983214:KIQ983219 JYU983214:JYU983219 JOY983214:JOY983219 JFC983214:JFC983219 IVG983214:IVG983219 ILK983214:ILK983219 IBO983214:IBO983219 HRS983214:HRS983219 HHW983214:HHW983219 GYA983214:GYA983219 GOE983214:GOE983219 GEI983214:GEI983219 FUM983214:FUM983219 FKQ983214:FKQ983219 FAU983214:FAU983219 EQY983214:EQY983219 EHC983214:EHC983219 DXG983214:DXG983219 DNK983214:DNK983219 DDO983214:DDO983219 CTS983214:CTS983219 CJW983214:CJW983219 CAA983214:CAA983219 BQE983214:BQE983219 BGI983214:BGI983219 AWM983214:AWM983219 AMQ983214:AMQ983219 ACU983214:ACU983219 SY983214:SY983219 JC983214:JC983219 D983214:E983219 WVO917678:WVO917683 WLS917678:WLS917683 WBW917678:WBW917683 VSA917678:VSA917683 VIE917678:VIE917683 UYI917678:UYI917683 UOM917678:UOM917683 UEQ917678:UEQ917683 TUU917678:TUU917683 TKY917678:TKY917683 TBC917678:TBC917683 SRG917678:SRG917683 SHK917678:SHK917683 RXO917678:RXO917683 RNS917678:RNS917683 RDW917678:RDW917683 QUA917678:QUA917683 QKE917678:QKE917683 QAI917678:QAI917683 PQM917678:PQM917683 PGQ917678:PGQ917683 OWU917678:OWU917683 OMY917678:OMY917683 ODC917678:ODC917683 NTG917678:NTG917683 NJK917678:NJK917683 MZO917678:MZO917683 MPS917678:MPS917683 MFW917678:MFW917683 LWA917678:LWA917683 LME917678:LME917683 LCI917678:LCI917683 KSM917678:KSM917683 KIQ917678:KIQ917683 JYU917678:JYU917683 JOY917678:JOY917683 JFC917678:JFC917683 IVG917678:IVG917683 ILK917678:ILK917683 IBO917678:IBO917683 HRS917678:HRS917683 HHW917678:HHW917683 GYA917678:GYA917683 GOE917678:GOE917683 GEI917678:GEI917683 FUM917678:FUM917683 FKQ917678:FKQ917683 FAU917678:FAU917683 EQY917678:EQY917683 EHC917678:EHC917683 DXG917678:DXG917683 DNK917678:DNK917683 DDO917678:DDO917683 CTS917678:CTS917683 CJW917678:CJW917683 CAA917678:CAA917683 BQE917678:BQE917683 BGI917678:BGI917683 AWM917678:AWM917683 AMQ917678:AMQ917683 ACU917678:ACU917683 SY917678:SY917683 JC917678:JC917683 D917678:E917683 WVO852142:WVO852147 WLS852142:WLS852147 WBW852142:WBW852147 VSA852142:VSA852147 VIE852142:VIE852147 UYI852142:UYI852147 UOM852142:UOM852147 UEQ852142:UEQ852147 TUU852142:TUU852147 TKY852142:TKY852147 TBC852142:TBC852147 SRG852142:SRG852147 SHK852142:SHK852147 RXO852142:RXO852147 RNS852142:RNS852147 RDW852142:RDW852147 QUA852142:QUA852147 QKE852142:QKE852147 QAI852142:QAI852147 PQM852142:PQM852147 PGQ852142:PGQ852147 OWU852142:OWU852147 OMY852142:OMY852147 ODC852142:ODC852147 NTG852142:NTG852147 NJK852142:NJK852147 MZO852142:MZO852147 MPS852142:MPS852147 MFW852142:MFW852147 LWA852142:LWA852147 LME852142:LME852147 LCI852142:LCI852147 KSM852142:KSM852147 KIQ852142:KIQ852147 JYU852142:JYU852147 JOY852142:JOY852147 JFC852142:JFC852147 IVG852142:IVG852147 ILK852142:ILK852147 IBO852142:IBO852147 HRS852142:HRS852147 HHW852142:HHW852147 GYA852142:GYA852147 GOE852142:GOE852147 GEI852142:GEI852147 FUM852142:FUM852147 FKQ852142:FKQ852147 FAU852142:FAU852147 EQY852142:EQY852147 EHC852142:EHC852147 DXG852142:DXG852147 DNK852142:DNK852147 DDO852142:DDO852147 CTS852142:CTS852147 CJW852142:CJW852147 CAA852142:CAA852147 BQE852142:BQE852147 BGI852142:BGI852147 AWM852142:AWM852147 AMQ852142:AMQ852147 ACU852142:ACU852147 SY852142:SY852147 JC852142:JC852147 D852142:E852147 WVO786606:WVO786611 WLS786606:WLS786611 WBW786606:WBW786611 VSA786606:VSA786611 VIE786606:VIE786611 UYI786606:UYI786611 UOM786606:UOM786611 UEQ786606:UEQ786611 TUU786606:TUU786611 TKY786606:TKY786611 TBC786606:TBC786611 SRG786606:SRG786611 SHK786606:SHK786611 RXO786606:RXO786611 RNS786606:RNS786611 RDW786606:RDW786611 QUA786606:QUA786611 QKE786606:QKE786611 QAI786606:QAI786611 PQM786606:PQM786611 PGQ786606:PGQ786611 OWU786606:OWU786611 OMY786606:OMY786611 ODC786606:ODC786611 NTG786606:NTG786611 NJK786606:NJK786611 MZO786606:MZO786611 MPS786606:MPS786611 MFW786606:MFW786611 LWA786606:LWA786611 LME786606:LME786611 LCI786606:LCI786611 KSM786606:KSM786611 KIQ786606:KIQ786611 JYU786606:JYU786611 JOY786606:JOY786611 JFC786606:JFC786611 IVG786606:IVG786611 ILK786606:ILK786611 IBO786606:IBO786611 HRS786606:HRS786611 HHW786606:HHW786611 GYA786606:GYA786611 GOE786606:GOE786611 GEI786606:GEI786611 FUM786606:FUM786611 FKQ786606:FKQ786611 FAU786606:FAU786611 EQY786606:EQY786611 EHC786606:EHC786611 DXG786606:DXG786611 DNK786606:DNK786611 DDO786606:DDO786611 CTS786606:CTS786611 CJW786606:CJW786611 CAA786606:CAA786611 BQE786606:BQE786611 BGI786606:BGI786611 AWM786606:AWM786611 AMQ786606:AMQ786611 ACU786606:ACU786611 SY786606:SY786611 JC786606:JC786611 D786606:E786611 WVO721070:WVO721075 WLS721070:WLS721075 WBW721070:WBW721075 VSA721070:VSA721075 VIE721070:VIE721075 UYI721070:UYI721075 UOM721070:UOM721075 UEQ721070:UEQ721075 TUU721070:TUU721075 TKY721070:TKY721075 TBC721070:TBC721075 SRG721070:SRG721075 SHK721070:SHK721075 RXO721070:RXO721075 RNS721070:RNS721075 RDW721070:RDW721075 QUA721070:QUA721075 QKE721070:QKE721075 QAI721070:QAI721075 PQM721070:PQM721075 PGQ721070:PGQ721075 OWU721070:OWU721075 OMY721070:OMY721075 ODC721070:ODC721075 NTG721070:NTG721075 NJK721070:NJK721075 MZO721070:MZO721075 MPS721070:MPS721075 MFW721070:MFW721075 LWA721070:LWA721075 LME721070:LME721075 LCI721070:LCI721075 KSM721070:KSM721075 KIQ721070:KIQ721075 JYU721070:JYU721075 JOY721070:JOY721075 JFC721070:JFC721075 IVG721070:IVG721075 ILK721070:ILK721075 IBO721070:IBO721075 HRS721070:HRS721075 HHW721070:HHW721075 GYA721070:GYA721075 GOE721070:GOE721075 GEI721070:GEI721075 FUM721070:FUM721075 FKQ721070:FKQ721075 FAU721070:FAU721075 EQY721070:EQY721075 EHC721070:EHC721075 DXG721070:DXG721075 DNK721070:DNK721075 DDO721070:DDO721075 CTS721070:CTS721075 CJW721070:CJW721075 CAA721070:CAA721075 BQE721070:BQE721075 BGI721070:BGI721075 AWM721070:AWM721075 AMQ721070:AMQ721075 ACU721070:ACU721075 SY721070:SY721075 JC721070:JC721075 D721070:E721075 WVO655534:WVO655539 WLS655534:WLS655539 WBW655534:WBW655539 VSA655534:VSA655539 VIE655534:VIE655539 UYI655534:UYI655539 UOM655534:UOM655539 UEQ655534:UEQ655539 TUU655534:TUU655539 TKY655534:TKY655539 TBC655534:TBC655539 SRG655534:SRG655539 SHK655534:SHK655539 RXO655534:RXO655539 RNS655534:RNS655539 RDW655534:RDW655539 QUA655534:QUA655539 QKE655534:QKE655539 QAI655534:QAI655539 PQM655534:PQM655539 PGQ655534:PGQ655539 OWU655534:OWU655539 OMY655534:OMY655539 ODC655534:ODC655539 NTG655534:NTG655539 NJK655534:NJK655539 MZO655534:MZO655539 MPS655534:MPS655539 MFW655534:MFW655539 LWA655534:LWA655539 LME655534:LME655539 LCI655534:LCI655539 KSM655534:KSM655539 KIQ655534:KIQ655539 JYU655534:JYU655539 JOY655534:JOY655539 JFC655534:JFC655539 IVG655534:IVG655539 ILK655534:ILK655539 IBO655534:IBO655539 HRS655534:HRS655539 HHW655534:HHW655539 GYA655534:GYA655539 GOE655534:GOE655539 GEI655534:GEI655539 FUM655534:FUM655539 FKQ655534:FKQ655539 FAU655534:FAU655539 EQY655534:EQY655539 EHC655534:EHC655539 DXG655534:DXG655539 DNK655534:DNK655539 DDO655534:DDO655539 CTS655534:CTS655539 CJW655534:CJW655539 CAA655534:CAA655539 BQE655534:BQE655539 BGI655534:BGI655539 AWM655534:AWM655539 AMQ655534:AMQ655539 ACU655534:ACU655539 SY655534:SY655539 JC655534:JC655539 D655534:E655539 WVO589998:WVO590003 WLS589998:WLS590003 WBW589998:WBW590003 VSA589998:VSA590003 VIE589998:VIE590003 UYI589998:UYI590003 UOM589998:UOM590003 UEQ589998:UEQ590003 TUU589998:TUU590003 TKY589998:TKY590003 TBC589998:TBC590003 SRG589998:SRG590003 SHK589998:SHK590003 RXO589998:RXO590003 RNS589998:RNS590003 RDW589998:RDW590003 QUA589998:QUA590003 QKE589998:QKE590003 QAI589998:QAI590003 PQM589998:PQM590003 PGQ589998:PGQ590003 OWU589998:OWU590003 OMY589998:OMY590003 ODC589998:ODC590003 NTG589998:NTG590003 NJK589998:NJK590003 MZO589998:MZO590003 MPS589998:MPS590003 MFW589998:MFW590003 LWA589998:LWA590003 LME589998:LME590003 LCI589998:LCI590003 KSM589998:KSM590003 KIQ589998:KIQ590003 JYU589998:JYU590003 JOY589998:JOY590003 JFC589998:JFC590003 IVG589998:IVG590003 ILK589998:ILK590003 IBO589998:IBO590003 HRS589998:HRS590003 HHW589998:HHW590003 GYA589998:GYA590003 GOE589998:GOE590003 GEI589998:GEI590003 FUM589998:FUM590003 FKQ589998:FKQ590003 FAU589998:FAU590003 EQY589998:EQY590003 EHC589998:EHC590003 DXG589998:DXG590003 DNK589998:DNK590003 DDO589998:DDO590003 CTS589998:CTS590003 CJW589998:CJW590003 CAA589998:CAA590003 BQE589998:BQE590003 BGI589998:BGI590003 AWM589998:AWM590003 AMQ589998:AMQ590003 ACU589998:ACU590003 SY589998:SY590003 JC589998:JC590003 D589998:E590003 WVO524462:WVO524467 WLS524462:WLS524467 WBW524462:WBW524467 VSA524462:VSA524467 VIE524462:VIE524467 UYI524462:UYI524467 UOM524462:UOM524467 UEQ524462:UEQ524467 TUU524462:TUU524467 TKY524462:TKY524467 TBC524462:TBC524467 SRG524462:SRG524467 SHK524462:SHK524467 RXO524462:RXO524467 RNS524462:RNS524467 RDW524462:RDW524467 QUA524462:QUA524467 QKE524462:QKE524467 QAI524462:QAI524467 PQM524462:PQM524467 PGQ524462:PGQ524467 OWU524462:OWU524467 OMY524462:OMY524467 ODC524462:ODC524467 NTG524462:NTG524467 NJK524462:NJK524467 MZO524462:MZO524467 MPS524462:MPS524467 MFW524462:MFW524467 LWA524462:LWA524467 LME524462:LME524467 LCI524462:LCI524467 KSM524462:KSM524467 KIQ524462:KIQ524467 JYU524462:JYU524467 JOY524462:JOY524467 JFC524462:JFC524467 IVG524462:IVG524467 ILK524462:ILK524467 IBO524462:IBO524467 HRS524462:HRS524467 HHW524462:HHW524467 GYA524462:GYA524467 GOE524462:GOE524467 GEI524462:GEI524467 FUM524462:FUM524467 FKQ524462:FKQ524467 FAU524462:FAU524467 EQY524462:EQY524467 EHC524462:EHC524467 DXG524462:DXG524467 DNK524462:DNK524467 DDO524462:DDO524467 CTS524462:CTS524467 CJW524462:CJW524467 CAA524462:CAA524467 BQE524462:BQE524467 BGI524462:BGI524467 AWM524462:AWM524467 AMQ524462:AMQ524467 ACU524462:ACU524467 SY524462:SY524467 JC524462:JC524467 D524462:E524467 WVO458926:WVO458931 WLS458926:WLS458931 WBW458926:WBW458931 VSA458926:VSA458931 VIE458926:VIE458931 UYI458926:UYI458931 UOM458926:UOM458931 UEQ458926:UEQ458931 TUU458926:TUU458931 TKY458926:TKY458931 TBC458926:TBC458931 SRG458926:SRG458931 SHK458926:SHK458931 RXO458926:RXO458931 RNS458926:RNS458931 RDW458926:RDW458931 QUA458926:QUA458931 QKE458926:QKE458931 QAI458926:QAI458931 PQM458926:PQM458931 PGQ458926:PGQ458931 OWU458926:OWU458931 OMY458926:OMY458931 ODC458926:ODC458931 NTG458926:NTG458931 NJK458926:NJK458931 MZO458926:MZO458931 MPS458926:MPS458931 MFW458926:MFW458931 LWA458926:LWA458931 LME458926:LME458931 LCI458926:LCI458931 KSM458926:KSM458931 KIQ458926:KIQ458931 JYU458926:JYU458931 JOY458926:JOY458931 JFC458926:JFC458931 IVG458926:IVG458931 ILK458926:ILK458931 IBO458926:IBO458931 HRS458926:HRS458931 HHW458926:HHW458931 GYA458926:GYA458931 GOE458926:GOE458931 GEI458926:GEI458931 FUM458926:FUM458931 FKQ458926:FKQ458931 FAU458926:FAU458931 EQY458926:EQY458931 EHC458926:EHC458931 DXG458926:DXG458931 DNK458926:DNK458931 DDO458926:DDO458931 CTS458926:CTS458931 CJW458926:CJW458931 CAA458926:CAA458931 BQE458926:BQE458931 BGI458926:BGI458931 AWM458926:AWM458931 AMQ458926:AMQ458931 ACU458926:ACU458931 SY458926:SY458931 JC458926:JC458931 D458926:E458931 WVO393390:WVO393395 WLS393390:WLS393395 WBW393390:WBW393395 VSA393390:VSA393395 VIE393390:VIE393395 UYI393390:UYI393395 UOM393390:UOM393395 UEQ393390:UEQ393395 TUU393390:TUU393395 TKY393390:TKY393395 TBC393390:TBC393395 SRG393390:SRG393395 SHK393390:SHK393395 RXO393390:RXO393395 RNS393390:RNS393395 RDW393390:RDW393395 QUA393390:QUA393395 QKE393390:QKE393395 QAI393390:QAI393395 PQM393390:PQM393395 PGQ393390:PGQ393395 OWU393390:OWU393395 OMY393390:OMY393395 ODC393390:ODC393395 NTG393390:NTG393395 NJK393390:NJK393395 MZO393390:MZO393395 MPS393390:MPS393395 MFW393390:MFW393395 LWA393390:LWA393395 LME393390:LME393395 LCI393390:LCI393395 KSM393390:KSM393395 KIQ393390:KIQ393395 JYU393390:JYU393395 JOY393390:JOY393395 JFC393390:JFC393395 IVG393390:IVG393395 ILK393390:ILK393395 IBO393390:IBO393395 HRS393390:HRS393395 HHW393390:HHW393395 GYA393390:GYA393395 GOE393390:GOE393395 GEI393390:GEI393395 FUM393390:FUM393395 FKQ393390:FKQ393395 FAU393390:FAU393395 EQY393390:EQY393395 EHC393390:EHC393395 DXG393390:DXG393395 DNK393390:DNK393395 DDO393390:DDO393395 CTS393390:CTS393395 CJW393390:CJW393395 CAA393390:CAA393395 BQE393390:BQE393395 BGI393390:BGI393395 AWM393390:AWM393395 AMQ393390:AMQ393395 ACU393390:ACU393395 SY393390:SY393395 JC393390:JC393395 D393390:E393395 WVO327854:WVO327859 WLS327854:WLS327859 WBW327854:WBW327859 VSA327854:VSA327859 VIE327854:VIE327859 UYI327854:UYI327859 UOM327854:UOM327859 UEQ327854:UEQ327859 TUU327854:TUU327859 TKY327854:TKY327859 TBC327854:TBC327859 SRG327854:SRG327859 SHK327854:SHK327859 RXO327854:RXO327859 RNS327854:RNS327859 RDW327854:RDW327859 QUA327854:QUA327859 QKE327854:QKE327859 QAI327854:QAI327859 PQM327854:PQM327859 PGQ327854:PGQ327859 OWU327854:OWU327859 OMY327854:OMY327859 ODC327854:ODC327859 NTG327854:NTG327859 NJK327854:NJK327859 MZO327854:MZO327859 MPS327854:MPS327859 MFW327854:MFW327859 LWA327854:LWA327859 LME327854:LME327859 LCI327854:LCI327859 KSM327854:KSM327859 KIQ327854:KIQ327859 JYU327854:JYU327859 JOY327854:JOY327859 JFC327854:JFC327859 IVG327854:IVG327859 ILK327854:ILK327859 IBO327854:IBO327859 HRS327854:HRS327859 HHW327854:HHW327859 GYA327854:GYA327859 GOE327854:GOE327859 GEI327854:GEI327859 FUM327854:FUM327859 FKQ327854:FKQ327859 FAU327854:FAU327859 EQY327854:EQY327859 EHC327854:EHC327859 DXG327854:DXG327859 DNK327854:DNK327859 DDO327854:DDO327859 CTS327854:CTS327859 CJW327854:CJW327859 CAA327854:CAA327859 BQE327854:BQE327859 BGI327854:BGI327859 AWM327854:AWM327859 AMQ327854:AMQ327859 ACU327854:ACU327859 SY327854:SY327859 JC327854:JC327859 D327854:E327859 WVO262318:WVO262323 WLS262318:WLS262323 WBW262318:WBW262323 VSA262318:VSA262323 VIE262318:VIE262323 UYI262318:UYI262323 UOM262318:UOM262323 UEQ262318:UEQ262323 TUU262318:TUU262323 TKY262318:TKY262323 TBC262318:TBC262323 SRG262318:SRG262323 SHK262318:SHK262323 RXO262318:RXO262323 RNS262318:RNS262323 RDW262318:RDW262323 QUA262318:QUA262323 QKE262318:QKE262323 QAI262318:QAI262323 PQM262318:PQM262323 PGQ262318:PGQ262323 OWU262318:OWU262323 OMY262318:OMY262323 ODC262318:ODC262323 NTG262318:NTG262323 NJK262318:NJK262323 MZO262318:MZO262323 MPS262318:MPS262323 MFW262318:MFW262323 LWA262318:LWA262323 LME262318:LME262323 LCI262318:LCI262323 KSM262318:KSM262323 KIQ262318:KIQ262323 JYU262318:JYU262323 JOY262318:JOY262323 JFC262318:JFC262323 IVG262318:IVG262323 ILK262318:ILK262323 IBO262318:IBO262323 HRS262318:HRS262323 HHW262318:HHW262323 GYA262318:GYA262323 GOE262318:GOE262323 GEI262318:GEI262323 FUM262318:FUM262323 FKQ262318:FKQ262323 FAU262318:FAU262323 EQY262318:EQY262323 EHC262318:EHC262323 DXG262318:DXG262323 DNK262318:DNK262323 DDO262318:DDO262323 CTS262318:CTS262323 CJW262318:CJW262323 CAA262318:CAA262323 BQE262318:BQE262323 BGI262318:BGI262323 AWM262318:AWM262323 AMQ262318:AMQ262323 ACU262318:ACU262323 SY262318:SY262323 JC262318:JC262323 D262318:E262323 WVO196782:WVO196787 WLS196782:WLS196787 WBW196782:WBW196787 VSA196782:VSA196787 VIE196782:VIE196787 UYI196782:UYI196787 UOM196782:UOM196787 UEQ196782:UEQ196787 TUU196782:TUU196787 TKY196782:TKY196787 TBC196782:TBC196787 SRG196782:SRG196787 SHK196782:SHK196787 RXO196782:RXO196787 RNS196782:RNS196787 RDW196782:RDW196787 QUA196782:QUA196787 QKE196782:QKE196787 QAI196782:QAI196787 PQM196782:PQM196787 PGQ196782:PGQ196787 OWU196782:OWU196787 OMY196782:OMY196787 ODC196782:ODC196787 NTG196782:NTG196787 NJK196782:NJK196787 MZO196782:MZO196787 MPS196782:MPS196787 MFW196782:MFW196787 LWA196782:LWA196787 LME196782:LME196787 LCI196782:LCI196787 KSM196782:KSM196787 KIQ196782:KIQ196787 JYU196782:JYU196787 JOY196782:JOY196787 JFC196782:JFC196787 IVG196782:IVG196787 ILK196782:ILK196787 IBO196782:IBO196787 HRS196782:HRS196787 HHW196782:HHW196787 GYA196782:GYA196787 GOE196782:GOE196787 GEI196782:GEI196787 FUM196782:FUM196787 FKQ196782:FKQ196787 FAU196782:FAU196787 EQY196782:EQY196787 EHC196782:EHC196787 DXG196782:DXG196787 DNK196782:DNK196787 DDO196782:DDO196787 CTS196782:CTS196787 CJW196782:CJW196787 CAA196782:CAA196787 BQE196782:BQE196787 BGI196782:BGI196787 AWM196782:AWM196787 AMQ196782:AMQ196787 ACU196782:ACU196787 SY196782:SY196787 JC196782:JC196787 D196782:E196787 WVO131246:WVO131251 WLS131246:WLS131251 WBW131246:WBW131251 VSA131246:VSA131251 VIE131246:VIE131251 UYI131246:UYI131251 UOM131246:UOM131251 UEQ131246:UEQ131251 TUU131246:TUU131251 TKY131246:TKY131251 TBC131246:TBC131251 SRG131246:SRG131251 SHK131246:SHK131251 RXO131246:RXO131251 RNS131246:RNS131251 RDW131246:RDW131251 QUA131246:QUA131251 QKE131246:QKE131251 QAI131246:QAI131251 PQM131246:PQM131251 PGQ131246:PGQ131251 OWU131246:OWU131251 OMY131246:OMY131251 ODC131246:ODC131251 NTG131246:NTG131251 NJK131246:NJK131251 MZO131246:MZO131251 MPS131246:MPS131251 MFW131246:MFW131251 LWA131246:LWA131251 LME131246:LME131251 LCI131246:LCI131251 KSM131246:KSM131251 KIQ131246:KIQ131251 JYU131246:JYU131251 JOY131246:JOY131251 JFC131246:JFC131251 IVG131246:IVG131251 ILK131246:ILK131251 IBO131246:IBO131251 HRS131246:HRS131251 HHW131246:HHW131251 GYA131246:GYA131251 GOE131246:GOE131251 GEI131246:GEI131251 FUM131246:FUM131251 FKQ131246:FKQ131251 FAU131246:FAU131251 EQY131246:EQY131251 EHC131246:EHC131251 DXG131246:DXG131251 DNK131246:DNK131251 DDO131246:DDO131251 CTS131246:CTS131251 CJW131246:CJW131251 CAA131246:CAA131251 BQE131246:BQE131251 BGI131246:BGI131251 AWM131246:AWM131251 AMQ131246:AMQ131251 ACU131246:ACU131251 SY131246:SY131251 JC131246:JC131251 D131246:E131251 WVO65710:WVO65715 WLS65710:WLS65715 WBW65710:WBW65715 VSA65710:VSA65715 VIE65710:VIE65715 UYI65710:UYI65715 UOM65710:UOM65715 UEQ65710:UEQ65715 TUU65710:TUU65715 TKY65710:TKY65715 TBC65710:TBC65715 SRG65710:SRG65715 SHK65710:SHK65715 RXO65710:RXO65715 RNS65710:RNS65715 RDW65710:RDW65715 QUA65710:QUA65715 QKE65710:QKE65715 QAI65710:QAI65715 PQM65710:PQM65715 PGQ65710:PGQ65715 OWU65710:OWU65715 OMY65710:OMY65715 ODC65710:ODC65715 NTG65710:NTG65715 NJK65710:NJK65715 MZO65710:MZO65715 MPS65710:MPS65715 MFW65710:MFW65715 LWA65710:LWA65715 LME65710:LME65715 LCI65710:LCI65715 KSM65710:KSM65715 KIQ65710:KIQ65715 JYU65710:JYU65715 JOY65710:JOY65715 JFC65710:JFC65715 IVG65710:IVG65715 ILK65710:ILK65715 IBO65710:IBO65715 HRS65710:HRS65715 HHW65710:HHW65715 GYA65710:GYA65715 GOE65710:GOE65715 GEI65710:GEI65715 FUM65710:FUM65715 FKQ65710:FKQ65715 FAU65710:FAU65715 EQY65710:EQY65715 EHC65710:EHC65715 DXG65710:DXG65715 DNK65710:DNK65715 DDO65710:DDO65715 CTS65710:CTS65715 CJW65710:CJW65715 CAA65710:CAA65715 BQE65710:BQE65715 BGI65710:BGI65715 AWM65710:AWM65715 AMQ65710:AMQ65715 ACU65710:ACU65715 SY65710:SY65715 JC65710:JC65715 D65710:E65715 WVO983222:WVO983227 WLS983222:WLS983227 WBW983222:WBW983227 VSA983222:VSA983227 VIE983222:VIE983227 UYI983222:UYI983227 UOM983222:UOM983227 UEQ983222:UEQ983227 TUU983222:TUU983227 TKY983222:TKY983227 TBC983222:TBC983227 SRG983222:SRG983227 SHK983222:SHK983227 RXO983222:RXO983227 RNS983222:RNS983227 RDW983222:RDW983227 QUA983222:QUA983227 QKE983222:QKE983227 QAI983222:QAI983227 PQM983222:PQM983227 PGQ983222:PGQ983227 OWU983222:OWU983227 OMY983222:OMY983227 ODC983222:ODC983227 NTG983222:NTG983227 NJK983222:NJK983227 MZO983222:MZO983227 MPS983222:MPS983227 MFW983222:MFW983227 LWA983222:LWA983227 LME983222:LME983227 LCI983222:LCI983227 KSM983222:KSM983227 KIQ983222:KIQ983227 JYU983222:JYU983227 JOY983222:JOY983227 JFC983222:JFC983227 IVG983222:IVG983227 ILK983222:ILK983227 IBO983222:IBO983227 HRS983222:HRS983227 HHW983222:HHW983227 GYA983222:GYA983227 GOE983222:GOE983227 GEI983222:GEI983227 FUM983222:FUM983227 FKQ983222:FKQ983227 FAU983222:FAU983227 EQY983222:EQY983227 EHC983222:EHC983227 DXG983222:DXG983227 DNK983222:DNK983227 DDO983222:DDO983227 CTS983222:CTS983227 CJW983222:CJW983227 CAA983222:CAA983227 BQE983222:BQE983227 BGI983222:BGI983227 AWM983222:AWM983227 AMQ983222:AMQ983227 ACU983222:ACU983227 SY983222:SY983227 JC983222:JC983227 D983222:E983227 WVO917686:WVO917691 WLS917686:WLS917691 WBW917686:WBW917691 VSA917686:VSA917691 VIE917686:VIE917691 UYI917686:UYI917691 UOM917686:UOM917691 UEQ917686:UEQ917691 TUU917686:TUU917691 TKY917686:TKY917691 TBC917686:TBC917691 SRG917686:SRG917691 SHK917686:SHK917691 RXO917686:RXO917691 RNS917686:RNS917691 RDW917686:RDW917691 QUA917686:QUA917691 QKE917686:QKE917691 QAI917686:QAI917691 PQM917686:PQM917691 PGQ917686:PGQ917691 OWU917686:OWU917691 OMY917686:OMY917691 ODC917686:ODC917691 NTG917686:NTG917691 NJK917686:NJK917691 MZO917686:MZO917691 MPS917686:MPS917691 MFW917686:MFW917691 LWA917686:LWA917691 LME917686:LME917691 LCI917686:LCI917691 KSM917686:KSM917691 KIQ917686:KIQ917691 JYU917686:JYU917691 JOY917686:JOY917691 JFC917686:JFC917691 IVG917686:IVG917691 ILK917686:ILK917691 IBO917686:IBO917691 HRS917686:HRS917691 HHW917686:HHW917691 GYA917686:GYA917691 GOE917686:GOE917691 GEI917686:GEI917691 FUM917686:FUM917691 FKQ917686:FKQ917691 FAU917686:FAU917691 EQY917686:EQY917691 EHC917686:EHC917691 DXG917686:DXG917691 DNK917686:DNK917691 DDO917686:DDO917691 CTS917686:CTS917691 CJW917686:CJW917691 CAA917686:CAA917691 BQE917686:BQE917691 BGI917686:BGI917691 AWM917686:AWM917691 AMQ917686:AMQ917691 ACU917686:ACU917691 SY917686:SY917691 JC917686:JC917691 D917686:E917691 WVO852150:WVO852155 WLS852150:WLS852155 WBW852150:WBW852155 VSA852150:VSA852155 VIE852150:VIE852155 UYI852150:UYI852155 UOM852150:UOM852155 UEQ852150:UEQ852155 TUU852150:TUU852155 TKY852150:TKY852155 TBC852150:TBC852155 SRG852150:SRG852155 SHK852150:SHK852155 RXO852150:RXO852155 RNS852150:RNS852155 RDW852150:RDW852155 QUA852150:QUA852155 QKE852150:QKE852155 QAI852150:QAI852155 PQM852150:PQM852155 PGQ852150:PGQ852155 OWU852150:OWU852155 OMY852150:OMY852155 ODC852150:ODC852155 NTG852150:NTG852155 NJK852150:NJK852155 MZO852150:MZO852155 MPS852150:MPS852155 MFW852150:MFW852155 LWA852150:LWA852155 LME852150:LME852155 LCI852150:LCI852155 KSM852150:KSM852155 KIQ852150:KIQ852155 JYU852150:JYU852155 JOY852150:JOY852155 JFC852150:JFC852155 IVG852150:IVG852155 ILK852150:ILK852155 IBO852150:IBO852155 HRS852150:HRS852155 HHW852150:HHW852155 GYA852150:GYA852155 GOE852150:GOE852155 GEI852150:GEI852155 FUM852150:FUM852155 FKQ852150:FKQ852155 FAU852150:FAU852155 EQY852150:EQY852155 EHC852150:EHC852155 DXG852150:DXG852155 DNK852150:DNK852155 DDO852150:DDO852155 CTS852150:CTS852155 CJW852150:CJW852155 CAA852150:CAA852155 BQE852150:BQE852155 BGI852150:BGI852155 AWM852150:AWM852155 AMQ852150:AMQ852155 ACU852150:ACU852155 SY852150:SY852155 JC852150:JC852155 D852150:E852155 WVO786614:WVO786619 WLS786614:WLS786619 WBW786614:WBW786619 VSA786614:VSA786619 VIE786614:VIE786619 UYI786614:UYI786619 UOM786614:UOM786619 UEQ786614:UEQ786619 TUU786614:TUU786619 TKY786614:TKY786619 TBC786614:TBC786619 SRG786614:SRG786619 SHK786614:SHK786619 RXO786614:RXO786619 RNS786614:RNS786619 RDW786614:RDW786619 QUA786614:QUA786619 QKE786614:QKE786619 QAI786614:QAI786619 PQM786614:PQM786619 PGQ786614:PGQ786619 OWU786614:OWU786619 OMY786614:OMY786619 ODC786614:ODC786619 NTG786614:NTG786619 NJK786614:NJK786619 MZO786614:MZO786619 MPS786614:MPS786619 MFW786614:MFW786619 LWA786614:LWA786619 LME786614:LME786619 LCI786614:LCI786619 KSM786614:KSM786619 KIQ786614:KIQ786619 JYU786614:JYU786619 JOY786614:JOY786619 JFC786614:JFC786619 IVG786614:IVG786619 ILK786614:ILK786619 IBO786614:IBO786619 HRS786614:HRS786619 HHW786614:HHW786619 GYA786614:GYA786619 GOE786614:GOE786619 GEI786614:GEI786619 FUM786614:FUM786619 FKQ786614:FKQ786619 FAU786614:FAU786619 EQY786614:EQY786619 EHC786614:EHC786619 DXG786614:DXG786619 DNK786614:DNK786619 DDO786614:DDO786619 CTS786614:CTS786619 CJW786614:CJW786619 CAA786614:CAA786619 BQE786614:BQE786619 BGI786614:BGI786619 AWM786614:AWM786619 AMQ786614:AMQ786619 ACU786614:ACU786619 SY786614:SY786619 JC786614:JC786619 D786614:E786619 WVO721078:WVO721083 WLS721078:WLS721083 WBW721078:WBW721083 VSA721078:VSA721083 VIE721078:VIE721083 UYI721078:UYI721083 UOM721078:UOM721083 UEQ721078:UEQ721083 TUU721078:TUU721083 TKY721078:TKY721083 TBC721078:TBC721083 SRG721078:SRG721083 SHK721078:SHK721083 RXO721078:RXO721083 RNS721078:RNS721083 RDW721078:RDW721083 QUA721078:QUA721083 QKE721078:QKE721083 QAI721078:QAI721083 PQM721078:PQM721083 PGQ721078:PGQ721083 OWU721078:OWU721083 OMY721078:OMY721083 ODC721078:ODC721083 NTG721078:NTG721083 NJK721078:NJK721083 MZO721078:MZO721083 MPS721078:MPS721083 MFW721078:MFW721083 LWA721078:LWA721083 LME721078:LME721083 LCI721078:LCI721083 KSM721078:KSM721083 KIQ721078:KIQ721083 JYU721078:JYU721083 JOY721078:JOY721083 JFC721078:JFC721083 IVG721078:IVG721083 ILK721078:ILK721083 IBO721078:IBO721083 HRS721078:HRS721083 HHW721078:HHW721083 GYA721078:GYA721083 GOE721078:GOE721083 GEI721078:GEI721083 FUM721078:FUM721083 FKQ721078:FKQ721083 FAU721078:FAU721083 EQY721078:EQY721083 EHC721078:EHC721083 DXG721078:DXG721083 DNK721078:DNK721083 DDO721078:DDO721083 CTS721078:CTS721083 CJW721078:CJW721083 CAA721078:CAA721083 BQE721078:BQE721083 BGI721078:BGI721083 AWM721078:AWM721083 AMQ721078:AMQ721083 ACU721078:ACU721083 SY721078:SY721083 JC721078:JC721083 D721078:E721083 WVO655542:WVO655547 WLS655542:WLS655547 WBW655542:WBW655547 VSA655542:VSA655547 VIE655542:VIE655547 UYI655542:UYI655547 UOM655542:UOM655547 UEQ655542:UEQ655547 TUU655542:TUU655547 TKY655542:TKY655547 TBC655542:TBC655547 SRG655542:SRG655547 SHK655542:SHK655547 RXO655542:RXO655547 RNS655542:RNS655547 RDW655542:RDW655547 QUA655542:QUA655547 QKE655542:QKE655547 QAI655542:QAI655547 PQM655542:PQM655547 PGQ655542:PGQ655547 OWU655542:OWU655547 OMY655542:OMY655547 ODC655542:ODC655547 NTG655542:NTG655547 NJK655542:NJK655547 MZO655542:MZO655547 MPS655542:MPS655547 MFW655542:MFW655547 LWA655542:LWA655547 LME655542:LME655547 LCI655542:LCI655547 KSM655542:KSM655547 KIQ655542:KIQ655547 JYU655542:JYU655547 JOY655542:JOY655547 JFC655542:JFC655547 IVG655542:IVG655547 ILK655542:ILK655547 IBO655542:IBO655547 HRS655542:HRS655547 HHW655542:HHW655547 GYA655542:GYA655547 GOE655542:GOE655547 GEI655542:GEI655547 FUM655542:FUM655547 FKQ655542:FKQ655547 FAU655542:FAU655547 EQY655542:EQY655547 EHC655542:EHC655547 DXG655542:DXG655547 DNK655542:DNK655547 DDO655542:DDO655547 CTS655542:CTS655547 CJW655542:CJW655547 CAA655542:CAA655547 BQE655542:BQE655547 BGI655542:BGI655547 AWM655542:AWM655547 AMQ655542:AMQ655547 ACU655542:ACU655547 SY655542:SY655547 JC655542:JC655547 D655542:E655547 WVO590006:WVO590011 WLS590006:WLS590011 WBW590006:WBW590011 VSA590006:VSA590011 VIE590006:VIE590011 UYI590006:UYI590011 UOM590006:UOM590011 UEQ590006:UEQ590011 TUU590006:TUU590011 TKY590006:TKY590011 TBC590006:TBC590011 SRG590006:SRG590011 SHK590006:SHK590011 RXO590006:RXO590011 RNS590006:RNS590011 RDW590006:RDW590011 QUA590006:QUA590011 QKE590006:QKE590011 QAI590006:QAI590011 PQM590006:PQM590011 PGQ590006:PGQ590011 OWU590006:OWU590011 OMY590006:OMY590011 ODC590006:ODC590011 NTG590006:NTG590011 NJK590006:NJK590011 MZO590006:MZO590011 MPS590006:MPS590011 MFW590006:MFW590011 LWA590006:LWA590011 LME590006:LME590011 LCI590006:LCI590011 KSM590006:KSM590011 KIQ590006:KIQ590011 JYU590006:JYU590011 JOY590006:JOY590011 JFC590006:JFC590011 IVG590006:IVG590011 ILK590006:ILK590011 IBO590006:IBO590011 HRS590006:HRS590011 HHW590006:HHW590011 GYA590006:GYA590011 GOE590006:GOE590011 GEI590006:GEI590011 FUM590006:FUM590011 FKQ590006:FKQ590011 FAU590006:FAU590011 EQY590006:EQY590011 EHC590006:EHC590011 DXG590006:DXG590011 DNK590006:DNK590011 DDO590006:DDO590011 CTS590006:CTS590011 CJW590006:CJW590011 CAA590006:CAA590011 BQE590006:BQE590011 BGI590006:BGI590011 AWM590006:AWM590011 AMQ590006:AMQ590011 ACU590006:ACU590011 SY590006:SY590011 JC590006:JC590011 D590006:E590011 WVO524470:WVO524475 WLS524470:WLS524475 WBW524470:WBW524475 VSA524470:VSA524475 VIE524470:VIE524475 UYI524470:UYI524475 UOM524470:UOM524475 UEQ524470:UEQ524475 TUU524470:TUU524475 TKY524470:TKY524475 TBC524470:TBC524475 SRG524470:SRG524475 SHK524470:SHK524475 RXO524470:RXO524475 RNS524470:RNS524475 RDW524470:RDW524475 QUA524470:QUA524475 QKE524470:QKE524475 QAI524470:QAI524475 PQM524470:PQM524475 PGQ524470:PGQ524475 OWU524470:OWU524475 OMY524470:OMY524475 ODC524470:ODC524475 NTG524470:NTG524475 NJK524470:NJK524475 MZO524470:MZO524475 MPS524470:MPS524475 MFW524470:MFW524475 LWA524470:LWA524475 LME524470:LME524475 LCI524470:LCI524475 KSM524470:KSM524475 KIQ524470:KIQ524475 JYU524470:JYU524475 JOY524470:JOY524475 JFC524470:JFC524475 IVG524470:IVG524475 ILK524470:ILK524475 IBO524470:IBO524475 HRS524470:HRS524475 HHW524470:HHW524475 GYA524470:GYA524475 GOE524470:GOE524475 GEI524470:GEI524475 FUM524470:FUM524475 FKQ524470:FKQ524475 FAU524470:FAU524475 EQY524470:EQY524475 EHC524470:EHC524475 DXG524470:DXG524475 DNK524470:DNK524475 DDO524470:DDO524475 CTS524470:CTS524475 CJW524470:CJW524475 CAA524470:CAA524475 BQE524470:BQE524475 BGI524470:BGI524475 AWM524470:AWM524475 AMQ524470:AMQ524475 ACU524470:ACU524475 SY524470:SY524475 JC524470:JC524475 D524470:E524475 WVO458934:WVO458939 WLS458934:WLS458939 WBW458934:WBW458939 VSA458934:VSA458939 VIE458934:VIE458939 UYI458934:UYI458939 UOM458934:UOM458939 UEQ458934:UEQ458939 TUU458934:TUU458939 TKY458934:TKY458939 TBC458934:TBC458939 SRG458934:SRG458939 SHK458934:SHK458939 RXO458934:RXO458939 RNS458934:RNS458939 RDW458934:RDW458939 QUA458934:QUA458939 QKE458934:QKE458939 QAI458934:QAI458939 PQM458934:PQM458939 PGQ458934:PGQ458939 OWU458934:OWU458939 OMY458934:OMY458939 ODC458934:ODC458939 NTG458934:NTG458939 NJK458934:NJK458939 MZO458934:MZO458939 MPS458934:MPS458939 MFW458934:MFW458939 LWA458934:LWA458939 LME458934:LME458939 LCI458934:LCI458939 KSM458934:KSM458939 KIQ458934:KIQ458939 JYU458934:JYU458939 JOY458934:JOY458939 JFC458934:JFC458939 IVG458934:IVG458939 ILK458934:ILK458939 IBO458934:IBO458939 HRS458934:HRS458939 HHW458934:HHW458939 GYA458934:GYA458939 GOE458934:GOE458939 GEI458934:GEI458939 FUM458934:FUM458939 FKQ458934:FKQ458939 FAU458934:FAU458939 EQY458934:EQY458939 EHC458934:EHC458939 DXG458934:DXG458939 DNK458934:DNK458939 DDO458934:DDO458939 CTS458934:CTS458939 CJW458934:CJW458939 CAA458934:CAA458939 BQE458934:BQE458939 BGI458934:BGI458939 AWM458934:AWM458939 AMQ458934:AMQ458939 ACU458934:ACU458939 SY458934:SY458939 JC458934:JC458939 D458934:E458939 WVO393398:WVO393403 WLS393398:WLS393403 WBW393398:WBW393403 VSA393398:VSA393403 VIE393398:VIE393403 UYI393398:UYI393403 UOM393398:UOM393403 UEQ393398:UEQ393403 TUU393398:TUU393403 TKY393398:TKY393403 TBC393398:TBC393403 SRG393398:SRG393403 SHK393398:SHK393403 RXO393398:RXO393403 RNS393398:RNS393403 RDW393398:RDW393403 QUA393398:QUA393403 QKE393398:QKE393403 QAI393398:QAI393403 PQM393398:PQM393403 PGQ393398:PGQ393403 OWU393398:OWU393403 OMY393398:OMY393403 ODC393398:ODC393403 NTG393398:NTG393403 NJK393398:NJK393403 MZO393398:MZO393403 MPS393398:MPS393403 MFW393398:MFW393403 LWA393398:LWA393403 LME393398:LME393403 LCI393398:LCI393403 KSM393398:KSM393403 KIQ393398:KIQ393403 JYU393398:JYU393403 JOY393398:JOY393403 JFC393398:JFC393403 IVG393398:IVG393403 ILK393398:ILK393403 IBO393398:IBO393403 HRS393398:HRS393403 HHW393398:HHW393403 GYA393398:GYA393403 GOE393398:GOE393403 GEI393398:GEI393403 FUM393398:FUM393403 FKQ393398:FKQ393403 FAU393398:FAU393403 EQY393398:EQY393403 EHC393398:EHC393403 DXG393398:DXG393403 DNK393398:DNK393403 DDO393398:DDO393403 CTS393398:CTS393403 CJW393398:CJW393403 CAA393398:CAA393403 BQE393398:BQE393403 BGI393398:BGI393403 AWM393398:AWM393403 AMQ393398:AMQ393403 ACU393398:ACU393403 SY393398:SY393403 JC393398:JC393403 D393398:E393403 WVO327862:WVO327867 WLS327862:WLS327867 WBW327862:WBW327867 VSA327862:VSA327867 VIE327862:VIE327867 UYI327862:UYI327867 UOM327862:UOM327867 UEQ327862:UEQ327867 TUU327862:TUU327867 TKY327862:TKY327867 TBC327862:TBC327867 SRG327862:SRG327867 SHK327862:SHK327867 RXO327862:RXO327867 RNS327862:RNS327867 RDW327862:RDW327867 QUA327862:QUA327867 QKE327862:QKE327867 QAI327862:QAI327867 PQM327862:PQM327867 PGQ327862:PGQ327867 OWU327862:OWU327867 OMY327862:OMY327867 ODC327862:ODC327867 NTG327862:NTG327867 NJK327862:NJK327867 MZO327862:MZO327867 MPS327862:MPS327867 MFW327862:MFW327867 LWA327862:LWA327867 LME327862:LME327867 LCI327862:LCI327867 KSM327862:KSM327867 KIQ327862:KIQ327867 JYU327862:JYU327867 JOY327862:JOY327867 JFC327862:JFC327867 IVG327862:IVG327867 ILK327862:ILK327867 IBO327862:IBO327867 HRS327862:HRS327867 HHW327862:HHW327867 GYA327862:GYA327867 GOE327862:GOE327867 GEI327862:GEI327867 FUM327862:FUM327867 FKQ327862:FKQ327867 FAU327862:FAU327867 EQY327862:EQY327867 EHC327862:EHC327867 DXG327862:DXG327867 DNK327862:DNK327867 DDO327862:DDO327867 CTS327862:CTS327867 CJW327862:CJW327867 CAA327862:CAA327867 BQE327862:BQE327867 BGI327862:BGI327867 AWM327862:AWM327867 AMQ327862:AMQ327867 ACU327862:ACU327867 SY327862:SY327867 JC327862:JC327867 D327862:E327867 WVO262326:WVO262331 WLS262326:WLS262331 WBW262326:WBW262331 VSA262326:VSA262331 VIE262326:VIE262331 UYI262326:UYI262331 UOM262326:UOM262331 UEQ262326:UEQ262331 TUU262326:TUU262331 TKY262326:TKY262331 TBC262326:TBC262331 SRG262326:SRG262331 SHK262326:SHK262331 RXO262326:RXO262331 RNS262326:RNS262331 RDW262326:RDW262331 QUA262326:QUA262331 QKE262326:QKE262331 QAI262326:QAI262331 PQM262326:PQM262331 PGQ262326:PGQ262331 OWU262326:OWU262331 OMY262326:OMY262331 ODC262326:ODC262331 NTG262326:NTG262331 NJK262326:NJK262331 MZO262326:MZO262331 MPS262326:MPS262331 MFW262326:MFW262331 LWA262326:LWA262331 LME262326:LME262331 LCI262326:LCI262331 KSM262326:KSM262331 KIQ262326:KIQ262331 JYU262326:JYU262331 JOY262326:JOY262331 JFC262326:JFC262331 IVG262326:IVG262331 ILK262326:ILK262331 IBO262326:IBO262331 HRS262326:HRS262331 HHW262326:HHW262331 GYA262326:GYA262331 GOE262326:GOE262331 GEI262326:GEI262331 FUM262326:FUM262331 FKQ262326:FKQ262331 FAU262326:FAU262331 EQY262326:EQY262331 EHC262326:EHC262331 DXG262326:DXG262331 DNK262326:DNK262331 DDO262326:DDO262331 CTS262326:CTS262331 CJW262326:CJW262331 CAA262326:CAA262331 BQE262326:BQE262331 BGI262326:BGI262331 AWM262326:AWM262331 AMQ262326:AMQ262331 ACU262326:ACU262331 SY262326:SY262331 JC262326:JC262331 D262326:E262331 WVO196790:WVO196795 WLS196790:WLS196795 WBW196790:WBW196795 VSA196790:VSA196795 VIE196790:VIE196795 UYI196790:UYI196795 UOM196790:UOM196795 UEQ196790:UEQ196795 TUU196790:TUU196795 TKY196790:TKY196795 TBC196790:TBC196795 SRG196790:SRG196795 SHK196790:SHK196795 RXO196790:RXO196795 RNS196790:RNS196795 RDW196790:RDW196795 QUA196790:QUA196795 QKE196790:QKE196795 QAI196790:QAI196795 PQM196790:PQM196795 PGQ196790:PGQ196795 OWU196790:OWU196795 OMY196790:OMY196795 ODC196790:ODC196795 NTG196790:NTG196795 NJK196790:NJK196795 MZO196790:MZO196795 MPS196790:MPS196795 MFW196790:MFW196795 LWA196790:LWA196795 LME196790:LME196795 LCI196790:LCI196795 KSM196790:KSM196795 KIQ196790:KIQ196795 JYU196790:JYU196795 JOY196790:JOY196795 JFC196790:JFC196795 IVG196790:IVG196795 ILK196790:ILK196795 IBO196790:IBO196795 HRS196790:HRS196795 HHW196790:HHW196795 GYA196790:GYA196795 GOE196790:GOE196795 GEI196790:GEI196795 FUM196790:FUM196795 FKQ196790:FKQ196795 FAU196790:FAU196795 EQY196790:EQY196795 EHC196790:EHC196795 DXG196790:DXG196795 DNK196790:DNK196795 DDO196790:DDO196795 CTS196790:CTS196795 CJW196790:CJW196795 CAA196790:CAA196795 BQE196790:BQE196795 BGI196790:BGI196795 AWM196790:AWM196795 AMQ196790:AMQ196795 ACU196790:ACU196795 SY196790:SY196795 JC196790:JC196795 D196790:E196795 WVO131254:WVO131259 WLS131254:WLS131259 WBW131254:WBW131259 VSA131254:VSA131259 VIE131254:VIE131259 UYI131254:UYI131259 UOM131254:UOM131259 UEQ131254:UEQ131259 TUU131254:TUU131259 TKY131254:TKY131259 TBC131254:TBC131259 SRG131254:SRG131259 SHK131254:SHK131259 RXO131254:RXO131259 RNS131254:RNS131259 RDW131254:RDW131259 QUA131254:QUA131259 QKE131254:QKE131259 QAI131254:QAI131259 PQM131254:PQM131259 PGQ131254:PGQ131259 OWU131254:OWU131259 OMY131254:OMY131259 ODC131254:ODC131259 NTG131254:NTG131259 NJK131254:NJK131259 MZO131254:MZO131259 MPS131254:MPS131259 MFW131254:MFW131259 LWA131254:LWA131259 LME131254:LME131259 LCI131254:LCI131259 KSM131254:KSM131259 KIQ131254:KIQ131259 JYU131254:JYU131259 JOY131254:JOY131259 JFC131254:JFC131259 IVG131254:IVG131259 ILK131254:ILK131259 IBO131254:IBO131259 HRS131254:HRS131259 HHW131254:HHW131259 GYA131254:GYA131259 GOE131254:GOE131259 GEI131254:GEI131259 FUM131254:FUM131259 FKQ131254:FKQ131259 FAU131254:FAU131259 EQY131254:EQY131259 EHC131254:EHC131259 DXG131254:DXG131259 DNK131254:DNK131259 DDO131254:DDO131259 CTS131254:CTS131259 CJW131254:CJW131259 CAA131254:CAA131259 BQE131254:BQE131259 BGI131254:BGI131259 AWM131254:AWM131259 AMQ131254:AMQ131259 ACU131254:ACU131259 SY131254:SY131259 JC131254:JC131259 D131254:E131259 WVO65718:WVO65723 WLS65718:WLS65723 WBW65718:WBW65723 VSA65718:VSA65723 VIE65718:VIE65723 UYI65718:UYI65723 UOM65718:UOM65723 UEQ65718:UEQ65723 TUU65718:TUU65723 TKY65718:TKY65723 TBC65718:TBC65723 SRG65718:SRG65723 SHK65718:SHK65723 RXO65718:RXO65723 RNS65718:RNS65723 RDW65718:RDW65723 QUA65718:QUA65723 QKE65718:QKE65723 QAI65718:QAI65723 PQM65718:PQM65723 PGQ65718:PGQ65723 OWU65718:OWU65723 OMY65718:OMY65723 ODC65718:ODC65723 NTG65718:NTG65723 NJK65718:NJK65723 MZO65718:MZO65723 MPS65718:MPS65723 MFW65718:MFW65723 LWA65718:LWA65723 LME65718:LME65723 LCI65718:LCI65723 KSM65718:KSM65723 KIQ65718:KIQ65723 JYU65718:JYU65723 JOY65718:JOY65723 JFC65718:JFC65723 IVG65718:IVG65723 ILK65718:ILK65723 IBO65718:IBO65723 HRS65718:HRS65723 HHW65718:HHW65723 GYA65718:GYA65723 GOE65718:GOE65723 GEI65718:GEI65723 FUM65718:FUM65723 FKQ65718:FKQ65723 FAU65718:FAU65723 EQY65718:EQY65723 EHC65718:EHC65723 DXG65718:DXG65723 DNK65718:DNK65723 DDO65718:DDO65723 CTS65718:CTS65723 CJW65718:CJW65723 CAA65718:CAA65723 BQE65718:BQE65723 BGI65718:BGI65723 AWM65718:AWM65723 AMQ65718:AMQ65723 ACU65718:ACU65723 SY65718:SY65723 JC65718:JC65723 D65718:E65723 WVO983230:WVO983235 WLS983230:WLS983235 WBW983230:WBW983235 VSA983230:VSA983235 VIE983230:VIE983235 UYI983230:UYI983235 UOM983230:UOM983235 UEQ983230:UEQ983235 TUU983230:TUU983235 TKY983230:TKY983235 TBC983230:TBC983235 SRG983230:SRG983235 SHK983230:SHK983235 RXO983230:RXO983235 RNS983230:RNS983235 RDW983230:RDW983235 QUA983230:QUA983235 QKE983230:QKE983235 QAI983230:QAI983235 PQM983230:PQM983235 PGQ983230:PGQ983235 OWU983230:OWU983235 OMY983230:OMY983235 ODC983230:ODC983235 NTG983230:NTG983235 NJK983230:NJK983235 MZO983230:MZO983235 MPS983230:MPS983235 MFW983230:MFW983235 LWA983230:LWA983235 LME983230:LME983235 LCI983230:LCI983235 KSM983230:KSM983235 KIQ983230:KIQ983235 JYU983230:JYU983235 JOY983230:JOY983235 JFC983230:JFC983235 IVG983230:IVG983235 ILK983230:ILK983235 IBO983230:IBO983235 HRS983230:HRS983235 HHW983230:HHW983235 GYA983230:GYA983235 GOE983230:GOE983235 GEI983230:GEI983235 FUM983230:FUM983235 FKQ983230:FKQ983235 FAU983230:FAU983235 EQY983230:EQY983235 EHC983230:EHC983235 DXG983230:DXG983235 DNK983230:DNK983235 DDO983230:DDO983235 CTS983230:CTS983235 CJW983230:CJW983235 CAA983230:CAA983235 BQE983230:BQE983235 BGI983230:BGI983235 AWM983230:AWM983235 AMQ983230:AMQ983235 ACU983230:ACU983235 SY983230:SY983235 JC983230:JC983235 D983230:E983235 WVO917694:WVO917699 WLS917694:WLS917699 WBW917694:WBW917699 VSA917694:VSA917699 VIE917694:VIE917699 UYI917694:UYI917699 UOM917694:UOM917699 UEQ917694:UEQ917699 TUU917694:TUU917699 TKY917694:TKY917699 TBC917694:TBC917699 SRG917694:SRG917699 SHK917694:SHK917699 RXO917694:RXO917699 RNS917694:RNS917699 RDW917694:RDW917699 QUA917694:QUA917699 QKE917694:QKE917699 QAI917694:QAI917699 PQM917694:PQM917699 PGQ917694:PGQ917699 OWU917694:OWU917699 OMY917694:OMY917699 ODC917694:ODC917699 NTG917694:NTG917699 NJK917694:NJK917699 MZO917694:MZO917699 MPS917694:MPS917699 MFW917694:MFW917699 LWA917694:LWA917699 LME917694:LME917699 LCI917694:LCI917699 KSM917694:KSM917699 KIQ917694:KIQ917699 JYU917694:JYU917699 JOY917694:JOY917699 JFC917694:JFC917699 IVG917694:IVG917699 ILK917694:ILK917699 IBO917694:IBO917699 HRS917694:HRS917699 HHW917694:HHW917699 GYA917694:GYA917699 GOE917694:GOE917699 GEI917694:GEI917699 FUM917694:FUM917699 FKQ917694:FKQ917699 FAU917694:FAU917699 EQY917694:EQY917699 EHC917694:EHC917699 DXG917694:DXG917699 DNK917694:DNK917699 DDO917694:DDO917699 CTS917694:CTS917699 CJW917694:CJW917699 CAA917694:CAA917699 BQE917694:BQE917699 BGI917694:BGI917699 AWM917694:AWM917699 AMQ917694:AMQ917699 ACU917694:ACU917699 SY917694:SY917699 JC917694:JC917699 D917694:E917699 WVO852158:WVO852163 WLS852158:WLS852163 WBW852158:WBW852163 VSA852158:VSA852163 VIE852158:VIE852163 UYI852158:UYI852163 UOM852158:UOM852163 UEQ852158:UEQ852163 TUU852158:TUU852163 TKY852158:TKY852163 TBC852158:TBC852163 SRG852158:SRG852163 SHK852158:SHK852163 RXO852158:RXO852163 RNS852158:RNS852163 RDW852158:RDW852163 QUA852158:QUA852163 QKE852158:QKE852163 QAI852158:QAI852163 PQM852158:PQM852163 PGQ852158:PGQ852163 OWU852158:OWU852163 OMY852158:OMY852163 ODC852158:ODC852163 NTG852158:NTG852163 NJK852158:NJK852163 MZO852158:MZO852163 MPS852158:MPS852163 MFW852158:MFW852163 LWA852158:LWA852163 LME852158:LME852163 LCI852158:LCI852163 KSM852158:KSM852163 KIQ852158:KIQ852163 JYU852158:JYU852163 JOY852158:JOY852163 JFC852158:JFC852163 IVG852158:IVG852163 ILK852158:ILK852163 IBO852158:IBO852163 HRS852158:HRS852163 HHW852158:HHW852163 GYA852158:GYA852163 GOE852158:GOE852163 GEI852158:GEI852163 FUM852158:FUM852163 FKQ852158:FKQ852163 FAU852158:FAU852163 EQY852158:EQY852163 EHC852158:EHC852163 DXG852158:DXG852163 DNK852158:DNK852163 DDO852158:DDO852163 CTS852158:CTS852163 CJW852158:CJW852163 CAA852158:CAA852163 BQE852158:BQE852163 BGI852158:BGI852163 AWM852158:AWM852163 AMQ852158:AMQ852163 ACU852158:ACU852163 SY852158:SY852163 JC852158:JC852163 D852158:E852163 WVO786622:WVO786627 WLS786622:WLS786627 WBW786622:WBW786627 VSA786622:VSA786627 VIE786622:VIE786627 UYI786622:UYI786627 UOM786622:UOM786627 UEQ786622:UEQ786627 TUU786622:TUU786627 TKY786622:TKY786627 TBC786622:TBC786627 SRG786622:SRG786627 SHK786622:SHK786627 RXO786622:RXO786627 RNS786622:RNS786627 RDW786622:RDW786627 QUA786622:QUA786627 QKE786622:QKE786627 QAI786622:QAI786627 PQM786622:PQM786627 PGQ786622:PGQ786627 OWU786622:OWU786627 OMY786622:OMY786627 ODC786622:ODC786627 NTG786622:NTG786627 NJK786622:NJK786627 MZO786622:MZO786627 MPS786622:MPS786627 MFW786622:MFW786627 LWA786622:LWA786627 LME786622:LME786627 LCI786622:LCI786627 KSM786622:KSM786627 KIQ786622:KIQ786627 JYU786622:JYU786627 JOY786622:JOY786627 JFC786622:JFC786627 IVG786622:IVG786627 ILK786622:ILK786627 IBO786622:IBO786627 HRS786622:HRS786627 HHW786622:HHW786627 GYA786622:GYA786627 GOE786622:GOE786627 GEI786622:GEI786627 FUM786622:FUM786627 FKQ786622:FKQ786627 FAU786622:FAU786627 EQY786622:EQY786627 EHC786622:EHC786627 DXG786622:DXG786627 DNK786622:DNK786627 DDO786622:DDO786627 CTS786622:CTS786627 CJW786622:CJW786627 CAA786622:CAA786627 BQE786622:BQE786627 BGI786622:BGI786627 AWM786622:AWM786627 AMQ786622:AMQ786627 ACU786622:ACU786627 SY786622:SY786627 JC786622:JC786627 D786622:E786627 WVO721086:WVO721091 WLS721086:WLS721091 WBW721086:WBW721091 VSA721086:VSA721091 VIE721086:VIE721091 UYI721086:UYI721091 UOM721086:UOM721091 UEQ721086:UEQ721091 TUU721086:TUU721091 TKY721086:TKY721091 TBC721086:TBC721091 SRG721086:SRG721091 SHK721086:SHK721091 RXO721086:RXO721091 RNS721086:RNS721091 RDW721086:RDW721091 QUA721086:QUA721091 QKE721086:QKE721091 QAI721086:QAI721091 PQM721086:PQM721091 PGQ721086:PGQ721091 OWU721086:OWU721091 OMY721086:OMY721091 ODC721086:ODC721091 NTG721086:NTG721091 NJK721086:NJK721091 MZO721086:MZO721091 MPS721086:MPS721091 MFW721086:MFW721091 LWA721086:LWA721091 LME721086:LME721091 LCI721086:LCI721091 KSM721086:KSM721091 KIQ721086:KIQ721091 JYU721086:JYU721091 JOY721086:JOY721091 JFC721086:JFC721091 IVG721086:IVG721091 ILK721086:ILK721091 IBO721086:IBO721091 HRS721086:HRS721091 HHW721086:HHW721091 GYA721086:GYA721091 GOE721086:GOE721091 GEI721086:GEI721091 FUM721086:FUM721091 FKQ721086:FKQ721091 FAU721086:FAU721091 EQY721086:EQY721091 EHC721086:EHC721091 DXG721086:DXG721091 DNK721086:DNK721091 DDO721086:DDO721091 CTS721086:CTS721091 CJW721086:CJW721091 CAA721086:CAA721091 BQE721086:BQE721091 BGI721086:BGI721091 AWM721086:AWM721091 AMQ721086:AMQ721091 ACU721086:ACU721091 SY721086:SY721091 JC721086:JC721091 D721086:E721091 WVO655550:WVO655555 WLS655550:WLS655555 WBW655550:WBW655555 VSA655550:VSA655555 VIE655550:VIE655555 UYI655550:UYI655555 UOM655550:UOM655555 UEQ655550:UEQ655555 TUU655550:TUU655555 TKY655550:TKY655555 TBC655550:TBC655555 SRG655550:SRG655555 SHK655550:SHK655555 RXO655550:RXO655555 RNS655550:RNS655555 RDW655550:RDW655555 QUA655550:QUA655555 QKE655550:QKE655555 QAI655550:QAI655555 PQM655550:PQM655555 PGQ655550:PGQ655555 OWU655550:OWU655555 OMY655550:OMY655555 ODC655550:ODC655555 NTG655550:NTG655555 NJK655550:NJK655555 MZO655550:MZO655555 MPS655550:MPS655555 MFW655550:MFW655555 LWA655550:LWA655555 LME655550:LME655555 LCI655550:LCI655555 KSM655550:KSM655555 KIQ655550:KIQ655555 JYU655550:JYU655555 JOY655550:JOY655555 JFC655550:JFC655555 IVG655550:IVG655555 ILK655550:ILK655555 IBO655550:IBO655555 HRS655550:HRS655555 HHW655550:HHW655555 GYA655550:GYA655555 GOE655550:GOE655555 GEI655550:GEI655555 FUM655550:FUM655555 FKQ655550:FKQ655555 FAU655550:FAU655555 EQY655550:EQY655555 EHC655550:EHC655555 DXG655550:DXG655555 DNK655550:DNK655555 DDO655550:DDO655555 CTS655550:CTS655555 CJW655550:CJW655555 CAA655550:CAA655555 BQE655550:BQE655555 BGI655550:BGI655555 AWM655550:AWM655555 AMQ655550:AMQ655555 ACU655550:ACU655555 SY655550:SY655555 JC655550:JC655555 D655550:E655555 WVO590014:WVO590019 WLS590014:WLS590019 WBW590014:WBW590019 VSA590014:VSA590019 VIE590014:VIE590019 UYI590014:UYI590019 UOM590014:UOM590019 UEQ590014:UEQ590019 TUU590014:TUU590019 TKY590014:TKY590019 TBC590014:TBC590019 SRG590014:SRG590019 SHK590014:SHK590019 RXO590014:RXO590019 RNS590014:RNS590019 RDW590014:RDW590019 QUA590014:QUA590019 QKE590014:QKE590019 QAI590014:QAI590019 PQM590014:PQM590019 PGQ590014:PGQ590019 OWU590014:OWU590019 OMY590014:OMY590019 ODC590014:ODC590019 NTG590014:NTG590019 NJK590014:NJK590019 MZO590014:MZO590019 MPS590014:MPS590019 MFW590014:MFW590019 LWA590014:LWA590019 LME590014:LME590019 LCI590014:LCI590019 KSM590014:KSM590019 KIQ590014:KIQ590019 JYU590014:JYU590019 JOY590014:JOY590019 JFC590014:JFC590019 IVG590014:IVG590019 ILK590014:ILK590019 IBO590014:IBO590019 HRS590014:HRS590019 HHW590014:HHW590019 GYA590014:GYA590019 GOE590014:GOE590019 GEI590014:GEI590019 FUM590014:FUM590019 FKQ590014:FKQ590019 FAU590014:FAU590019 EQY590014:EQY590019 EHC590014:EHC590019 DXG590014:DXG590019 DNK590014:DNK590019 DDO590014:DDO590019 CTS590014:CTS590019 CJW590014:CJW590019 CAA590014:CAA590019 BQE590014:BQE590019 BGI590014:BGI590019 AWM590014:AWM590019 AMQ590014:AMQ590019 ACU590014:ACU590019 SY590014:SY590019 JC590014:JC590019 D590014:E590019 WVO524478:WVO524483 WLS524478:WLS524483 WBW524478:WBW524483 VSA524478:VSA524483 VIE524478:VIE524483 UYI524478:UYI524483 UOM524478:UOM524483 UEQ524478:UEQ524483 TUU524478:TUU524483 TKY524478:TKY524483 TBC524478:TBC524483 SRG524478:SRG524483 SHK524478:SHK524483 RXO524478:RXO524483 RNS524478:RNS524483 RDW524478:RDW524483 QUA524478:QUA524483 QKE524478:QKE524483 QAI524478:QAI524483 PQM524478:PQM524483 PGQ524478:PGQ524483 OWU524478:OWU524483 OMY524478:OMY524483 ODC524478:ODC524483 NTG524478:NTG524483 NJK524478:NJK524483 MZO524478:MZO524483 MPS524478:MPS524483 MFW524478:MFW524483 LWA524478:LWA524483 LME524478:LME524483 LCI524478:LCI524483 KSM524478:KSM524483 KIQ524478:KIQ524483 JYU524478:JYU524483 JOY524478:JOY524483 JFC524478:JFC524483 IVG524478:IVG524483 ILK524478:ILK524483 IBO524478:IBO524483 HRS524478:HRS524483 HHW524478:HHW524483 GYA524478:GYA524483 GOE524478:GOE524483 GEI524478:GEI524483 FUM524478:FUM524483 FKQ524478:FKQ524483 FAU524478:FAU524483 EQY524478:EQY524483 EHC524478:EHC524483 DXG524478:DXG524483 DNK524478:DNK524483 DDO524478:DDO524483 CTS524478:CTS524483 CJW524478:CJW524483 CAA524478:CAA524483 BQE524478:BQE524483 BGI524478:BGI524483 AWM524478:AWM524483 AMQ524478:AMQ524483 ACU524478:ACU524483 SY524478:SY524483 JC524478:JC524483 D524478:E524483 WVO458942:WVO458947 WLS458942:WLS458947 WBW458942:WBW458947 VSA458942:VSA458947 VIE458942:VIE458947 UYI458942:UYI458947 UOM458942:UOM458947 UEQ458942:UEQ458947 TUU458942:TUU458947 TKY458942:TKY458947 TBC458942:TBC458947 SRG458942:SRG458947 SHK458942:SHK458947 RXO458942:RXO458947 RNS458942:RNS458947 RDW458942:RDW458947 QUA458942:QUA458947 QKE458942:QKE458947 QAI458942:QAI458947 PQM458942:PQM458947 PGQ458942:PGQ458947 OWU458942:OWU458947 OMY458942:OMY458947 ODC458942:ODC458947 NTG458942:NTG458947 NJK458942:NJK458947 MZO458942:MZO458947 MPS458942:MPS458947 MFW458942:MFW458947 LWA458942:LWA458947 LME458942:LME458947 LCI458942:LCI458947 KSM458942:KSM458947 KIQ458942:KIQ458947 JYU458942:JYU458947 JOY458942:JOY458947 JFC458942:JFC458947 IVG458942:IVG458947 ILK458942:ILK458947 IBO458942:IBO458947 HRS458942:HRS458947 HHW458942:HHW458947 GYA458942:GYA458947 GOE458942:GOE458947 GEI458942:GEI458947 FUM458942:FUM458947 FKQ458942:FKQ458947 FAU458942:FAU458947 EQY458942:EQY458947 EHC458942:EHC458947 DXG458942:DXG458947 DNK458942:DNK458947 DDO458942:DDO458947 CTS458942:CTS458947 CJW458942:CJW458947 CAA458942:CAA458947 BQE458942:BQE458947 BGI458942:BGI458947 AWM458942:AWM458947 AMQ458942:AMQ458947 ACU458942:ACU458947 SY458942:SY458947 JC458942:JC458947 D458942:E458947 WVO393406:WVO393411 WLS393406:WLS393411 WBW393406:WBW393411 VSA393406:VSA393411 VIE393406:VIE393411 UYI393406:UYI393411 UOM393406:UOM393411 UEQ393406:UEQ393411 TUU393406:TUU393411 TKY393406:TKY393411 TBC393406:TBC393411 SRG393406:SRG393411 SHK393406:SHK393411 RXO393406:RXO393411 RNS393406:RNS393411 RDW393406:RDW393411 QUA393406:QUA393411 QKE393406:QKE393411 QAI393406:QAI393411 PQM393406:PQM393411 PGQ393406:PGQ393411 OWU393406:OWU393411 OMY393406:OMY393411 ODC393406:ODC393411 NTG393406:NTG393411 NJK393406:NJK393411 MZO393406:MZO393411 MPS393406:MPS393411 MFW393406:MFW393411 LWA393406:LWA393411 LME393406:LME393411 LCI393406:LCI393411 KSM393406:KSM393411 KIQ393406:KIQ393411 JYU393406:JYU393411 JOY393406:JOY393411 JFC393406:JFC393411 IVG393406:IVG393411 ILK393406:ILK393411 IBO393406:IBO393411 HRS393406:HRS393411 HHW393406:HHW393411 GYA393406:GYA393411 GOE393406:GOE393411 GEI393406:GEI393411 FUM393406:FUM393411 FKQ393406:FKQ393411 FAU393406:FAU393411 EQY393406:EQY393411 EHC393406:EHC393411 DXG393406:DXG393411 DNK393406:DNK393411 DDO393406:DDO393411 CTS393406:CTS393411 CJW393406:CJW393411 CAA393406:CAA393411 BQE393406:BQE393411 BGI393406:BGI393411 AWM393406:AWM393411 AMQ393406:AMQ393411 ACU393406:ACU393411 SY393406:SY393411 JC393406:JC393411 D393406:E393411 WVO327870:WVO327875 WLS327870:WLS327875 WBW327870:WBW327875 VSA327870:VSA327875 VIE327870:VIE327875 UYI327870:UYI327875 UOM327870:UOM327875 UEQ327870:UEQ327875 TUU327870:TUU327875 TKY327870:TKY327875 TBC327870:TBC327875 SRG327870:SRG327875 SHK327870:SHK327875 RXO327870:RXO327875 RNS327870:RNS327875 RDW327870:RDW327875 QUA327870:QUA327875 QKE327870:QKE327875 QAI327870:QAI327875 PQM327870:PQM327875 PGQ327870:PGQ327875 OWU327870:OWU327875 OMY327870:OMY327875 ODC327870:ODC327875 NTG327870:NTG327875 NJK327870:NJK327875 MZO327870:MZO327875 MPS327870:MPS327875 MFW327870:MFW327875 LWA327870:LWA327875 LME327870:LME327875 LCI327870:LCI327875 KSM327870:KSM327875 KIQ327870:KIQ327875 JYU327870:JYU327875 JOY327870:JOY327875 JFC327870:JFC327875 IVG327870:IVG327875 ILK327870:ILK327875 IBO327870:IBO327875 HRS327870:HRS327875 HHW327870:HHW327875 GYA327870:GYA327875 GOE327870:GOE327875 GEI327870:GEI327875 FUM327870:FUM327875 FKQ327870:FKQ327875 FAU327870:FAU327875 EQY327870:EQY327875 EHC327870:EHC327875 DXG327870:DXG327875 DNK327870:DNK327875 DDO327870:DDO327875 CTS327870:CTS327875 CJW327870:CJW327875 CAA327870:CAA327875 BQE327870:BQE327875 BGI327870:BGI327875 AWM327870:AWM327875 AMQ327870:AMQ327875 ACU327870:ACU327875 SY327870:SY327875 JC327870:JC327875 D327870:E327875 WVO262334:WVO262339 WLS262334:WLS262339 WBW262334:WBW262339 VSA262334:VSA262339 VIE262334:VIE262339 UYI262334:UYI262339 UOM262334:UOM262339 UEQ262334:UEQ262339 TUU262334:TUU262339 TKY262334:TKY262339 TBC262334:TBC262339 SRG262334:SRG262339 SHK262334:SHK262339 RXO262334:RXO262339 RNS262334:RNS262339 RDW262334:RDW262339 QUA262334:QUA262339 QKE262334:QKE262339 QAI262334:QAI262339 PQM262334:PQM262339 PGQ262334:PGQ262339 OWU262334:OWU262339 OMY262334:OMY262339 ODC262334:ODC262339 NTG262334:NTG262339 NJK262334:NJK262339 MZO262334:MZO262339 MPS262334:MPS262339 MFW262334:MFW262339 LWA262334:LWA262339 LME262334:LME262339 LCI262334:LCI262339 KSM262334:KSM262339 KIQ262334:KIQ262339 JYU262334:JYU262339 JOY262334:JOY262339 JFC262334:JFC262339 IVG262334:IVG262339 ILK262334:ILK262339 IBO262334:IBO262339 HRS262334:HRS262339 HHW262334:HHW262339 GYA262334:GYA262339 GOE262334:GOE262339 GEI262334:GEI262339 FUM262334:FUM262339 FKQ262334:FKQ262339 FAU262334:FAU262339 EQY262334:EQY262339 EHC262334:EHC262339 DXG262334:DXG262339 DNK262334:DNK262339 DDO262334:DDO262339 CTS262334:CTS262339 CJW262334:CJW262339 CAA262334:CAA262339 BQE262334:BQE262339 BGI262334:BGI262339 AWM262334:AWM262339 AMQ262334:AMQ262339 ACU262334:ACU262339 SY262334:SY262339 JC262334:JC262339 D262334:E262339 WVO196798:WVO196803 WLS196798:WLS196803 WBW196798:WBW196803 VSA196798:VSA196803 VIE196798:VIE196803 UYI196798:UYI196803 UOM196798:UOM196803 UEQ196798:UEQ196803 TUU196798:TUU196803 TKY196798:TKY196803 TBC196798:TBC196803 SRG196798:SRG196803 SHK196798:SHK196803 RXO196798:RXO196803 RNS196798:RNS196803 RDW196798:RDW196803 QUA196798:QUA196803 QKE196798:QKE196803 QAI196798:QAI196803 PQM196798:PQM196803 PGQ196798:PGQ196803 OWU196798:OWU196803 OMY196798:OMY196803 ODC196798:ODC196803 NTG196798:NTG196803 NJK196798:NJK196803 MZO196798:MZO196803 MPS196798:MPS196803 MFW196798:MFW196803 LWA196798:LWA196803 LME196798:LME196803 LCI196798:LCI196803 KSM196798:KSM196803 KIQ196798:KIQ196803 JYU196798:JYU196803 JOY196798:JOY196803 JFC196798:JFC196803 IVG196798:IVG196803 ILK196798:ILK196803 IBO196798:IBO196803 HRS196798:HRS196803 HHW196798:HHW196803 GYA196798:GYA196803 GOE196798:GOE196803 GEI196798:GEI196803 FUM196798:FUM196803 FKQ196798:FKQ196803 FAU196798:FAU196803 EQY196798:EQY196803 EHC196798:EHC196803 DXG196798:DXG196803 DNK196798:DNK196803 DDO196798:DDO196803 CTS196798:CTS196803 CJW196798:CJW196803 CAA196798:CAA196803 BQE196798:BQE196803 BGI196798:BGI196803 AWM196798:AWM196803 AMQ196798:AMQ196803 ACU196798:ACU196803 SY196798:SY196803 JC196798:JC196803 D196798:E196803 WVO131262:WVO131267 WLS131262:WLS131267 WBW131262:WBW131267 VSA131262:VSA131267 VIE131262:VIE131267 UYI131262:UYI131267 UOM131262:UOM131267 UEQ131262:UEQ131267 TUU131262:TUU131267 TKY131262:TKY131267 TBC131262:TBC131267 SRG131262:SRG131267 SHK131262:SHK131267 RXO131262:RXO131267 RNS131262:RNS131267 RDW131262:RDW131267 QUA131262:QUA131267 QKE131262:QKE131267 QAI131262:QAI131267 PQM131262:PQM131267 PGQ131262:PGQ131267 OWU131262:OWU131267 OMY131262:OMY131267 ODC131262:ODC131267 NTG131262:NTG131267 NJK131262:NJK131267 MZO131262:MZO131267 MPS131262:MPS131267 MFW131262:MFW131267 LWA131262:LWA131267 LME131262:LME131267 LCI131262:LCI131267 KSM131262:KSM131267 KIQ131262:KIQ131267 JYU131262:JYU131267 JOY131262:JOY131267 JFC131262:JFC131267 IVG131262:IVG131267 ILK131262:ILK131267 IBO131262:IBO131267 HRS131262:HRS131267 HHW131262:HHW131267 GYA131262:GYA131267 GOE131262:GOE131267 GEI131262:GEI131267 FUM131262:FUM131267 FKQ131262:FKQ131267 FAU131262:FAU131267 EQY131262:EQY131267 EHC131262:EHC131267 DXG131262:DXG131267 DNK131262:DNK131267 DDO131262:DDO131267 CTS131262:CTS131267 CJW131262:CJW131267 CAA131262:CAA131267 BQE131262:BQE131267 BGI131262:BGI131267 AWM131262:AWM131267 AMQ131262:AMQ131267 ACU131262:ACU131267 SY131262:SY131267 JC131262:JC131267 D131262:E131267 WVO65726:WVO65731 WLS65726:WLS65731 WBW65726:WBW65731 VSA65726:VSA65731 VIE65726:VIE65731 UYI65726:UYI65731 UOM65726:UOM65731 UEQ65726:UEQ65731 TUU65726:TUU65731 TKY65726:TKY65731 TBC65726:TBC65731 SRG65726:SRG65731 SHK65726:SHK65731 RXO65726:RXO65731 RNS65726:RNS65731 RDW65726:RDW65731 QUA65726:QUA65731 QKE65726:QKE65731 QAI65726:QAI65731 PQM65726:PQM65731 PGQ65726:PGQ65731 OWU65726:OWU65731 OMY65726:OMY65731 ODC65726:ODC65731 NTG65726:NTG65731 NJK65726:NJK65731 MZO65726:MZO65731 MPS65726:MPS65731 MFW65726:MFW65731 LWA65726:LWA65731 LME65726:LME65731 LCI65726:LCI65731 KSM65726:KSM65731 KIQ65726:KIQ65731 JYU65726:JYU65731 JOY65726:JOY65731 JFC65726:JFC65731 IVG65726:IVG65731 ILK65726:ILK65731 IBO65726:IBO65731 HRS65726:HRS65731 HHW65726:HHW65731 GYA65726:GYA65731 GOE65726:GOE65731 GEI65726:GEI65731 FUM65726:FUM65731 FKQ65726:FKQ65731 FAU65726:FAU65731 EQY65726:EQY65731 EHC65726:EHC65731 DXG65726:DXG65731 DNK65726:DNK65731 DDO65726:DDO65731 CTS65726:CTS65731 CJW65726:CJW65731 CAA65726:CAA65731 BQE65726:BQE65731 BGI65726:BGI65731 AWM65726:AWM65731 AMQ65726:AMQ65731 ACU65726:ACU65731 SY65726:SY65731 JC65726:JC65731 D65726:E65731 WVO983238:WVO983243 WLS983238:WLS983243 WBW983238:WBW983243 VSA983238:VSA983243 VIE983238:VIE983243 UYI983238:UYI983243 UOM983238:UOM983243 UEQ983238:UEQ983243 TUU983238:TUU983243 TKY983238:TKY983243 TBC983238:TBC983243 SRG983238:SRG983243 SHK983238:SHK983243 RXO983238:RXO983243 RNS983238:RNS983243 RDW983238:RDW983243 QUA983238:QUA983243 QKE983238:QKE983243 QAI983238:QAI983243 PQM983238:PQM983243 PGQ983238:PGQ983243 OWU983238:OWU983243 OMY983238:OMY983243 ODC983238:ODC983243 NTG983238:NTG983243 NJK983238:NJK983243 MZO983238:MZO983243 MPS983238:MPS983243 MFW983238:MFW983243 LWA983238:LWA983243 LME983238:LME983243 LCI983238:LCI983243 KSM983238:KSM983243 KIQ983238:KIQ983243 JYU983238:JYU983243 JOY983238:JOY983243 JFC983238:JFC983243 IVG983238:IVG983243 ILK983238:ILK983243 IBO983238:IBO983243 HRS983238:HRS983243 HHW983238:HHW983243 GYA983238:GYA983243 GOE983238:GOE983243 GEI983238:GEI983243 FUM983238:FUM983243 FKQ983238:FKQ983243 FAU983238:FAU983243 EQY983238:EQY983243 EHC983238:EHC983243 DXG983238:DXG983243 DNK983238:DNK983243 DDO983238:DDO983243 CTS983238:CTS983243 CJW983238:CJW983243 CAA983238:CAA983243 BQE983238:BQE983243 BGI983238:BGI983243 AWM983238:AWM983243 AMQ983238:AMQ983243 ACU983238:ACU983243 SY983238:SY983243 JC983238:JC983243 D983238:E983243 WVO917702:WVO917707 WLS917702:WLS917707 WBW917702:WBW917707 VSA917702:VSA917707 VIE917702:VIE917707 UYI917702:UYI917707 UOM917702:UOM917707 UEQ917702:UEQ917707 TUU917702:TUU917707 TKY917702:TKY917707 TBC917702:TBC917707 SRG917702:SRG917707 SHK917702:SHK917707 RXO917702:RXO917707 RNS917702:RNS917707 RDW917702:RDW917707 QUA917702:QUA917707 QKE917702:QKE917707 QAI917702:QAI917707 PQM917702:PQM917707 PGQ917702:PGQ917707 OWU917702:OWU917707 OMY917702:OMY917707 ODC917702:ODC917707 NTG917702:NTG917707 NJK917702:NJK917707 MZO917702:MZO917707 MPS917702:MPS917707 MFW917702:MFW917707 LWA917702:LWA917707 LME917702:LME917707 LCI917702:LCI917707 KSM917702:KSM917707 KIQ917702:KIQ917707 JYU917702:JYU917707 JOY917702:JOY917707 JFC917702:JFC917707 IVG917702:IVG917707 ILK917702:ILK917707 IBO917702:IBO917707 HRS917702:HRS917707 HHW917702:HHW917707 GYA917702:GYA917707 GOE917702:GOE917707 GEI917702:GEI917707 FUM917702:FUM917707 FKQ917702:FKQ917707 FAU917702:FAU917707 EQY917702:EQY917707 EHC917702:EHC917707 DXG917702:DXG917707 DNK917702:DNK917707 DDO917702:DDO917707 CTS917702:CTS917707 CJW917702:CJW917707 CAA917702:CAA917707 BQE917702:BQE917707 BGI917702:BGI917707 AWM917702:AWM917707 AMQ917702:AMQ917707 ACU917702:ACU917707 SY917702:SY917707 JC917702:JC917707 D917702:E917707 WVO852166:WVO852171 WLS852166:WLS852171 WBW852166:WBW852171 VSA852166:VSA852171 VIE852166:VIE852171 UYI852166:UYI852171 UOM852166:UOM852171 UEQ852166:UEQ852171 TUU852166:TUU852171 TKY852166:TKY852171 TBC852166:TBC852171 SRG852166:SRG852171 SHK852166:SHK852171 RXO852166:RXO852171 RNS852166:RNS852171 RDW852166:RDW852171 QUA852166:QUA852171 QKE852166:QKE852171 QAI852166:QAI852171 PQM852166:PQM852171 PGQ852166:PGQ852171 OWU852166:OWU852171 OMY852166:OMY852171 ODC852166:ODC852171 NTG852166:NTG852171 NJK852166:NJK852171 MZO852166:MZO852171 MPS852166:MPS852171 MFW852166:MFW852171 LWA852166:LWA852171 LME852166:LME852171 LCI852166:LCI852171 KSM852166:KSM852171 KIQ852166:KIQ852171 JYU852166:JYU852171 JOY852166:JOY852171 JFC852166:JFC852171 IVG852166:IVG852171 ILK852166:ILK852171 IBO852166:IBO852171 HRS852166:HRS852171 HHW852166:HHW852171 GYA852166:GYA852171 GOE852166:GOE852171 GEI852166:GEI852171 FUM852166:FUM852171 FKQ852166:FKQ852171 FAU852166:FAU852171 EQY852166:EQY852171 EHC852166:EHC852171 DXG852166:DXG852171 DNK852166:DNK852171 DDO852166:DDO852171 CTS852166:CTS852171 CJW852166:CJW852171 CAA852166:CAA852171 BQE852166:BQE852171 BGI852166:BGI852171 AWM852166:AWM852171 AMQ852166:AMQ852171 ACU852166:ACU852171 SY852166:SY852171 JC852166:JC852171 D852166:E852171 WVO786630:WVO786635 WLS786630:WLS786635 WBW786630:WBW786635 VSA786630:VSA786635 VIE786630:VIE786635 UYI786630:UYI786635 UOM786630:UOM786635 UEQ786630:UEQ786635 TUU786630:TUU786635 TKY786630:TKY786635 TBC786630:TBC786635 SRG786630:SRG786635 SHK786630:SHK786635 RXO786630:RXO786635 RNS786630:RNS786635 RDW786630:RDW786635 QUA786630:QUA786635 QKE786630:QKE786635 QAI786630:QAI786635 PQM786630:PQM786635 PGQ786630:PGQ786635 OWU786630:OWU786635 OMY786630:OMY786635 ODC786630:ODC786635 NTG786630:NTG786635 NJK786630:NJK786635 MZO786630:MZO786635 MPS786630:MPS786635 MFW786630:MFW786635 LWA786630:LWA786635 LME786630:LME786635 LCI786630:LCI786635 KSM786630:KSM786635 KIQ786630:KIQ786635 JYU786630:JYU786635 JOY786630:JOY786635 JFC786630:JFC786635 IVG786630:IVG786635 ILK786630:ILK786635 IBO786630:IBO786635 HRS786630:HRS786635 HHW786630:HHW786635 GYA786630:GYA786635 GOE786630:GOE786635 GEI786630:GEI786635 FUM786630:FUM786635 FKQ786630:FKQ786635 FAU786630:FAU786635 EQY786630:EQY786635 EHC786630:EHC786635 DXG786630:DXG786635 DNK786630:DNK786635 DDO786630:DDO786635 CTS786630:CTS786635 CJW786630:CJW786635 CAA786630:CAA786635 BQE786630:BQE786635 BGI786630:BGI786635 AWM786630:AWM786635 AMQ786630:AMQ786635 ACU786630:ACU786635 SY786630:SY786635 JC786630:JC786635 D786630:E786635 WVO721094:WVO721099 WLS721094:WLS721099 WBW721094:WBW721099 VSA721094:VSA721099 VIE721094:VIE721099 UYI721094:UYI721099 UOM721094:UOM721099 UEQ721094:UEQ721099 TUU721094:TUU721099 TKY721094:TKY721099 TBC721094:TBC721099 SRG721094:SRG721099 SHK721094:SHK721099 RXO721094:RXO721099 RNS721094:RNS721099 RDW721094:RDW721099 QUA721094:QUA721099 QKE721094:QKE721099 QAI721094:QAI721099 PQM721094:PQM721099 PGQ721094:PGQ721099 OWU721094:OWU721099 OMY721094:OMY721099 ODC721094:ODC721099 NTG721094:NTG721099 NJK721094:NJK721099 MZO721094:MZO721099 MPS721094:MPS721099 MFW721094:MFW721099 LWA721094:LWA721099 LME721094:LME721099 LCI721094:LCI721099 KSM721094:KSM721099 KIQ721094:KIQ721099 JYU721094:JYU721099 JOY721094:JOY721099 JFC721094:JFC721099 IVG721094:IVG721099 ILK721094:ILK721099 IBO721094:IBO721099 HRS721094:HRS721099 HHW721094:HHW721099 GYA721094:GYA721099 GOE721094:GOE721099 GEI721094:GEI721099 FUM721094:FUM721099 FKQ721094:FKQ721099 FAU721094:FAU721099 EQY721094:EQY721099 EHC721094:EHC721099 DXG721094:DXG721099 DNK721094:DNK721099 DDO721094:DDO721099 CTS721094:CTS721099 CJW721094:CJW721099 CAA721094:CAA721099 BQE721094:BQE721099 BGI721094:BGI721099 AWM721094:AWM721099 AMQ721094:AMQ721099 ACU721094:ACU721099 SY721094:SY721099 JC721094:JC721099 D721094:E721099 WVO655558:WVO655563 WLS655558:WLS655563 WBW655558:WBW655563 VSA655558:VSA655563 VIE655558:VIE655563 UYI655558:UYI655563 UOM655558:UOM655563 UEQ655558:UEQ655563 TUU655558:TUU655563 TKY655558:TKY655563 TBC655558:TBC655563 SRG655558:SRG655563 SHK655558:SHK655563 RXO655558:RXO655563 RNS655558:RNS655563 RDW655558:RDW655563 QUA655558:QUA655563 QKE655558:QKE655563 QAI655558:QAI655563 PQM655558:PQM655563 PGQ655558:PGQ655563 OWU655558:OWU655563 OMY655558:OMY655563 ODC655558:ODC655563 NTG655558:NTG655563 NJK655558:NJK655563 MZO655558:MZO655563 MPS655558:MPS655563 MFW655558:MFW655563 LWA655558:LWA655563 LME655558:LME655563 LCI655558:LCI655563 KSM655558:KSM655563 KIQ655558:KIQ655563 JYU655558:JYU655563 JOY655558:JOY655563 JFC655558:JFC655563 IVG655558:IVG655563 ILK655558:ILK655563 IBO655558:IBO655563 HRS655558:HRS655563 HHW655558:HHW655563 GYA655558:GYA655563 GOE655558:GOE655563 GEI655558:GEI655563 FUM655558:FUM655563 FKQ655558:FKQ655563 FAU655558:FAU655563 EQY655558:EQY655563 EHC655558:EHC655563 DXG655558:DXG655563 DNK655558:DNK655563 DDO655558:DDO655563 CTS655558:CTS655563 CJW655558:CJW655563 CAA655558:CAA655563 BQE655558:BQE655563 BGI655558:BGI655563 AWM655558:AWM655563 AMQ655558:AMQ655563 ACU655558:ACU655563 SY655558:SY655563 JC655558:JC655563 D655558:E655563 WVO590022:WVO590027 WLS590022:WLS590027 WBW590022:WBW590027 VSA590022:VSA590027 VIE590022:VIE590027 UYI590022:UYI590027 UOM590022:UOM590027 UEQ590022:UEQ590027 TUU590022:TUU590027 TKY590022:TKY590027 TBC590022:TBC590027 SRG590022:SRG590027 SHK590022:SHK590027 RXO590022:RXO590027 RNS590022:RNS590027 RDW590022:RDW590027 QUA590022:QUA590027 QKE590022:QKE590027 QAI590022:QAI590027 PQM590022:PQM590027 PGQ590022:PGQ590027 OWU590022:OWU590027 OMY590022:OMY590027 ODC590022:ODC590027 NTG590022:NTG590027 NJK590022:NJK590027 MZO590022:MZO590027 MPS590022:MPS590027 MFW590022:MFW590027 LWA590022:LWA590027 LME590022:LME590027 LCI590022:LCI590027 KSM590022:KSM590027 KIQ590022:KIQ590027 JYU590022:JYU590027 JOY590022:JOY590027 JFC590022:JFC590027 IVG590022:IVG590027 ILK590022:ILK590027 IBO590022:IBO590027 HRS590022:HRS590027 HHW590022:HHW590027 GYA590022:GYA590027 GOE590022:GOE590027 GEI590022:GEI590027 FUM590022:FUM590027 FKQ590022:FKQ590027 FAU590022:FAU590027 EQY590022:EQY590027 EHC590022:EHC590027 DXG590022:DXG590027 DNK590022:DNK590027 DDO590022:DDO590027 CTS590022:CTS590027 CJW590022:CJW590027 CAA590022:CAA590027 BQE590022:BQE590027 BGI590022:BGI590027 AWM590022:AWM590027 AMQ590022:AMQ590027 ACU590022:ACU590027 SY590022:SY590027 JC590022:JC590027 D590022:E590027 WVO524486:WVO524491 WLS524486:WLS524491 WBW524486:WBW524491 VSA524486:VSA524491 VIE524486:VIE524491 UYI524486:UYI524491 UOM524486:UOM524491 UEQ524486:UEQ524491 TUU524486:TUU524491 TKY524486:TKY524491 TBC524486:TBC524491 SRG524486:SRG524491 SHK524486:SHK524491 RXO524486:RXO524491 RNS524486:RNS524491 RDW524486:RDW524491 QUA524486:QUA524491 QKE524486:QKE524491 QAI524486:QAI524491 PQM524486:PQM524491 PGQ524486:PGQ524491 OWU524486:OWU524491 OMY524486:OMY524491 ODC524486:ODC524491 NTG524486:NTG524491 NJK524486:NJK524491 MZO524486:MZO524491 MPS524486:MPS524491 MFW524486:MFW524491 LWA524486:LWA524491 LME524486:LME524491 LCI524486:LCI524491 KSM524486:KSM524491 KIQ524486:KIQ524491 JYU524486:JYU524491 JOY524486:JOY524491 JFC524486:JFC524491 IVG524486:IVG524491 ILK524486:ILK524491 IBO524486:IBO524491 HRS524486:HRS524491 HHW524486:HHW524491 GYA524486:GYA524491 GOE524486:GOE524491 GEI524486:GEI524491 FUM524486:FUM524491 FKQ524486:FKQ524491 FAU524486:FAU524491 EQY524486:EQY524491 EHC524486:EHC524491 DXG524486:DXG524491 DNK524486:DNK524491 DDO524486:DDO524491 CTS524486:CTS524491 CJW524486:CJW524491 CAA524486:CAA524491 BQE524486:BQE524491 BGI524486:BGI524491 AWM524486:AWM524491 AMQ524486:AMQ524491 ACU524486:ACU524491 SY524486:SY524491 JC524486:JC524491 D524486:E524491 WVO458950:WVO458955 WLS458950:WLS458955 WBW458950:WBW458955 VSA458950:VSA458955 VIE458950:VIE458955 UYI458950:UYI458955 UOM458950:UOM458955 UEQ458950:UEQ458955 TUU458950:TUU458955 TKY458950:TKY458955 TBC458950:TBC458955 SRG458950:SRG458955 SHK458950:SHK458955 RXO458950:RXO458955 RNS458950:RNS458955 RDW458950:RDW458955 QUA458950:QUA458955 QKE458950:QKE458955 QAI458950:QAI458955 PQM458950:PQM458955 PGQ458950:PGQ458955 OWU458950:OWU458955 OMY458950:OMY458955 ODC458950:ODC458955 NTG458950:NTG458955 NJK458950:NJK458955 MZO458950:MZO458955 MPS458950:MPS458955 MFW458950:MFW458955 LWA458950:LWA458955 LME458950:LME458955 LCI458950:LCI458955 KSM458950:KSM458955 KIQ458950:KIQ458955 JYU458950:JYU458955 JOY458950:JOY458955 JFC458950:JFC458955 IVG458950:IVG458955 ILK458950:ILK458955 IBO458950:IBO458955 HRS458950:HRS458955 HHW458950:HHW458955 GYA458950:GYA458955 GOE458950:GOE458955 GEI458950:GEI458955 FUM458950:FUM458955 FKQ458950:FKQ458955 FAU458950:FAU458955 EQY458950:EQY458955 EHC458950:EHC458955 DXG458950:DXG458955 DNK458950:DNK458955 DDO458950:DDO458955 CTS458950:CTS458955 CJW458950:CJW458955 CAA458950:CAA458955 BQE458950:BQE458955 BGI458950:BGI458955 AWM458950:AWM458955 AMQ458950:AMQ458955 ACU458950:ACU458955 SY458950:SY458955 JC458950:JC458955 D458950:E458955 WVO393414:WVO393419 WLS393414:WLS393419 WBW393414:WBW393419 VSA393414:VSA393419 VIE393414:VIE393419 UYI393414:UYI393419 UOM393414:UOM393419 UEQ393414:UEQ393419 TUU393414:TUU393419 TKY393414:TKY393419 TBC393414:TBC393419 SRG393414:SRG393419 SHK393414:SHK393419 RXO393414:RXO393419 RNS393414:RNS393419 RDW393414:RDW393419 QUA393414:QUA393419 QKE393414:QKE393419 QAI393414:QAI393419 PQM393414:PQM393419 PGQ393414:PGQ393419 OWU393414:OWU393419 OMY393414:OMY393419 ODC393414:ODC393419 NTG393414:NTG393419 NJK393414:NJK393419 MZO393414:MZO393419 MPS393414:MPS393419 MFW393414:MFW393419 LWA393414:LWA393419 LME393414:LME393419 LCI393414:LCI393419 KSM393414:KSM393419 KIQ393414:KIQ393419 JYU393414:JYU393419 JOY393414:JOY393419 JFC393414:JFC393419 IVG393414:IVG393419 ILK393414:ILK393419 IBO393414:IBO393419 HRS393414:HRS393419 HHW393414:HHW393419 GYA393414:GYA393419 GOE393414:GOE393419 GEI393414:GEI393419 FUM393414:FUM393419 FKQ393414:FKQ393419 FAU393414:FAU393419 EQY393414:EQY393419 EHC393414:EHC393419 DXG393414:DXG393419 DNK393414:DNK393419 DDO393414:DDO393419 CTS393414:CTS393419 CJW393414:CJW393419 CAA393414:CAA393419 BQE393414:BQE393419 BGI393414:BGI393419 AWM393414:AWM393419 AMQ393414:AMQ393419 ACU393414:ACU393419 SY393414:SY393419 JC393414:JC393419 D393414:E393419 WVO327878:WVO327883 WLS327878:WLS327883 WBW327878:WBW327883 VSA327878:VSA327883 VIE327878:VIE327883 UYI327878:UYI327883 UOM327878:UOM327883 UEQ327878:UEQ327883 TUU327878:TUU327883 TKY327878:TKY327883 TBC327878:TBC327883 SRG327878:SRG327883 SHK327878:SHK327883 RXO327878:RXO327883 RNS327878:RNS327883 RDW327878:RDW327883 QUA327878:QUA327883 QKE327878:QKE327883 QAI327878:QAI327883 PQM327878:PQM327883 PGQ327878:PGQ327883 OWU327878:OWU327883 OMY327878:OMY327883 ODC327878:ODC327883 NTG327878:NTG327883 NJK327878:NJK327883 MZO327878:MZO327883 MPS327878:MPS327883 MFW327878:MFW327883 LWA327878:LWA327883 LME327878:LME327883 LCI327878:LCI327883 KSM327878:KSM327883 KIQ327878:KIQ327883 JYU327878:JYU327883 JOY327878:JOY327883 JFC327878:JFC327883 IVG327878:IVG327883 ILK327878:ILK327883 IBO327878:IBO327883 HRS327878:HRS327883 HHW327878:HHW327883 GYA327878:GYA327883 GOE327878:GOE327883 GEI327878:GEI327883 FUM327878:FUM327883 FKQ327878:FKQ327883 FAU327878:FAU327883 EQY327878:EQY327883 EHC327878:EHC327883 DXG327878:DXG327883 DNK327878:DNK327883 DDO327878:DDO327883 CTS327878:CTS327883 CJW327878:CJW327883 CAA327878:CAA327883 BQE327878:BQE327883 BGI327878:BGI327883 AWM327878:AWM327883 AMQ327878:AMQ327883 ACU327878:ACU327883 SY327878:SY327883 JC327878:JC327883 D327878:E327883 WVO262342:WVO262347 WLS262342:WLS262347 WBW262342:WBW262347 VSA262342:VSA262347 VIE262342:VIE262347 UYI262342:UYI262347 UOM262342:UOM262347 UEQ262342:UEQ262347 TUU262342:TUU262347 TKY262342:TKY262347 TBC262342:TBC262347 SRG262342:SRG262347 SHK262342:SHK262347 RXO262342:RXO262347 RNS262342:RNS262347 RDW262342:RDW262347 QUA262342:QUA262347 QKE262342:QKE262347 QAI262342:QAI262347 PQM262342:PQM262347 PGQ262342:PGQ262347 OWU262342:OWU262347 OMY262342:OMY262347 ODC262342:ODC262347 NTG262342:NTG262347 NJK262342:NJK262347 MZO262342:MZO262347 MPS262342:MPS262347 MFW262342:MFW262347 LWA262342:LWA262347 LME262342:LME262347 LCI262342:LCI262347 KSM262342:KSM262347 KIQ262342:KIQ262347 JYU262342:JYU262347 JOY262342:JOY262347 JFC262342:JFC262347 IVG262342:IVG262347 ILK262342:ILK262347 IBO262342:IBO262347 HRS262342:HRS262347 HHW262342:HHW262347 GYA262342:GYA262347 GOE262342:GOE262347 GEI262342:GEI262347 FUM262342:FUM262347 FKQ262342:FKQ262347 FAU262342:FAU262347 EQY262342:EQY262347 EHC262342:EHC262347 DXG262342:DXG262347 DNK262342:DNK262347 DDO262342:DDO262347 CTS262342:CTS262347 CJW262342:CJW262347 CAA262342:CAA262347 BQE262342:BQE262347 BGI262342:BGI262347 AWM262342:AWM262347 AMQ262342:AMQ262347 ACU262342:ACU262347 SY262342:SY262347 JC262342:JC262347 D262342:E262347 WVO196806:WVO196811 WLS196806:WLS196811 WBW196806:WBW196811 VSA196806:VSA196811 VIE196806:VIE196811 UYI196806:UYI196811 UOM196806:UOM196811 UEQ196806:UEQ196811 TUU196806:TUU196811 TKY196806:TKY196811 TBC196806:TBC196811 SRG196806:SRG196811 SHK196806:SHK196811 RXO196806:RXO196811 RNS196806:RNS196811 RDW196806:RDW196811 QUA196806:QUA196811 QKE196806:QKE196811 QAI196806:QAI196811 PQM196806:PQM196811 PGQ196806:PGQ196811 OWU196806:OWU196811 OMY196806:OMY196811 ODC196806:ODC196811 NTG196806:NTG196811 NJK196806:NJK196811 MZO196806:MZO196811 MPS196806:MPS196811 MFW196806:MFW196811 LWA196806:LWA196811 LME196806:LME196811 LCI196806:LCI196811 KSM196806:KSM196811 KIQ196806:KIQ196811 JYU196806:JYU196811 JOY196806:JOY196811 JFC196806:JFC196811 IVG196806:IVG196811 ILK196806:ILK196811 IBO196806:IBO196811 HRS196806:HRS196811 HHW196806:HHW196811 GYA196806:GYA196811 GOE196806:GOE196811 GEI196806:GEI196811 FUM196806:FUM196811 FKQ196806:FKQ196811 FAU196806:FAU196811 EQY196806:EQY196811 EHC196806:EHC196811 DXG196806:DXG196811 DNK196806:DNK196811 DDO196806:DDO196811 CTS196806:CTS196811 CJW196806:CJW196811 CAA196806:CAA196811 BQE196806:BQE196811 BGI196806:BGI196811 AWM196806:AWM196811 AMQ196806:AMQ196811 ACU196806:ACU196811 SY196806:SY196811 JC196806:JC196811 D196806:E196811 WVO131270:WVO131275 WLS131270:WLS131275 WBW131270:WBW131275 VSA131270:VSA131275 VIE131270:VIE131275 UYI131270:UYI131275 UOM131270:UOM131275 UEQ131270:UEQ131275 TUU131270:TUU131275 TKY131270:TKY131275 TBC131270:TBC131275 SRG131270:SRG131275 SHK131270:SHK131275 RXO131270:RXO131275 RNS131270:RNS131275 RDW131270:RDW131275 QUA131270:QUA131275 QKE131270:QKE131275 QAI131270:QAI131275 PQM131270:PQM131275 PGQ131270:PGQ131275 OWU131270:OWU131275 OMY131270:OMY131275 ODC131270:ODC131275 NTG131270:NTG131275 NJK131270:NJK131275 MZO131270:MZO131275 MPS131270:MPS131275 MFW131270:MFW131275 LWA131270:LWA131275 LME131270:LME131275 LCI131270:LCI131275 KSM131270:KSM131275 KIQ131270:KIQ131275 JYU131270:JYU131275 JOY131270:JOY131275 JFC131270:JFC131275 IVG131270:IVG131275 ILK131270:ILK131275 IBO131270:IBO131275 HRS131270:HRS131275 HHW131270:HHW131275 GYA131270:GYA131275 GOE131270:GOE131275 GEI131270:GEI131275 FUM131270:FUM131275 FKQ131270:FKQ131275 FAU131270:FAU131275 EQY131270:EQY131275 EHC131270:EHC131275 DXG131270:DXG131275 DNK131270:DNK131275 DDO131270:DDO131275 CTS131270:CTS131275 CJW131270:CJW131275 CAA131270:CAA131275 BQE131270:BQE131275 BGI131270:BGI131275 AWM131270:AWM131275 AMQ131270:AMQ131275 ACU131270:ACU131275 SY131270:SY131275 JC131270:JC131275 D131270:E131275 WVO65734:WVO65739 WLS65734:WLS65739 WBW65734:WBW65739 VSA65734:VSA65739 VIE65734:VIE65739 UYI65734:UYI65739 UOM65734:UOM65739 UEQ65734:UEQ65739 TUU65734:TUU65739 TKY65734:TKY65739 TBC65734:TBC65739 SRG65734:SRG65739 SHK65734:SHK65739 RXO65734:RXO65739 RNS65734:RNS65739 RDW65734:RDW65739 QUA65734:QUA65739 QKE65734:QKE65739 QAI65734:QAI65739 PQM65734:PQM65739 PGQ65734:PGQ65739 OWU65734:OWU65739 OMY65734:OMY65739 ODC65734:ODC65739 NTG65734:NTG65739 NJK65734:NJK65739 MZO65734:MZO65739 MPS65734:MPS65739 MFW65734:MFW65739 LWA65734:LWA65739 LME65734:LME65739 LCI65734:LCI65739 KSM65734:KSM65739 KIQ65734:KIQ65739 JYU65734:JYU65739 JOY65734:JOY65739 JFC65734:JFC65739 IVG65734:IVG65739 ILK65734:ILK65739 IBO65734:IBO65739 HRS65734:HRS65739 HHW65734:HHW65739 GYA65734:GYA65739 GOE65734:GOE65739 GEI65734:GEI65739 FUM65734:FUM65739 FKQ65734:FKQ65739 FAU65734:FAU65739 EQY65734:EQY65739 EHC65734:EHC65739 DXG65734:DXG65739 DNK65734:DNK65739 DDO65734:DDO65739 CTS65734:CTS65739 CJW65734:CJW65739 CAA65734:CAA65739 BQE65734:BQE65739 BGI65734:BGI65739 AWM65734:AWM65739 AMQ65734:AMQ65739 ACU65734:ACU65739 SY65734:SY65739 JC65734:JC65739 D65734:E65739 WVO983246:WVO983251 WLS983246:WLS983251 WBW983246:WBW983251 VSA983246:VSA983251 VIE983246:VIE983251 UYI983246:UYI983251 UOM983246:UOM983251 UEQ983246:UEQ983251 TUU983246:TUU983251 TKY983246:TKY983251 TBC983246:TBC983251 SRG983246:SRG983251 SHK983246:SHK983251 RXO983246:RXO983251 RNS983246:RNS983251 RDW983246:RDW983251 QUA983246:QUA983251 QKE983246:QKE983251 QAI983246:QAI983251 PQM983246:PQM983251 PGQ983246:PGQ983251 OWU983246:OWU983251 OMY983246:OMY983251 ODC983246:ODC983251 NTG983246:NTG983251 NJK983246:NJK983251 MZO983246:MZO983251 MPS983246:MPS983251 MFW983246:MFW983251 LWA983246:LWA983251 LME983246:LME983251 LCI983246:LCI983251 KSM983246:KSM983251 KIQ983246:KIQ983251 JYU983246:JYU983251 JOY983246:JOY983251 JFC983246:JFC983251 IVG983246:IVG983251 ILK983246:ILK983251 IBO983246:IBO983251 HRS983246:HRS983251 HHW983246:HHW983251 GYA983246:GYA983251 GOE983246:GOE983251 GEI983246:GEI983251 FUM983246:FUM983251 FKQ983246:FKQ983251 FAU983246:FAU983251 EQY983246:EQY983251 EHC983246:EHC983251 DXG983246:DXG983251 DNK983246:DNK983251 DDO983246:DDO983251 CTS983246:CTS983251 CJW983246:CJW983251 CAA983246:CAA983251 BQE983246:BQE983251 BGI983246:BGI983251 AWM983246:AWM983251 AMQ983246:AMQ983251 ACU983246:ACU983251 SY983246:SY983251 JC983246:JC983251 D983246:E983251 WVO917710:WVO917715 WLS917710:WLS917715 WBW917710:WBW917715 VSA917710:VSA917715 VIE917710:VIE917715 UYI917710:UYI917715 UOM917710:UOM917715 UEQ917710:UEQ917715 TUU917710:TUU917715 TKY917710:TKY917715 TBC917710:TBC917715 SRG917710:SRG917715 SHK917710:SHK917715 RXO917710:RXO917715 RNS917710:RNS917715 RDW917710:RDW917715 QUA917710:QUA917715 QKE917710:QKE917715 QAI917710:QAI917715 PQM917710:PQM917715 PGQ917710:PGQ917715 OWU917710:OWU917715 OMY917710:OMY917715 ODC917710:ODC917715 NTG917710:NTG917715 NJK917710:NJK917715 MZO917710:MZO917715 MPS917710:MPS917715 MFW917710:MFW917715 LWA917710:LWA917715 LME917710:LME917715 LCI917710:LCI917715 KSM917710:KSM917715 KIQ917710:KIQ917715 JYU917710:JYU917715 JOY917710:JOY917715 JFC917710:JFC917715 IVG917710:IVG917715 ILK917710:ILK917715 IBO917710:IBO917715 HRS917710:HRS917715 HHW917710:HHW917715 GYA917710:GYA917715 GOE917710:GOE917715 GEI917710:GEI917715 FUM917710:FUM917715 FKQ917710:FKQ917715 FAU917710:FAU917715 EQY917710:EQY917715 EHC917710:EHC917715 DXG917710:DXG917715 DNK917710:DNK917715 DDO917710:DDO917715 CTS917710:CTS917715 CJW917710:CJW917715 CAA917710:CAA917715 BQE917710:BQE917715 BGI917710:BGI917715 AWM917710:AWM917715 AMQ917710:AMQ917715 ACU917710:ACU917715 SY917710:SY917715 JC917710:JC917715 D917710:E917715 WVO852174:WVO852179 WLS852174:WLS852179 WBW852174:WBW852179 VSA852174:VSA852179 VIE852174:VIE852179 UYI852174:UYI852179 UOM852174:UOM852179 UEQ852174:UEQ852179 TUU852174:TUU852179 TKY852174:TKY852179 TBC852174:TBC852179 SRG852174:SRG852179 SHK852174:SHK852179 RXO852174:RXO852179 RNS852174:RNS852179 RDW852174:RDW852179 QUA852174:QUA852179 QKE852174:QKE852179 QAI852174:QAI852179 PQM852174:PQM852179 PGQ852174:PGQ852179 OWU852174:OWU852179 OMY852174:OMY852179 ODC852174:ODC852179 NTG852174:NTG852179 NJK852174:NJK852179 MZO852174:MZO852179 MPS852174:MPS852179 MFW852174:MFW852179 LWA852174:LWA852179 LME852174:LME852179 LCI852174:LCI852179 KSM852174:KSM852179 KIQ852174:KIQ852179 JYU852174:JYU852179 JOY852174:JOY852179 JFC852174:JFC852179 IVG852174:IVG852179 ILK852174:ILK852179 IBO852174:IBO852179 HRS852174:HRS852179 HHW852174:HHW852179 GYA852174:GYA852179 GOE852174:GOE852179 GEI852174:GEI852179 FUM852174:FUM852179 FKQ852174:FKQ852179 FAU852174:FAU852179 EQY852174:EQY852179 EHC852174:EHC852179 DXG852174:DXG852179 DNK852174:DNK852179 DDO852174:DDO852179 CTS852174:CTS852179 CJW852174:CJW852179 CAA852174:CAA852179 BQE852174:BQE852179 BGI852174:BGI852179 AWM852174:AWM852179 AMQ852174:AMQ852179 ACU852174:ACU852179 SY852174:SY852179 JC852174:JC852179 D852174:E852179 WVO786638:WVO786643 WLS786638:WLS786643 WBW786638:WBW786643 VSA786638:VSA786643 VIE786638:VIE786643 UYI786638:UYI786643 UOM786638:UOM786643 UEQ786638:UEQ786643 TUU786638:TUU786643 TKY786638:TKY786643 TBC786638:TBC786643 SRG786638:SRG786643 SHK786638:SHK786643 RXO786638:RXO786643 RNS786638:RNS786643 RDW786638:RDW786643 QUA786638:QUA786643 QKE786638:QKE786643 QAI786638:QAI786643 PQM786638:PQM786643 PGQ786638:PGQ786643 OWU786638:OWU786643 OMY786638:OMY786643 ODC786638:ODC786643 NTG786638:NTG786643 NJK786638:NJK786643 MZO786638:MZO786643 MPS786638:MPS786643 MFW786638:MFW786643 LWA786638:LWA786643 LME786638:LME786643 LCI786638:LCI786643 KSM786638:KSM786643 KIQ786638:KIQ786643 JYU786638:JYU786643 JOY786638:JOY786643 JFC786638:JFC786643 IVG786638:IVG786643 ILK786638:ILK786643 IBO786638:IBO786643 HRS786638:HRS786643 HHW786638:HHW786643 GYA786638:GYA786643 GOE786638:GOE786643 GEI786638:GEI786643 FUM786638:FUM786643 FKQ786638:FKQ786643 FAU786638:FAU786643 EQY786638:EQY786643 EHC786638:EHC786643 DXG786638:DXG786643 DNK786638:DNK786643 DDO786638:DDO786643 CTS786638:CTS786643 CJW786638:CJW786643 CAA786638:CAA786643 BQE786638:BQE786643 BGI786638:BGI786643 AWM786638:AWM786643 AMQ786638:AMQ786643 ACU786638:ACU786643 SY786638:SY786643 JC786638:JC786643 D786638:E786643 WVO721102:WVO721107 WLS721102:WLS721107 WBW721102:WBW721107 VSA721102:VSA721107 VIE721102:VIE721107 UYI721102:UYI721107 UOM721102:UOM721107 UEQ721102:UEQ721107 TUU721102:TUU721107 TKY721102:TKY721107 TBC721102:TBC721107 SRG721102:SRG721107 SHK721102:SHK721107 RXO721102:RXO721107 RNS721102:RNS721107 RDW721102:RDW721107 QUA721102:QUA721107 QKE721102:QKE721107 QAI721102:QAI721107 PQM721102:PQM721107 PGQ721102:PGQ721107 OWU721102:OWU721107 OMY721102:OMY721107 ODC721102:ODC721107 NTG721102:NTG721107 NJK721102:NJK721107 MZO721102:MZO721107 MPS721102:MPS721107 MFW721102:MFW721107 LWA721102:LWA721107 LME721102:LME721107 LCI721102:LCI721107 KSM721102:KSM721107 KIQ721102:KIQ721107 JYU721102:JYU721107 JOY721102:JOY721107 JFC721102:JFC721107 IVG721102:IVG721107 ILK721102:ILK721107 IBO721102:IBO721107 HRS721102:HRS721107 HHW721102:HHW721107 GYA721102:GYA721107 GOE721102:GOE721107 GEI721102:GEI721107 FUM721102:FUM721107 FKQ721102:FKQ721107 FAU721102:FAU721107 EQY721102:EQY721107 EHC721102:EHC721107 DXG721102:DXG721107 DNK721102:DNK721107 DDO721102:DDO721107 CTS721102:CTS721107 CJW721102:CJW721107 CAA721102:CAA721107 BQE721102:BQE721107 BGI721102:BGI721107 AWM721102:AWM721107 AMQ721102:AMQ721107 ACU721102:ACU721107 SY721102:SY721107 JC721102:JC721107 D721102:E721107 WVO655566:WVO655571 WLS655566:WLS655571 WBW655566:WBW655571 VSA655566:VSA655571 VIE655566:VIE655571 UYI655566:UYI655571 UOM655566:UOM655571 UEQ655566:UEQ655571 TUU655566:TUU655571 TKY655566:TKY655571 TBC655566:TBC655571 SRG655566:SRG655571 SHK655566:SHK655571 RXO655566:RXO655571 RNS655566:RNS655571 RDW655566:RDW655571 QUA655566:QUA655571 QKE655566:QKE655571 QAI655566:QAI655571 PQM655566:PQM655571 PGQ655566:PGQ655571 OWU655566:OWU655571 OMY655566:OMY655571 ODC655566:ODC655571 NTG655566:NTG655571 NJK655566:NJK655571 MZO655566:MZO655571 MPS655566:MPS655571 MFW655566:MFW655571 LWA655566:LWA655571 LME655566:LME655571 LCI655566:LCI655571 KSM655566:KSM655571 KIQ655566:KIQ655571 JYU655566:JYU655571 JOY655566:JOY655571 JFC655566:JFC655571 IVG655566:IVG655571 ILK655566:ILK655571 IBO655566:IBO655571 HRS655566:HRS655571 HHW655566:HHW655571 GYA655566:GYA655571 GOE655566:GOE655571 GEI655566:GEI655571 FUM655566:FUM655571 FKQ655566:FKQ655571 FAU655566:FAU655571 EQY655566:EQY655571 EHC655566:EHC655571 DXG655566:DXG655571 DNK655566:DNK655571 DDO655566:DDO655571 CTS655566:CTS655571 CJW655566:CJW655571 CAA655566:CAA655571 BQE655566:BQE655571 BGI655566:BGI655571 AWM655566:AWM655571 AMQ655566:AMQ655571 ACU655566:ACU655571 SY655566:SY655571 JC655566:JC655571 D655566:E655571 WVO590030:WVO590035 WLS590030:WLS590035 WBW590030:WBW590035 VSA590030:VSA590035 VIE590030:VIE590035 UYI590030:UYI590035 UOM590030:UOM590035 UEQ590030:UEQ590035 TUU590030:TUU590035 TKY590030:TKY590035 TBC590030:TBC590035 SRG590030:SRG590035 SHK590030:SHK590035 RXO590030:RXO590035 RNS590030:RNS590035 RDW590030:RDW590035 QUA590030:QUA590035 QKE590030:QKE590035 QAI590030:QAI590035 PQM590030:PQM590035 PGQ590030:PGQ590035 OWU590030:OWU590035 OMY590030:OMY590035 ODC590030:ODC590035 NTG590030:NTG590035 NJK590030:NJK590035 MZO590030:MZO590035 MPS590030:MPS590035 MFW590030:MFW590035 LWA590030:LWA590035 LME590030:LME590035 LCI590030:LCI590035 KSM590030:KSM590035 KIQ590030:KIQ590035 JYU590030:JYU590035 JOY590030:JOY590035 JFC590030:JFC590035 IVG590030:IVG590035 ILK590030:ILK590035 IBO590030:IBO590035 HRS590030:HRS590035 HHW590030:HHW590035 GYA590030:GYA590035 GOE590030:GOE590035 GEI590030:GEI590035 FUM590030:FUM590035 FKQ590030:FKQ590035 FAU590030:FAU590035 EQY590030:EQY590035 EHC590030:EHC590035 DXG590030:DXG590035 DNK590030:DNK590035 DDO590030:DDO590035 CTS590030:CTS590035 CJW590030:CJW590035 CAA590030:CAA590035 BQE590030:BQE590035 BGI590030:BGI590035 AWM590030:AWM590035 AMQ590030:AMQ590035 ACU590030:ACU590035 SY590030:SY590035 JC590030:JC590035 D590030:E590035 WVO524494:WVO524499 WLS524494:WLS524499 WBW524494:WBW524499 VSA524494:VSA524499 VIE524494:VIE524499 UYI524494:UYI524499 UOM524494:UOM524499 UEQ524494:UEQ524499 TUU524494:TUU524499 TKY524494:TKY524499 TBC524494:TBC524499 SRG524494:SRG524499 SHK524494:SHK524499 RXO524494:RXO524499 RNS524494:RNS524499 RDW524494:RDW524499 QUA524494:QUA524499 QKE524494:QKE524499 QAI524494:QAI524499 PQM524494:PQM524499 PGQ524494:PGQ524499 OWU524494:OWU524499 OMY524494:OMY524499 ODC524494:ODC524499 NTG524494:NTG524499 NJK524494:NJK524499 MZO524494:MZO524499 MPS524494:MPS524499 MFW524494:MFW524499 LWA524494:LWA524499 LME524494:LME524499 LCI524494:LCI524499 KSM524494:KSM524499 KIQ524494:KIQ524499 JYU524494:JYU524499 JOY524494:JOY524499 JFC524494:JFC524499 IVG524494:IVG524499 ILK524494:ILK524499 IBO524494:IBO524499 HRS524494:HRS524499 HHW524494:HHW524499 GYA524494:GYA524499 GOE524494:GOE524499 GEI524494:GEI524499 FUM524494:FUM524499 FKQ524494:FKQ524499 FAU524494:FAU524499 EQY524494:EQY524499 EHC524494:EHC524499 DXG524494:DXG524499 DNK524494:DNK524499 DDO524494:DDO524499 CTS524494:CTS524499 CJW524494:CJW524499 CAA524494:CAA524499 BQE524494:BQE524499 BGI524494:BGI524499 AWM524494:AWM524499 AMQ524494:AMQ524499 ACU524494:ACU524499 SY524494:SY524499 JC524494:JC524499 D524494:E524499 WVO458958:WVO458963 WLS458958:WLS458963 WBW458958:WBW458963 VSA458958:VSA458963 VIE458958:VIE458963 UYI458958:UYI458963 UOM458958:UOM458963 UEQ458958:UEQ458963 TUU458958:TUU458963 TKY458958:TKY458963 TBC458958:TBC458963 SRG458958:SRG458963 SHK458958:SHK458963 RXO458958:RXO458963 RNS458958:RNS458963 RDW458958:RDW458963 QUA458958:QUA458963 QKE458958:QKE458963 QAI458958:QAI458963 PQM458958:PQM458963 PGQ458958:PGQ458963 OWU458958:OWU458963 OMY458958:OMY458963 ODC458958:ODC458963 NTG458958:NTG458963 NJK458958:NJK458963 MZO458958:MZO458963 MPS458958:MPS458963 MFW458958:MFW458963 LWA458958:LWA458963 LME458958:LME458963 LCI458958:LCI458963 KSM458958:KSM458963 KIQ458958:KIQ458963 JYU458958:JYU458963 JOY458958:JOY458963 JFC458958:JFC458963 IVG458958:IVG458963 ILK458958:ILK458963 IBO458958:IBO458963 HRS458958:HRS458963 HHW458958:HHW458963 GYA458958:GYA458963 GOE458958:GOE458963 GEI458958:GEI458963 FUM458958:FUM458963 FKQ458958:FKQ458963 FAU458958:FAU458963 EQY458958:EQY458963 EHC458958:EHC458963 DXG458958:DXG458963 DNK458958:DNK458963 DDO458958:DDO458963 CTS458958:CTS458963 CJW458958:CJW458963 CAA458958:CAA458963 BQE458958:BQE458963 BGI458958:BGI458963 AWM458958:AWM458963 AMQ458958:AMQ458963 ACU458958:ACU458963 SY458958:SY458963 JC458958:JC458963 D458958:E458963 WVO393422:WVO393427 WLS393422:WLS393427 WBW393422:WBW393427 VSA393422:VSA393427 VIE393422:VIE393427 UYI393422:UYI393427 UOM393422:UOM393427 UEQ393422:UEQ393427 TUU393422:TUU393427 TKY393422:TKY393427 TBC393422:TBC393427 SRG393422:SRG393427 SHK393422:SHK393427 RXO393422:RXO393427 RNS393422:RNS393427 RDW393422:RDW393427 QUA393422:QUA393427 QKE393422:QKE393427 QAI393422:QAI393427 PQM393422:PQM393427 PGQ393422:PGQ393427 OWU393422:OWU393427 OMY393422:OMY393427 ODC393422:ODC393427 NTG393422:NTG393427 NJK393422:NJK393427 MZO393422:MZO393427 MPS393422:MPS393427 MFW393422:MFW393427 LWA393422:LWA393427 LME393422:LME393427 LCI393422:LCI393427 KSM393422:KSM393427 KIQ393422:KIQ393427 JYU393422:JYU393427 JOY393422:JOY393427 JFC393422:JFC393427 IVG393422:IVG393427 ILK393422:ILK393427 IBO393422:IBO393427 HRS393422:HRS393427 HHW393422:HHW393427 GYA393422:GYA393427 GOE393422:GOE393427 GEI393422:GEI393427 FUM393422:FUM393427 FKQ393422:FKQ393427 FAU393422:FAU393427 EQY393422:EQY393427 EHC393422:EHC393427 DXG393422:DXG393427 DNK393422:DNK393427 DDO393422:DDO393427 CTS393422:CTS393427 CJW393422:CJW393427 CAA393422:CAA393427 BQE393422:BQE393427 BGI393422:BGI393427 AWM393422:AWM393427 AMQ393422:AMQ393427 ACU393422:ACU393427 SY393422:SY393427 JC393422:JC393427 D393422:E393427 WVO327886:WVO327891 WLS327886:WLS327891 WBW327886:WBW327891 VSA327886:VSA327891 VIE327886:VIE327891 UYI327886:UYI327891 UOM327886:UOM327891 UEQ327886:UEQ327891 TUU327886:TUU327891 TKY327886:TKY327891 TBC327886:TBC327891 SRG327886:SRG327891 SHK327886:SHK327891 RXO327886:RXO327891 RNS327886:RNS327891 RDW327886:RDW327891 QUA327886:QUA327891 QKE327886:QKE327891 QAI327886:QAI327891 PQM327886:PQM327891 PGQ327886:PGQ327891 OWU327886:OWU327891 OMY327886:OMY327891 ODC327886:ODC327891 NTG327886:NTG327891 NJK327886:NJK327891 MZO327886:MZO327891 MPS327886:MPS327891 MFW327886:MFW327891 LWA327886:LWA327891 LME327886:LME327891 LCI327886:LCI327891 KSM327886:KSM327891 KIQ327886:KIQ327891 JYU327886:JYU327891 JOY327886:JOY327891 JFC327886:JFC327891 IVG327886:IVG327891 ILK327886:ILK327891 IBO327886:IBO327891 HRS327886:HRS327891 HHW327886:HHW327891 GYA327886:GYA327891 GOE327886:GOE327891 GEI327886:GEI327891 FUM327886:FUM327891 FKQ327886:FKQ327891 FAU327886:FAU327891 EQY327886:EQY327891 EHC327886:EHC327891 DXG327886:DXG327891 DNK327886:DNK327891 DDO327886:DDO327891 CTS327886:CTS327891 CJW327886:CJW327891 CAA327886:CAA327891 BQE327886:BQE327891 BGI327886:BGI327891 AWM327886:AWM327891 AMQ327886:AMQ327891 ACU327886:ACU327891 SY327886:SY327891 JC327886:JC327891 D327886:E327891 WVO262350:WVO262355 WLS262350:WLS262355 WBW262350:WBW262355 VSA262350:VSA262355 VIE262350:VIE262355 UYI262350:UYI262355 UOM262350:UOM262355 UEQ262350:UEQ262355 TUU262350:TUU262355 TKY262350:TKY262355 TBC262350:TBC262355 SRG262350:SRG262355 SHK262350:SHK262355 RXO262350:RXO262355 RNS262350:RNS262355 RDW262350:RDW262355 QUA262350:QUA262355 QKE262350:QKE262355 QAI262350:QAI262355 PQM262350:PQM262355 PGQ262350:PGQ262355 OWU262350:OWU262355 OMY262350:OMY262355 ODC262350:ODC262355 NTG262350:NTG262355 NJK262350:NJK262355 MZO262350:MZO262355 MPS262350:MPS262355 MFW262350:MFW262355 LWA262350:LWA262355 LME262350:LME262355 LCI262350:LCI262355 KSM262350:KSM262355 KIQ262350:KIQ262355 JYU262350:JYU262355 JOY262350:JOY262355 JFC262350:JFC262355 IVG262350:IVG262355 ILK262350:ILK262355 IBO262350:IBO262355 HRS262350:HRS262355 HHW262350:HHW262355 GYA262350:GYA262355 GOE262350:GOE262355 GEI262350:GEI262355 FUM262350:FUM262355 FKQ262350:FKQ262355 FAU262350:FAU262355 EQY262350:EQY262355 EHC262350:EHC262355 DXG262350:DXG262355 DNK262350:DNK262355 DDO262350:DDO262355 CTS262350:CTS262355 CJW262350:CJW262355 CAA262350:CAA262355 BQE262350:BQE262355 BGI262350:BGI262355 AWM262350:AWM262355 AMQ262350:AMQ262355 ACU262350:ACU262355 SY262350:SY262355 JC262350:JC262355 D262350:E262355 WVO196814:WVO196819 WLS196814:WLS196819 WBW196814:WBW196819 VSA196814:VSA196819 VIE196814:VIE196819 UYI196814:UYI196819 UOM196814:UOM196819 UEQ196814:UEQ196819 TUU196814:TUU196819 TKY196814:TKY196819 TBC196814:TBC196819 SRG196814:SRG196819 SHK196814:SHK196819 RXO196814:RXO196819 RNS196814:RNS196819 RDW196814:RDW196819 QUA196814:QUA196819 QKE196814:QKE196819 QAI196814:QAI196819 PQM196814:PQM196819 PGQ196814:PGQ196819 OWU196814:OWU196819 OMY196814:OMY196819 ODC196814:ODC196819 NTG196814:NTG196819 NJK196814:NJK196819 MZO196814:MZO196819 MPS196814:MPS196819 MFW196814:MFW196819 LWA196814:LWA196819 LME196814:LME196819 LCI196814:LCI196819 KSM196814:KSM196819 KIQ196814:KIQ196819 JYU196814:JYU196819 JOY196814:JOY196819 JFC196814:JFC196819 IVG196814:IVG196819 ILK196814:ILK196819 IBO196814:IBO196819 HRS196814:HRS196819 HHW196814:HHW196819 GYA196814:GYA196819 GOE196814:GOE196819 GEI196814:GEI196819 FUM196814:FUM196819 FKQ196814:FKQ196819 FAU196814:FAU196819 EQY196814:EQY196819 EHC196814:EHC196819 DXG196814:DXG196819 DNK196814:DNK196819 DDO196814:DDO196819 CTS196814:CTS196819 CJW196814:CJW196819 CAA196814:CAA196819 BQE196814:BQE196819 BGI196814:BGI196819 AWM196814:AWM196819 AMQ196814:AMQ196819 ACU196814:ACU196819 SY196814:SY196819 JC196814:JC196819 D196814:E196819 WVO131278:WVO131283 WLS131278:WLS131283 WBW131278:WBW131283 VSA131278:VSA131283 VIE131278:VIE131283 UYI131278:UYI131283 UOM131278:UOM131283 UEQ131278:UEQ131283 TUU131278:TUU131283 TKY131278:TKY131283 TBC131278:TBC131283 SRG131278:SRG131283 SHK131278:SHK131283 RXO131278:RXO131283 RNS131278:RNS131283 RDW131278:RDW131283 QUA131278:QUA131283 QKE131278:QKE131283 QAI131278:QAI131283 PQM131278:PQM131283 PGQ131278:PGQ131283 OWU131278:OWU131283 OMY131278:OMY131283 ODC131278:ODC131283 NTG131278:NTG131283 NJK131278:NJK131283 MZO131278:MZO131283 MPS131278:MPS131283 MFW131278:MFW131283 LWA131278:LWA131283 LME131278:LME131283 LCI131278:LCI131283 KSM131278:KSM131283 KIQ131278:KIQ131283 JYU131278:JYU131283 JOY131278:JOY131283 JFC131278:JFC131283 IVG131278:IVG131283 ILK131278:ILK131283 IBO131278:IBO131283 HRS131278:HRS131283 HHW131278:HHW131283 GYA131278:GYA131283 GOE131278:GOE131283 GEI131278:GEI131283 FUM131278:FUM131283 FKQ131278:FKQ131283 FAU131278:FAU131283 EQY131278:EQY131283 EHC131278:EHC131283 DXG131278:DXG131283 DNK131278:DNK131283 DDO131278:DDO131283 CTS131278:CTS131283 CJW131278:CJW131283 CAA131278:CAA131283 BQE131278:BQE131283 BGI131278:BGI131283 AWM131278:AWM131283 AMQ131278:AMQ131283 ACU131278:ACU131283 SY131278:SY131283 JC131278:JC131283 D131278:E131283 WVO65742:WVO65747 WLS65742:WLS65747 WBW65742:WBW65747 VSA65742:VSA65747 VIE65742:VIE65747 UYI65742:UYI65747 UOM65742:UOM65747 UEQ65742:UEQ65747 TUU65742:TUU65747 TKY65742:TKY65747 TBC65742:TBC65747 SRG65742:SRG65747 SHK65742:SHK65747 RXO65742:RXO65747 RNS65742:RNS65747 RDW65742:RDW65747 QUA65742:QUA65747 QKE65742:QKE65747 QAI65742:QAI65747 PQM65742:PQM65747 PGQ65742:PGQ65747 OWU65742:OWU65747 OMY65742:OMY65747 ODC65742:ODC65747 NTG65742:NTG65747 NJK65742:NJK65747 MZO65742:MZO65747 MPS65742:MPS65747 MFW65742:MFW65747 LWA65742:LWA65747 LME65742:LME65747 LCI65742:LCI65747 KSM65742:KSM65747 KIQ65742:KIQ65747 JYU65742:JYU65747 JOY65742:JOY65747 JFC65742:JFC65747 IVG65742:IVG65747 ILK65742:ILK65747 IBO65742:IBO65747 HRS65742:HRS65747 HHW65742:HHW65747 GYA65742:GYA65747 GOE65742:GOE65747 GEI65742:GEI65747 FUM65742:FUM65747 FKQ65742:FKQ65747 FAU65742:FAU65747 EQY65742:EQY65747 EHC65742:EHC65747 DXG65742:DXG65747 DNK65742:DNK65747 DDO65742:DDO65747 CTS65742:CTS65747 CJW65742:CJW65747 CAA65742:CAA65747 BQE65742:BQE65747 BGI65742:BGI65747 AWM65742:AWM65747 AMQ65742:AMQ65747 ACU65742:ACU65747 SY65742:SY65747 JC65742:JC65747 D65742:E65747 WVO983174:WVO983179 WLS983174:WLS983179 WBW983174:WBW983179 VSA983174:VSA983179 VIE983174:VIE983179 UYI983174:UYI983179 UOM983174:UOM983179 UEQ983174:UEQ983179 TUU983174:TUU983179 TKY983174:TKY983179 TBC983174:TBC983179 SRG983174:SRG983179 SHK983174:SHK983179 RXO983174:RXO983179 RNS983174:RNS983179 RDW983174:RDW983179 QUA983174:QUA983179 QKE983174:QKE983179 QAI983174:QAI983179 PQM983174:PQM983179 PGQ983174:PGQ983179 OWU983174:OWU983179 OMY983174:OMY983179 ODC983174:ODC983179 NTG983174:NTG983179 NJK983174:NJK983179 MZO983174:MZO983179 MPS983174:MPS983179 MFW983174:MFW983179 LWA983174:LWA983179 LME983174:LME983179 LCI983174:LCI983179 KSM983174:KSM983179 KIQ983174:KIQ983179 JYU983174:JYU983179 JOY983174:JOY983179 JFC983174:JFC983179 IVG983174:IVG983179 ILK983174:ILK983179 IBO983174:IBO983179 HRS983174:HRS983179 HHW983174:HHW983179 GYA983174:GYA983179 GOE983174:GOE983179 GEI983174:GEI983179 FUM983174:FUM983179 FKQ983174:FKQ983179 FAU983174:FAU983179 EQY983174:EQY983179 EHC983174:EHC983179 DXG983174:DXG983179 DNK983174:DNK983179 DDO983174:DDO983179 CTS983174:CTS983179 CJW983174:CJW983179 CAA983174:CAA983179 BQE983174:BQE983179 BGI983174:BGI983179 AWM983174:AWM983179 AMQ983174:AMQ983179 ACU983174:ACU983179 SY983174:SY983179 JC983174:JC983179 D983174:E983179 WVO917638:WVO917643 WLS917638:WLS917643 WBW917638:WBW917643 VSA917638:VSA917643 VIE917638:VIE917643 UYI917638:UYI917643 UOM917638:UOM917643 UEQ917638:UEQ917643 TUU917638:TUU917643 TKY917638:TKY917643 TBC917638:TBC917643 SRG917638:SRG917643 SHK917638:SHK917643 RXO917638:RXO917643 RNS917638:RNS917643 RDW917638:RDW917643 QUA917638:QUA917643 QKE917638:QKE917643 QAI917638:QAI917643 PQM917638:PQM917643 PGQ917638:PGQ917643 OWU917638:OWU917643 OMY917638:OMY917643 ODC917638:ODC917643 NTG917638:NTG917643 NJK917638:NJK917643 MZO917638:MZO917643 MPS917638:MPS917643 MFW917638:MFW917643 LWA917638:LWA917643 LME917638:LME917643 LCI917638:LCI917643 KSM917638:KSM917643 KIQ917638:KIQ917643 JYU917638:JYU917643 JOY917638:JOY917643 JFC917638:JFC917643 IVG917638:IVG917643 ILK917638:ILK917643 IBO917638:IBO917643 HRS917638:HRS917643 HHW917638:HHW917643 GYA917638:GYA917643 GOE917638:GOE917643 GEI917638:GEI917643 FUM917638:FUM917643 FKQ917638:FKQ917643 FAU917638:FAU917643 EQY917638:EQY917643 EHC917638:EHC917643 DXG917638:DXG917643 DNK917638:DNK917643 DDO917638:DDO917643 CTS917638:CTS917643 CJW917638:CJW917643 CAA917638:CAA917643 BQE917638:BQE917643 BGI917638:BGI917643 AWM917638:AWM917643 AMQ917638:AMQ917643 ACU917638:ACU917643 SY917638:SY917643 JC917638:JC917643 D917638:E917643 WVO852102:WVO852107 WLS852102:WLS852107 WBW852102:WBW852107 VSA852102:VSA852107 VIE852102:VIE852107 UYI852102:UYI852107 UOM852102:UOM852107 UEQ852102:UEQ852107 TUU852102:TUU852107 TKY852102:TKY852107 TBC852102:TBC852107 SRG852102:SRG852107 SHK852102:SHK852107 RXO852102:RXO852107 RNS852102:RNS852107 RDW852102:RDW852107 QUA852102:QUA852107 QKE852102:QKE852107 QAI852102:QAI852107 PQM852102:PQM852107 PGQ852102:PGQ852107 OWU852102:OWU852107 OMY852102:OMY852107 ODC852102:ODC852107 NTG852102:NTG852107 NJK852102:NJK852107 MZO852102:MZO852107 MPS852102:MPS852107 MFW852102:MFW852107 LWA852102:LWA852107 LME852102:LME852107 LCI852102:LCI852107 KSM852102:KSM852107 KIQ852102:KIQ852107 JYU852102:JYU852107 JOY852102:JOY852107 JFC852102:JFC852107 IVG852102:IVG852107 ILK852102:ILK852107 IBO852102:IBO852107 HRS852102:HRS852107 HHW852102:HHW852107 GYA852102:GYA852107 GOE852102:GOE852107 GEI852102:GEI852107 FUM852102:FUM852107 FKQ852102:FKQ852107 FAU852102:FAU852107 EQY852102:EQY852107 EHC852102:EHC852107 DXG852102:DXG852107 DNK852102:DNK852107 DDO852102:DDO852107 CTS852102:CTS852107 CJW852102:CJW852107 CAA852102:CAA852107 BQE852102:BQE852107 BGI852102:BGI852107 AWM852102:AWM852107 AMQ852102:AMQ852107 ACU852102:ACU852107 SY852102:SY852107 JC852102:JC852107 D852102:E852107 WVO786566:WVO786571 WLS786566:WLS786571 WBW786566:WBW786571 VSA786566:VSA786571 VIE786566:VIE786571 UYI786566:UYI786571 UOM786566:UOM786571 UEQ786566:UEQ786571 TUU786566:TUU786571 TKY786566:TKY786571 TBC786566:TBC786571 SRG786566:SRG786571 SHK786566:SHK786571 RXO786566:RXO786571 RNS786566:RNS786571 RDW786566:RDW786571 QUA786566:QUA786571 QKE786566:QKE786571 QAI786566:QAI786571 PQM786566:PQM786571 PGQ786566:PGQ786571 OWU786566:OWU786571 OMY786566:OMY786571 ODC786566:ODC786571 NTG786566:NTG786571 NJK786566:NJK786571 MZO786566:MZO786571 MPS786566:MPS786571 MFW786566:MFW786571 LWA786566:LWA786571 LME786566:LME786571 LCI786566:LCI786571 KSM786566:KSM786571 KIQ786566:KIQ786571 JYU786566:JYU786571 JOY786566:JOY786571 JFC786566:JFC786571 IVG786566:IVG786571 ILK786566:ILK786571 IBO786566:IBO786571 HRS786566:HRS786571 HHW786566:HHW786571 GYA786566:GYA786571 GOE786566:GOE786571 GEI786566:GEI786571 FUM786566:FUM786571 FKQ786566:FKQ786571 FAU786566:FAU786571 EQY786566:EQY786571 EHC786566:EHC786571 DXG786566:DXG786571 DNK786566:DNK786571 DDO786566:DDO786571 CTS786566:CTS786571 CJW786566:CJW786571 CAA786566:CAA786571 BQE786566:BQE786571 BGI786566:BGI786571 AWM786566:AWM786571 AMQ786566:AMQ786571 ACU786566:ACU786571 SY786566:SY786571 JC786566:JC786571 D786566:E786571 WVO721030:WVO721035 WLS721030:WLS721035 WBW721030:WBW721035 VSA721030:VSA721035 VIE721030:VIE721035 UYI721030:UYI721035 UOM721030:UOM721035 UEQ721030:UEQ721035 TUU721030:TUU721035 TKY721030:TKY721035 TBC721030:TBC721035 SRG721030:SRG721035 SHK721030:SHK721035 RXO721030:RXO721035 RNS721030:RNS721035 RDW721030:RDW721035 QUA721030:QUA721035 QKE721030:QKE721035 QAI721030:QAI721035 PQM721030:PQM721035 PGQ721030:PGQ721035 OWU721030:OWU721035 OMY721030:OMY721035 ODC721030:ODC721035 NTG721030:NTG721035 NJK721030:NJK721035 MZO721030:MZO721035 MPS721030:MPS721035 MFW721030:MFW721035 LWA721030:LWA721035 LME721030:LME721035 LCI721030:LCI721035 KSM721030:KSM721035 KIQ721030:KIQ721035 JYU721030:JYU721035 JOY721030:JOY721035 JFC721030:JFC721035 IVG721030:IVG721035 ILK721030:ILK721035 IBO721030:IBO721035 HRS721030:HRS721035 HHW721030:HHW721035 GYA721030:GYA721035 GOE721030:GOE721035 GEI721030:GEI721035 FUM721030:FUM721035 FKQ721030:FKQ721035 FAU721030:FAU721035 EQY721030:EQY721035 EHC721030:EHC721035 DXG721030:DXG721035 DNK721030:DNK721035 DDO721030:DDO721035 CTS721030:CTS721035 CJW721030:CJW721035 CAA721030:CAA721035 BQE721030:BQE721035 BGI721030:BGI721035 AWM721030:AWM721035 AMQ721030:AMQ721035 ACU721030:ACU721035 SY721030:SY721035 JC721030:JC721035 D721030:E721035 WVO655494:WVO655499 WLS655494:WLS655499 WBW655494:WBW655499 VSA655494:VSA655499 VIE655494:VIE655499 UYI655494:UYI655499 UOM655494:UOM655499 UEQ655494:UEQ655499 TUU655494:TUU655499 TKY655494:TKY655499 TBC655494:TBC655499 SRG655494:SRG655499 SHK655494:SHK655499 RXO655494:RXO655499 RNS655494:RNS655499 RDW655494:RDW655499 QUA655494:QUA655499 QKE655494:QKE655499 QAI655494:QAI655499 PQM655494:PQM655499 PGQ655494:PGQ655499 OWU655494:OWU655499 OMY655494:OMY655499 ODC655494:ODC655499 NTG655494:NTG655499 NJK655494:NJK655499 MZO655494:MZO655499 MPS655494:MPS655499 MFW655494:MFW655499 LWA655494:LWA655499 LME655494:LME655499 LCI655494:LCI655499 KSM655494:KSM655499 KIQ655494:KIQ655499 JYU655494:JYU655499 JOY655494:JOY655499 JFC655494:JFC655499 IVG655494:IVG655499 ILK655494:ILK655499 IBO655494:IBO655499 HRS655494:HRS655499 HHW655494:HHW655499 GYA655494:GYA655499 GOE655494:GOE655499 GEI655494:GEI655499 FUM655494:FUM655499 FKQ655494:FKQ655499 FAU655494:FAU655499 EQY655494:EQY655499 EHC655494:EHC655499 DXG655494:DXG655499 DNK655494:DNK655499 DDO655494:DDO655499 CTS655494:CTS655499 CJW655494:CJW655499 CAA655494:CAA655499 BQE655494:BQE655499 BGI655494:BGI655499 AWM655494:AWM655499 AMQ655494:AMQ655499 ACU655494:ACU655499 SY655494:SY655499 JC655494:JC655499 D655494:E655499 WVO589958:WVO589963 WLS589958:WLS589963 WBW589958:WBW589963 VSA589958:VSA589963 VIE589958:VIE589963 UYI589958:UYI589963 UOM589958:UOM589963 UEQ589958:UEQ589963 TUU589958:TUU589963 TKY589958:TKY589963 TBC589958:TBC589963 SRG589958:SRG589963 SHK589958:SHK589963 RXO589958:RXO589963 RNS589958:RNS589963 RDW589958:RDW589963 QUA589958:QUA589963 QKE589958:QKE589963 QAI589958:QAI589963 PQM589958:PQM589963 PGQ589958:PGQ589963 OWU589958:OWU589963 OMY589958:OMY589963 ODC589958:ODC589963 NTG589958:NTG589963 NJK589958:NJK589963 MZO589958:MZO589963 MPS589958:MPS589963 MFW589958:MFW589963 LWA589958:LWA589963 LME589958:LME589963 LCI589958:LCI589963 KSM589958:KSM589963 KIQ589958:KIQ589963 JYU589958:JYU589963 JOY589958:JOY589963 JFC589958:JFC589963 IVG589958:IVG589963 ILK589958:ILK589963 IBO589958:IBO589963 HRS589958:HRS589963 HHW589958:HHW589963 GYA589958:GYA589963 GOE589958:GOE589963 GEI589958:GEI589963 FUM589958:FUM589963 FKQ589958:FKQ589963 FAU589958:FAU589963 EQY589958:EQY589963 EHC589958:EHC589963 DXG589958:DXG589963 DNK589958:DNK589963 DDO589958:DDO589963 CTS589958:CTS589963 CJW589958:CJW589963 CAA589958:CAA589963 BQE589958:BQE589963 BGI589958:BGI589963 AWM589958:AWM589963 AMQ589958:AMQ589963 ACU589958:ACU589963 SY589958:SY589963 JC589958:JC589963 D589958:E589963 WVO524422:WVO524427 WLS524422:WLS524427 WBW524422:WBW524427 VSA524422:VSA524427 VIE524422:VIE524427 UYI524422:UYI524427 UOM524422:UOM524427 UEQ524422:UEQ524427 TUU524422:TUU524427 TKY524422:TKY524427 TBC524422:TBC524427 SRG524422:SRG524427 SHK524422:SHK524427 RXO524422:RXO524427 RNS524422:RNS524427 RDW524422:RDW524427 QUA524422:QUA524427 QKE524422:QKE524427 QAI524422:QAI524427 PQM524422:PQM524427 PGQ524422:PGQ524427 OWU524422:OWU524427 OMY524422:OMY524427 ODC524422:ODC524427 NTG524422:NTG524427 NJK524422:NJK524427 MZO524422:MZO524427 MPS524422:MPS524427 MFW524422:MFW524427 LWA524422:LWA524427 LME524422:LME524427 LCI524422:LCI524427 KSM524422:KSM524427 KIQ524422:KIQ524427 JYU524422:JYU524427 JOY524422:JOY524427 JFC524422:JFC524427 IVG524422:IVG524427 ILK524422:ILK524427 IBO524422:IBO524427 HRS524422:HRS524427 HHW524422:HHW524427 GYA524422:GYA524427 GOE524422:GOE524427 GEI524422:GEI524427 FUM524422:FUM524427 FKQ524422:FKQ524427 FAU524422:FAU524427 EQY524422:EQY524427 EHC524422:EHC524427 DXG524422:DXG524427 DNK524422:DNK524427 DDO524422:DDO524427 CTS524422:CTS524427 CJW524422:CJW524427 CAA524422:CAA524427 BQE524422:BQE524427 BGI524422:BGI524427 AWM524422:AWM524427 AMQ524422:AMQ524427 ACU524422:ACU524427 SY524422:SY524427 JC524422:JC524427 D524422:E524427 WVO458886:WVO458891 WLS458886:WLS458891 WBW458886:WBW458891 VSA458886:VSA458891 VIE458886:VIE458891 UYI458886:UYI458891 UOM458886:UOM458891 UEQ458886:UEQ458891 TUU458886:TUU458891 TKY458886:TKY458891 TBC458886:TBC458891 SRG458886:SRG458891 SHK458886:SHK458891 RXO458886:RXO458891 RNS458886:RNS458891 RDW458886:RDW458891 QUA458886:QUA458891 QKE458886:QKE458891 QAI458886:QAI458891 PQM458886:PQM458891 PGQ458886:PGQ458891 OWU458886:OWU458891 OMY458886:OMY458891 ODC458886:ODC458891 NTG458886:NTG458891 NJK458886:NJK458891 MZO458886:MZO458891 MPS458886:MPS458891 MFW458886:MFW458891 LWA458886:LWA458891 LME458886:LME458891 LCI458886:LCI458891 KSM458886:KSM458891 KIQ458886:KIQ458891 JYU458886:JYU458891 JOY458886:JOY458891 JFC458886:JFC458891 IVG458886:IVG458891 ILK458886:ILK458891 IBO458886:IBO458891 HRS458886:HRS458891 HHW458886:HHW458891 GYA458886:GYA458891 GOE458886:GOE458891 GEI458886:GEI458891 FUM458886:FUM458891 FKQ458886:FKQ458891 FAU458886:FAU458891 EQY458886:EQY458891 EHC458886:EHC458891 DXG458886:DXG458891 DNK458886:DNK458891 DDO458886:DDO458891 CTS458886:CTS458891 CJW458886:CJW458891 CAA458886:CAA458891 BQE458886:BQE458891 BGI458886:BGI458891 AWM458886:AWM458891 AMQ458886:AMQ458891 ACU458886:ACU458891 SY458886:SY458891 JC458886:JC458891 D458886:E458891 WVO393350:WVO393355 WLS393350:WLS393355 WBW393350:WBW393355 VSA393350:VSA393355 VIE393350:VIE393355 UYI393350:UYI393355 UOM393350:UOM393355 UEQ393350:UEQ393355 TUU393350:TUU393355 TKY393350:TKY393355 TBC393350:TBC393355 SRG393350:SRG393355 SHK393350:SHK393355 RXO393350:RXO393355 RNS393350:RNS393355 RDW393350:RDW393355 QUA393350:QUA393355 QKE393350:QKE393355 QAI393350:QAI393355 PQM393350:PQM393355 PGQ393350:PGQ393355 OWU393350:OWU393355 OMY393350:OMY393355 ODC393350:ODC393355 NTG393350:NTG393355 NJK393350:NJK393355 MZO393350:MZO393355 MPS393350:MPS393355 MFW393350:MFW393355 LWA393350:LWA393355 LME393350:LME393355 LCI393350:LCI393355 KSM393350:KSM393355 KIQ393350:KIQ393355 JYU393350:JYU393355 JOY393350:JOY393355 JFC393350:JFC393355 IVG393350:IVG393355 ILK393350:ILK393355 IBO393350:IBO393355 HRS393350:HRS393355 HHW393350:HHW393355 GYA393350:GYA393355 GOE393350:GOE393355 GEI393350:GEI393355 FUM393350:FUM393355 FKQ393350:FKQ393355 FAU393350:FAU393355 EQY393350:EQY393355 EHC393350:EHC393355 DXG393350:DXG393355 DNK393350:DNK393355 DDO393350:DDO393355 CTS393350:CTS393355 CJW393350:CJW393355 CAA393350:CAA393355 BQE393350:BQE393355 BGI393350:BGI393355 AWM393350:AWM393355 AMQ393350:AMQ393355 ACU393350:ACU393355 SY393350:SY393355 JC393350:JC393355 D393350:E393355 WVO327814:WVO327819 WLS327814:WLS327819 WBW327814:WBW327819 VSA327814:VSA327819 VIE327814:VIE327819 UYI327814:UYI327819 UOM327814:UOM327819 UEQ327814:UEQ327819 TUU327814:TUU327819 TKY327814:TKY327819 TBC327814:TBC327819 SRG327814:SRG327819 SHK327814:SHK327819 RXO327814:RXO327819 RNS327814:RNS327819 RDW327814:RDW327819 QUA327814:QUA327819 QKE327814:QKE327819 QAI327814:QAI327819 PQM327814:PQM327819 PGQ327814:PGQ327819 OWU327814:OWU327819 OMY327814:OMY327819 ODC327814:ODC327819 NTG327814:NTG327819 NJK327814:NJK327819 MZO327814:MZO327819 MPS327814:MPS327819 MFW327814:MFW327819 LWA327814:LWA327819 LME327814:LME327819 LCI327814:LCI327819 KSM327814:KSM327819 KIQ327814:KIQ327819 JYU327814:JYU327819 JOY327814:JOY327819 JFC327814:JFC327819 IVG327814:IVG327819 ILK327814:ILK327819 IBO327814:IBO327819 HRS327814:HRS327819 HHW327814:HHW327819 GYA327814:GYA327819 GOE327814:GOE327819 GEI327814:GEI327819 FUM327814:FUM327819 FKQ327814:FKQ327819 FAU327814:FAU327819 EQY327814:EQY327819 EHC327814:EHC327819 DXG327814:DXG327819 DNK327814:DNK327819 DDO327814:DDO327819 CTS327814:CTS327819 CJW327814:CJW327819 CAA327814:CAA327819 BQE327814:BQE327819 BGI327814:BGI327819 AWM327814:AWM327819 AMQ327814:AMQ327819 ACU327814:ACU327819 SY327814:SY327819 JC327814:JC327819 D327814:E327819 WVO262278:WVO262283 WLS262278:WLS262283 WBW262278:WBW262283 VSA262278:VSA262283 VIE262278:VIE262283 UYI262278:UYI262283 UOM262278:UOM262283 UEQ262278:UEQ262283 TUU262278:TUU262283 TKY262278:TKY262283 TBC262278:TBC262283 SRG262278:SRG262283 SHK262278:SHK262283 RXO262278:RXO262283 RNS262278:RNS262283 RDW262278:RDW262283 QUA262278:QUA262283 QKE262278:QKE262283 QAI262278:QAI262283 PQM262278:PQM262283 PGQ262278:PGQ262283 OWU262278:OWU262283 OMY262278:OMY262283 ODC262278:ODC262283 NTG262278:NTG262283 NJK262278:NJK262283 MZO262278:MZO262283 MPS262278:MPS262283 MFW262278:MFW262283 LWA262278:LWA262283 LME262278:LME262283 LCI262278:LCI262283 KSM262278:KSM262283 KIQ262278:KIQ262283 JYU262278:JYU262283 JOY262278:JOY262283 JFC262278:JFC262283 IVG262278:IVG262283 ILK262278:ILK262283 IBO262278:IBO262283 HRS262278:HRS262283 HHW262278:HHW262283 GYA262278:GYA262283 GOE262278:GOE262283 GEI262278:GEI262283 FUM262278:FUM262283 FKQ262278:FKQ262283 FAU262278:FAU262283 EQY262278:EQY262283 EHC262278:EHC262283 DXG262278:DXG262283 DNK262278:DNK262283 DDO262278:DDO262283 CTS262278:CTS262283 CJW262278:CJW262283 CAA262278:CAA262283 BQE262278:BQE262283 BGI262278:BGI262283 AWM262278:AWM262283 AMQ262278:AMQ262283 ACU262278:ACU262283 SY262278:SY262283 JC262278:JC262283 D262278:E262283 WVO196742:WVO196747 WLS196742:WLS196747 WBW196742:WBW196747 VSA196742:VSA196747 VIE196742:VIE196747 UYI196742:UYI196747 UOM196742:UOM196747 UEQ196742:UEQ196747 TUU196742:TUU196747 TKY196742:TKY196747 TBC196742:TBC196747 SRG196742:SRG196747 SHK196742:SHK196747 RXO196742:RXO196747 RNS196742:RNS196747 RDW196742:RDW196747 QUA196742:QUA196747 QKE196742:QKE196747 QAI196742:QAI196747 PQM196742:PQM196747 PGQ196742:PGQ196747 OWU196742:OWU196747 OMY196742:OMY196747 ODC196742:ODC196747 NTG196742:NTG196747 NJK196742:NJK196747 MZO196742:MZO196747 MPS196742:MPS196747 MFW196742:MFW196747 LWA196742:LWA196747 LME196742:LME196747 LCI196742:LCI196747 KSM196742:KSM196747 KIQ196742:KIQ196747 JYU196742:JYU196747 JOY196742:JOY196747 JFC196742:JFC196747 IVG196742:IVG196747 ILK196742:ILK196747 IBO196742:IBO196747 HRS196742:HRS196747 HHW196742:HHW196747 GYA196742:GYA196747 GOE196742:GOE196747 GEI196742:GEI196747 FUM196742:FUM196747 FKQ196742:FKQ196747 FAU196742:FAU196747 EQY196742:EQY196747 EHC196742:EHC196747 DXG196742:DXG196747 DNK196742:DNK196747 DDO196742:DDO196747 CTS196742:CTS196747 CJW196742:CJW196747 CAA196742:CAA196747 BQE196742:BQE196747 BGI196742:BGI196747 AWM196742:AWM196747 AMQ196742:AMQ196747 ACU196742:ACU196747 SY196742:SY196747 JC196742:JC196747 D196742:E196747 WVO131206:WVO131211 WLS131206:WLS131211 WBW131206:WBW131211 VSA131206:VSA131211 VIE131206:VIE131211 UYI131206:UYI131211 UOM131206:UOM131211 UEQ131206:UEQ131211 TUU131206:TUU131211 TKY131206:TKY131211 TBC131206:TBC131211 SRG131206:SRG131211 SHK131206:SHK131211 RXO131206:RXO131211 RNS131206:RNS131211 RDW131206:RDW131211 QUA131206:QUA131211 QKE131206:QKE131211 QAI131206:QAI131211 PQM131206:PQM131211 PGQ131206:PGQ131211 OWU131206:OWU131211 OMY131206:OMY131211 ODC131206:ODC131211 NTG131206:NTG131211 NJK131206:NJK131211 MZO131206:MZO131211 MPS131206:MPS131211 MFW131206:MFW131211 LWA131206:LWA131211 LME131206:LME131211 LCI131206:LCI131211 KSM131206:KSM131211 KIQ131206:KIQ131211 JYU131206:JYU131211 JOY131206:JOY131211 JFC131206:JFC131211 IVG131206:IVG131211 ILK131206:ILK131211 IBO131206:IBO131211 HRS131206:HRS131211 HHW131206:HHW131211 GYA131206:GYA131211 GOE131206:GOE131211 GEI131206:GEI131211 FUM131206:FUM131211 FKQ131206:FKQ131211 FAU131206:FAU131211 EQY131206:EQY131211 EHC131206:EHC131211 DXG131206:DXG131211 DNK131206:DNK131211 DDO131206:DDO131211 CTS131206:CTS131211 CJW131206:CJW131211 CAA131206:CAA131211 BQE131206:BQE131211 BGI131206:BGI131211 AWM131206:AWM131211 AMQ131206:AMQ131211 ACU131206:ACU131211 SY131206:SY131211 JC131206:JC131211 D131206:E131211 WVO65670:WVO65675 WLS65670:WLS65675 WBW65670:WBW65675 VSA65670:VSA65675 VIE65670:VIE65675 UYI65670:UYI65675 UOM65670:UOM65675 UEQ65670:UEQ65675 TUU65670:TUU65675 TKY65670:TKY65675 TBC65670:TBC65675 SRG65670:SRG65675 SHK65670:SHK65675 RXO65670:RXO65675 RNS65670:RNS65675 RDW65670:RDW65675 QUA65670:QUA65675 QKE65670:QKE65675 QAI65670:QAI65675 PQM65670:PQM65675 PGQ65670:PGQ65675 OWU65670:OWU65675 OMY65670:OMY65675 ODC65670:ODC65675 NTG65670:NTG65675 NJK65670:NJK65675 MZO65670:MZO65675 MPS65670:MPS65675 MFW65670:MFW65675 LWA65670:LWA65675 LME65670:LME65675 LCI65670:LCI65675 KSM65670:KSM65675 KIQ65670:KIQ65675 JYU65670:JYU65675 JOY65670:JOY65675 JFC65670:JFC65675 IVG65670:IVG65675 ILK65670:ILK65675 IBO65670:IBO65675 HRS65670:HRS65675 HHW65670:HHW65675 GYA65670:GYA65675 GOE65670:GOE65675 GEI65670:GEI65675 FUM65670:FUM65675 FKQ65670:FKQ65675 FAU65670:FAU65675 EQY65670:EQY65675 EHC65670:EHC65675 DXG65670:DXG65675 DNK65670:DNK65675 DDO65670:DDO65675 CTS65670:CTS65675 CJW65670:CJW65675 CAA65670:CAA65675 BQE65670:BQE65675 BGI65670:BGI65675 AWM65670:AWM65675 AMQ65670:AMQ65675 ACU65670:ACU65675 SY65670:SY65675 JC65670:JC65675 D65670:E65675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JC205:JC211 WVO28:WVO34 WLS28:WLS34 WBW28:WBW34 VSA28:VSA34 VIE28:VIE34 UYI28:UYI34 UOM28:UOM34 UEQ28:UEQ34 TUU28:TUU34 TKY28:TKY34 TBC28:TBC34 SRG28:SRG34 SHK28:SHK34 RXO28:RXO34 RNS28:RNS34 RDW28:RDW34 QUA28:QUA34 QKE28:QKE34 QAI28:QAI34 PQM28:PQM34 PGQ28:PGQ34 OWU28:OWU34 OMY28:OMY34 ODC28:ODC34 NTG28:NTG34 NJK28:NJK34 MZO28:MZO34 MPS28:MPS34 MFW28:MFW34 LWA28:LWA34 LME28:LME34 LCI28:LCI34 KSM28:KSM34 KIQ28:KIQ34 JYU28:JYU34 JOY28:JOY34 JFC28:JFC34 IVG28:IVG34 ILK28:ILK34 IBO28:IBO34 HRS28:HRS34 HHW28:HHW34 GYA28:GYA34 GOE28:GOE34 GEI28:GEI34 FUM28:FUM34 FKQ28:FKQ34 FAU28:FAU34 EQY28:EQY34 EHC28:EHC34 DXG28:DXG34 DNK28:DNK34 DDO28:DDO34 CTS28:CTS34 CJW28:CJW34 CAA28:CAA34 BQE28:BQE34 BGI28:BGI34 AWM28:AWM34 AMQ28:AMQ34 ACU28:ACU34 SY28:SY34 JC28:JC34 WVO65:WVO71 WLS65:WLS71 WBW65:WBW71 VSA65:VSA71 VIE65:VIE71 UYI65:UYI71 UOM65:UOM71 UEQ65:UEQ71 TUU65:TUU71 TKY65:TKY71 TBC65:TBC71 SRG65:SRG71 SHK65:SHK71 RXO65:RXO71 RNS65:RNS71 RDW65:RDW71 QUA65:QUA71 QKE65:QKE71 QAI65:QAI71 PQM65:PQM71 PGQ65:PGQ71 OWU65:OWU71 OMY65:OMY71 ODC65:ODC71 NTG65:NTG71 NJK65:NJK71 MZO65:MZO71 MPS65:MPS71 MFW65:MFW71 LWA65:LWA71 LME65:LME71 LCI65:LCI71 KSM65:KSM71 KIQ65:KIQ71 JYU65:JYU71 JOY65:JOY71 JFC65:JFC71 IVG65:IVG71 ILK65:ILK71 IBO65:IBO71 HRS65:HRS71 HHW65:HHW71 GYA65:GYA71 GOE65:GOE71 GEI65:GEI71 FUM65:FUM71 FKQ65:FKQ71 FAU65:FAU71 EQY65:EQY71 EHC65:EHC71 DXG65:DXG71 DNK65:DNK71 DDO65:DDO71 CTS65:CTS71 CJW65:CJW71 CAA65:CAA71 BQE65:BQE71 BGI65:BGI71 AWM65:AWM71 AMQ65:AMQ71 ACU65:ACU71 SY65:SY71 JC65:JC71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JC196:JC202 WVO205:WVO211 WLS205:WLS211 WBW205:WBW211 VSA205:VSA211 VIE205:VIE211 UYI205:UYI211 UOM205:UOM211 UEQ205:UEQ211 TUU205:TUU211 TKY205:TKY211 TBC205:TBC211 SRG205:SRG211 SHK205:SHK211 RXO205:RXO211 RNS205:RNS211 RDW205:RDW211 QUA205:QUA211 QKE205:QKE211 QAI205:QAI211 PQM205:PQM211 PGQ205:PGQ211 OWU205:OWU211 OMY205:OMY211 ODC205:ODC211 NTG205:NTG211 NJK205:NJK211 MZO205:MZO211 MPS205:MPS211 MFW205:MFW211 LWA205:LWA211 LME205:LME211 LCI205:LCI211 KSM205:KSM211 KIQ205:KIQ211 JYU205:JYU211 JOY205:JOY211 JFC205:JFC211 IVG205:IVG211 ILK205:ILK211 IBO205:IBO211 HRS205:HRS211 HHW205:HHW211 GYA205:GYA211 GOE205:GOE211 GEI205:GEI211 FUM205:FUM211 FKQ205:FKQ211 FAU205:FAU211 EQY205:EQY211 EHC205:EHC211 DXG205:DXG211 DNK205:DNK211 DDO205:DDO211 CTS205:CTS211 CJW205:CJW211 CAA205:CAA211 BQE205:BQE211 BGI205:BGI211 AWM205:AWM211 AMQ205:AMQ211 ACU205:ACU211 SY205:SY211 JC87:JC94 SY87:SY94 ACU87:ACU94 AMQ87:AMQ94 AWM87:AWM94 BGI87:BGI94 BQE87:BQE94 CAA87:CAA94 CJW87:CJW94 CTS87:CTS94 DDO87:DDO94 DNK87:DNK94 DXG87:DXG94 EHC87:EHC94 EQY87:EQY94 FAU87:FAU94 FKQ87:FKQ94 FUM87:FUM94 GEI87:GEI94 GOE87:GOE94 GYA87:GYA94 HHW87:HHW94 HRS87:HRS94 IBO87:IBO94 ILK87:ILK94 IVG87:IVG94 JFC87:JFC94 JOY87:JOY94 JYU87:JYU94 KIQ87:KIQ94 KSM87:KSM94 LCI87:LCI94 LME87:LME94 LWA87:LWA94 MFW87:MFW94 MPS87:MPS94 MZO87:MZO94 NJK87:NJK94 NTG87:NTG94 ODC87:ODC94 OMY87:OMY94 OWU87:OWU94 PGQ87:PGQ94 PQM87:PQM94 QAI87:QAI94 QKE87:QKE94 QUA87:QUA94 RDW87:RDW94 RNS87:RNS94 RXO87:RXO94 SHK87:SHK94 SRG87:SRG94 TBC87:TBC94 TKY87:TKY94 TUU87:TUU94 UEQ87:UEQ94 UOM87:UOM94 UYI87:UYI94 VIE87:VIE94 VSA87:VSA94 WBW87:WBW94 WLS87:WLS94 WVO87:WVO94 WVO37:WVO43 JC37:JC43 SY37:SY43 ACU37:ACU43 AMQ37:AMQ43 AWM37:AWM43 BGI37:BGI43 BQE37:BQE43 CAA37:CAA43 CJW37:CJW43 CTS37:CTS43 DDO37:DDO43 DNK37:DNK43 DXG37:DXG43 EHC37:EHC43 EQY37:EQY43 FAU37:FAU43 FKQ37:FKQ43 FUM37:FUM43 GEI37:GEI43 GOE37:GOE43 GYA37:GYA43 HHW37:HHW43 HRS37:HRS43 IBO37:IBO43 ILK37:ILK43 IVG37:IVG43 JFC37:JFC43 JOY37:JOY43 JYU37:JYU43 KIQ37:KIQ43 KSM37:KSM43 LCI37:LCI43 LME37:LME43 LWA37:LWA43 MFW37:MFW43 MPS37:MPS43 MZO37:MZO43 NJK37:NJK43 NTG37:NTG43 ODC37:ODC43 OMY37:OMY43 OWU37:OWU43 PGQ37:PGQ43 PQM37:PQM43 QAI37:QAI43 QKE37:QKE43 QUA37:QUA43 RDW37:RDW43 RNS37:RNS43 RXO37:RXO43 SHK37:SHK43 SRG37:SRG43 TBC37:TBC43 TKY37:TKY43 TUU37:TUU43 UEQ37:UEQ43 UOM37:UOM43 UYI37:UYI43 VIE37:VIE43 VSA37:VSA43 WBW37:WBW43 WLS37:WLS43 SY46:SY52 ACU46:ACU52 AMQ46:AMQ52 AWM46:AWM52 BGI46:BGI52 BQE46:BQE52 CAA46:CAA52 CJW46:CJW52 CTS46:CTS52 DDO46:DDO52 DNK46:DNK52 DXG46:DXG52 EHC46:EHC52 EQY46:EQY52 FAU46:FAU52 FKQ46:FKQ52 FUM46:FUM52 GEI46:GEI52 GOE46:GOE52 GYA46:GYA52 HHW46:HHW52 HRS46:HRS52 IBO46:IBO52 ILK46:ILK52 IVG46:IVG52 JFC46:JFC52 JOY46:JOY52 JYU46:JYU52 KIQ46:KIQ52 KSM46:KSM52 LCI46:LCI52 LME46:LME52 LWA46:LWA52 MFW46:MFW52 MPS46:MPS52 MZO46:MZO52 NJK46:NJK52 NTG46:NTG52 ODC46:ODC52 OMY46:OMY52 OWU46:OWU52 PGQ46:PGQ52 PQM46:PQM52 QAI46:QAI52 QKE46:QKE52 QUA46:QUA52 RDW46:RDW52 RNS46:RNS52 RXO46:RXO52 SHK46:SHK52 SRG46:SRG52 TBC46:TBC52 TKY46:TKY52 TUU46:TUU52 UEQ46:UEQ52 UOM46:UOM52 UYI46:UYI52 VIE46:VIE52 VSA46:VSA52 WBW46:WBW52 WLS46:WLS52 WVO46:WVO52 JC46:JC52 SY55:SY62 ACU55:ACU62 AMQ55:AMQ62 AWM55:AWM62 BGI55:BGI62 BQE55:BQE62 CAA55:CAA62 CJW55:CJW62 CTS55:CTS62 DDO55:DDO62 DNK55:DNK62 DXG55:DXG62 EHC55:EHC62 EQY55:EQY62 FAU55:FAU62 FKQ55:FKQ62 FUM55:FUM62 GEI55:GEI62 GOE55:GOE62 GYA55:GYA62 HHW55:HHW62 HRS55:HRS62 IBO55:IBO62 ILK55:ILK62 IVG55:IVG62 JFC55:JFC62 JOY55:JOY62 JYU55:JYU62 KIQ55:KIQ62 KSM55:KSM62 LCI55:LCI62 LME55:LME62 LWA55:LWA62 MFW55:MFW62 MPS55:MPS62 MZO55:MZO62 NJK55:NJK62 NTG55:NTG62 ODC55:ODC62 OMY55:OMY62 OWU55:OWU62 PGQ55:PGQ62 PQM55:PQM62 QAI55:QAI62 QKE55:QKE62 QUA55:QUA62 RDW55:RDW62 RNS55:RNS62 RXO55:RXO62 SHK55:SHK62 SRG55:SRG62 TBC55:TBC62 TKY55:TKY62 TUU55:TUU62 UEQ55:UEQ62 UOM55:UOM62 UYI55:UYI62 VIE55:VIE62 VSA55:VSA62 WBW55:WBW62 WLS55:WLS62 WVO55:WVO62 JC55:JC62 JC13:JC25 SY13:SY25 ACU13:ACU25 AMQ13:AMQ25 AWM13:AWM25 BGI13:BGI25 BQE13:BQE25 CAA13:CAA25 CJW13:CJW25 CTS13:CTS25 DDO13:DDO25 DNK13:DNK25 DXG13:DXG25 EHC13:EHC25 EQY13:EQY25 FAU13:FAU25 FKQ13:FKQ25 FUM13:FUM25 GEI13:GEI25 GOE13:GOE25 GYA13:GYA25 HHW13:HHW25 HRS13:HRS25 IBO13:IBO25 ILK13:ILK25 IVG13:IVG25 JFC13:JFC25 JOY13:JOY25 JYU13:JYU25 KIQ13:KIQ25 KSM13:KSM25 LCI13:LCI25 LME13:LME25 LWA13:LWA25 MFW13:MFW25 MPS13:MPS25 MZO13:MZO25 NJK13:NJK25 NTG13:NTG25 ODC13:ODC25 OMY13:OMY25 OWU13:OWU25 PGQ13:PGQ25 PQM13:PQM25 QAI13:QAI25 QKE13:QKE25 QUA13:QUA25 RDW13:RDW25 RNS13:RNS25 RXO13:RXO25 SHK13:SHK25 SRG13:SRG25 TBC13:TBC25 TKY13:TKY25 TUU13:TUU25 UEQ13:UEQ25 UOM13:UOM25 UYI13:UYI25 VIE13:VIE25 VSA13:VSA25 WBW13:WBW25 WLS13:WLS25 WVO13:WVO25 WVO74:WVO84 WLS74:WLS84 WBW74:WBW84 VSA74:VSA84 VIE74:VIE84 UYI74:UYI84 UOM74:UOM84 UEQ74:UEQ84 TUU74:TUU84 TKY74:TKY84 TBC74:TBC84 SRG74:SRG84 SHK74:SHK84 RXO74:RXO84 RNS74:RNS84 RDW74:RDW84 QUA74:QUA84 QKE74:QKE84 QAI74:QAI84 PQM74:PQM84 PGQ74:PGQ84 OWU74:OWU84 OMY74:OMY84 ODC74:ODC84 NTG74:NTG84 NJK74:NJK84 MZO74:MZO84 MPS74:MPS84 MFW74:MFW84 LWA74:LWA84 LME74:LME84 LCI74:LCI84 KSM74:KSM84 KIQ74:KIQ84 JYU74:JYU84 JOY74:JOY84 JFC74:JFC84 IVG74:IVG84 ILK74:ILK84 IBO74:IBO84 HRS74:HRS84 HHW74:HHW84 GYA74:GYA84 GOE74:GOE84 GEI74:GEI84 FUM74:FUM84 FKQ74:FKQ84 FAU74:FAU84 EQY74:EQY84 EHC74:EHC84 DXG74:DXG84 DNK74:DNK84 DDO74:DDO84 CTS74:CTS84 CJW74:CJW84 CAA74:CAA84 BQE74:BQE84 BGI74:BGI84 AWM74:AWM84 AMQ74:AMQ84 ACU74:ACU84 SY74:SY84 JC74:JC84</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cols>
    <col min="1" max="1" width="12" style="199" customWidth="1"/>
    <col min="2" max="2" width="43.85546875" style="794" customWidth="1"/>
    <col min="3" max="3" width="65" style="794" customWidth="1"/>
    <col min="4" max="4" width="22.7109375" style="795" customWidth="1"/>
    <col min="5" max="5" width="15.42578125" style="796" customWidth="1"/>
    <col min="6" max="6" width="17.140625" style="796" customWidth="1"/>
    <col min="7" max="7" width="56.140625" style="797" customWidth="1"/>
    <col min="8" max="8" width="51.7109375" style="797" customWidth="1"/>
    <col min="9" max="9" width="36.7109375" style="798" customWidth="1"/>
    <col min="10" max="10" width="11.5703125" style="799" customWidth="1"/>
    <col min="11" max="11" width="24.28515625" style="799" customWidth="1"/>
    <col min="12" max="12" width="60.7109375" style="797" customWidth="1"/>
    <col min="13" max="13" width="52.7109375" style="797" customWidth="1"/>
    <col min="14" max="14" width="16.7109375" style="800" customWidth="1"/>
    <col min="15" max="15" width="15.7109375" style="797" customWidth="1"/>
    <col min="16" max="16" width="18.5703125" style="801" customWidth="1"/>
    <col min="17" max="17" width="32.85546875" style="802" customWidth="1"/>
    <col min="18" max="18" width="62.7109375" style="797" customWidth="1"/>
    <col min="19" max="19" width="40.7109375" style="797" customWidth="1"/>
    <col min="20" max="20" width="14.7109375" style="800" customWidth="1"/>
    <col min="21" max="26" width="15.7109375" style="800" customWidth="1"/>
    <col min="27" max="28" width="21.85546875" style="800" bestFit="1" customWidth="1"/>
    <col min="29" max="29" width="19.7109375" style="800" bestFit="1" customWidth="1"/>
    <col min="30" max="30" width="16.28515625" style="800" bestFit="1" customWidth="1"/>
    <col min="31" max="31" width="9.7109375" style="800" bestFit="1" customWidth="1"/>
    <col min="32" max="35" width="21.85546875" style="800" bestFit="1" customWidth="1"/>
    <col min="36" max="36" width="19.7109375" style="800" bestFit="1" customWidth="1"/>
    <col min="37" max="37" width="16.28515625" style="800" bestFit="1" customWidth="1"/>
    <col min="38" max="38" width="9.7109375" style="800" bestFit="1" customWidth="1"/>
    <col min="39" max="42" width="21.85546875" style="800" bestFit="1" customWidth="1"/>
    <col min="43" max="43" width="19.7109375" style="800" bestFit="1" customWidth="1"/>
    <col min="44" max="44" width="16.28515625" style="800" bestFit="1" customWidth="1"/>
    <col min="45" max="45" width="9.7109375" style="800" bestFit="1" customWidth="1"/>
    <col min="46" max="49" width="21.85546875" style="800" bestFit="1" customWidth="1"/>
    <col min="50" max="50" width="19.7109375" style="800" bestFit="1" customWidth="1"/>
    <col min="51" max="51" width="16.28515625" style="800" bestFit="1" customWidth="1"/>
    <col min="52" max="52" width="9.7109375" style="800" bestFit="1" customWidth="1"/>
    <col min="53" max="54" width="21.85546875" style="800" bestFit="1" customWidth="1"/>
    <col min="55" max="55" width="23.42578125" style="800"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40" t="s">
        <v>0</v>
      </c>
      <c r="C1" s="1040"/>
      <c r="D1" s="1040"/>
      <c r="E1" s="1040"/>
      <c r="F1" s="1040"/>
      <c r="G1" s="1040"/>
      <c r="H1" s="1040"/>
      <c r="I1" s="1040"/>
      <c r="J1" s="1040"/>
      <c r="K1" s="1040"/>
      <c r="L1" s="1040"/>
      <c r="M1" s="1040"/>
      <c r="N1" s="1040"/>
      <c r="O1" s="1040"/>
      <c r="P1" s="1040"/>
      <c r="Q1" s="1040"/>
      <c r="R1" s="1040"/>
      <c r="S1" s="1040"/>
      <c r="T1" s="1040"/>
      <c r="U1" s="104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41" t="s">
        <v>3</v>
      </c>
      <c r="B4" s="1041"/>
      <c r="C4" s="1041"/>
      <c r="D4" s="1041"/>
      <c r="E4" s="1041"/>
      <c r="F4" s="1041"/>
      <c r="G4" s="1041"/>
      <c r="H4" s="1041"/>
      <c r="I4" s="1041"/>
      <c r="J4" s="1041"/>
      <c r="K4" s="1041"/>
      <c r="L4" s="1041"/>
      <c r="M4" s="1041"/>
      <c r="N4" s="1041"/>
      <c r="O4" s="1041"/>
      <c r="P4" s="1041"/>
      <c r="Q4" s="1041"/>
      <c r="R4" s="1041"/>
      <c r="S4" s="1041"/>
      <c r="T4" s="1041"/>
      <c r="U4" s="1041"/>
      <c r="V4" s="1041"/>
      <c r="W4" s="1041"/>
      <c r="X4" s="1041"/>
      <c r="Y4" s="1041"/>
      <c r="Z4" s="1041"/>
      <c r="AA4" s="1041"/>
      <c r="AB4" s="1041"/>
      <c r="AC4" s="1041"/>
      <c r="AD4" s="1041"/>
      <c r="AE4" s="1041"/>
      <c r="AF4" s="1041"/>
      <c r="AG4" s="1041"/>
      <c r="AH4" s="1041"/>
      <c r="AI4" s="1041"/>
      <c r="AJ4" s="1041"/>
      <c r="AK4" s="1041"/>
      <c r="AL4" s="1041"/>
      <c r="AM4" s="1041"/>
      <c r="AN4" s="1041"/>
      <c r="AO4" s="1041"/>
      <c r="AP4" s="1041"/>
      <c r="AQ4" s="1041"/>
      <c r="AR4" s="1041"/>
      <c r="AS4" s="1041"/>
      <c r="AT4" s="1041"/>
      <c r="AU4" s="1041"/>
      <c r="AV4" s="1041"/>
      <c r="AW4" s="1041"/>
      <c r="AX4" s="1041"/>
      <c r="AY4" s="1041"/>
      <c r="AZ4" s="1041"/>
      <c r="BA4" s="1041"/>
      <c r="BB4" s="1041"/>
      <c r="BC4" s="1041"/>
      <c r="BD4" s="1041"/>
    </row>
    <row r="5" spans="1:150" s="206" customFormat="1" ht="72.75" customHeight="1" thickBot="1">
      <c r="A5" s="1041" t="s">
        <v>4</v>
      </c>
      <c r="B5" s="1041"/>
      <c r="C5" s="1041"/>
      <c r="D5" s="1041"/>
      <c r="E5" s="1041"/>
      <c r="F5" s="1041"/>
      <c r="G5" s="1041"/>
      <c r="H5" s="1041"/>
      <c r="I5" s="1041"/>
      <c r="J5" s="1041"/>
      <c r="K5" s="1041"/>
      <c r="L5" s="1041"/>
      <c r="M5" s="1041"/>
      <c r="N5" s="1041"/>
      <c r="O5" s="1041"/>
      <c r="P5" s="1041"/>
      <c r="Q5" s="1041"/>
      <c r="R5" s="1041"/>
      <c r="S5" s="1041"/>
      <c r="T5" s="1041"/>
      <c r="U5" s="1041"/>
      <c r="V5" s="1041"/>
      <c r="W5" s="1041"/>
      <c r="X5" s="1041"/>
      <c r="Y5" s="1041"/>
      <c r="Z5" s="1041"/>
      <c r="AA5" s="1041"/>
      <c r="AB5" s="1041"/>
      <c r="AC5" s="1041"/>
      <c r="AD5" s="1041"/>
      <c r="AE5" s="1041"/>
      <c r="AF5" s="1041"/>
      <c r="AG5" s="1041"/>
      <c r="AH5" s="1041"/>
      <c r="AI5" s="1041"/>
      <c r="AJ5" s="1041"/>
      <c r="AK5" s="1041"/>
      <c r="AL5" s="1041"/>
      <c r="AM5" s="1041"/>
      <c r="AN5" s="1041"/>
      <c r="AO5" s="1041"/>
      <c r="AP5" s="1041"/>
      <c r="AQ5" s="1041"/>
      <c r="AR5" s="1041"/>
      <c r="AS5" s="1041"/>
      <c r="AT5" s="1041"/>
      <c r="AU5" s="1041"/>
      <c r="AV5" s="1041"/>
      <c r="AW5" s="1041"/>
      <c r="AX5" s="1041"/>
      <c r="AY5" s="1041"/>
      <c r="AZ5" s="1041"/>
      <c r="BA5" s="1041"/>
      <c r="BB5" s="1041"/>
      <c r="BC5" s="1041"/>
      <c r="BD5" s="1041"/>
    </row>
    <row r="6" spans="1:150" s="206" customFormat="1" ht="27" customHeight="1" thickBot="1">
      <c r="A6" s="1042" t="s">
        <v>5</v>
      </c>
      <c r="B6" s="1045" t="s">
        <v>6</v>
      </c>
      <c r="C6" s="1045" t="s">
        <v>7</v>
      </c>
      <c r="D6" s="1042" t="s">
        <v>8</v>
      </c>
      <c r="E6" s="1042" t="s">
        <v>9</v>
      </c>
      <c r="F6" s="1042" t="s">
        <v>10</v>
      </c>
      <c r="G6" s="1048" t="s">
        <v>11</v>
      </c>
      <c r="H6" s="1048" t="s">
        <v>12</v>
      </c>
      <c r="I6" s="1054" t="s">
        <v>13</v>
      </c>
      <c r="J6" s="1048" t="s">
        <v>14</v>
      </c>
      <c r="K6" s="1048" t="s">
        <v>15</v>
      </c>
      <c r="L6" s="1048" t="s">
        <v>16</v>
      </c>
      <c r="M6" s="1048" t="s">
        <v>17</v>
      </c>
      <c r="N6" s="1071" t="s">
        <v>18</v>
      </c>
      <c r="O6" s="1048" t="s">
        <v>19</v>
      </c>
      <c r="P6" s="1042" t="s">
        <v>20</v>
      </c>
      <c r="Q6" s="1042" t="s">
        <v>21</v>
      </c>
      <c r="R6" s="1048" t="s">
        <v>22</v>
      </c>
      <c r="S6" s="1051" t="s">
        <v>23</v>
      </c>
      <c r="T6" s="1071" t="s">
        <v>24</v>
      </c>
      <c r="U6" s="1074" t="s">
        <v>25</v>
      </c>
      <c r="V6" s="1048" t="s">
        <v>26</v>
      </c>
      <c r="W6" s="1048" t="s">
        <v>27</v>
      </c>
      <c r="X6" s="1063" t="s">
        <v>28</v>
      </c>
      <c r="Y6" s="1048" t="s">
        <v>29</v>
      </c>
      <c r="Z6" s="1063" t="s">
        <v>30</v>
      </c>
      <c r="AA6" s="1066" t="s">
        <v>31</v>
      </c>
      <c r="AB6" s="1066"/>
      <c r="AC6" s="1066"/>
      <c r="AD6" s="1066"/>
      <c r="AE6" s="1066"/>
      <c r="AF6" s="1066"/>
      <c r="AG6" s="1066"/>
      <c r="AH6" s="1066"/>
      <c r="AI6" s="1066"/>
      <c r="AJ6" s="1066"/>
      <c r="AK6" s="1066"/>
      <c r="AL6" s="1066"/>
      <c r="AM6" s="1066"/>
      <c r="AN6" s="1066"/>
      <c r="AO6" s="1066"/>
      <c r="AP6" s="1066"/>
      <c r="AQ6" s="1066"/>
      <c r="AR6" s="1066"/>
      <c r="AS6" s="1066"/>
      <c r="AT6" s="1066"/>
      <c r="AU6" s="1066"/>
      <c r="AV6" s="1066"/>
      <c r="AW6" s="1066"/>
      <c r="AX6" s="1066"/>
      <c r="AY6" s="1066"/>
      <c r="AZ6" s="1066"/>
      <c r="BA6" s="1066"/>
      <c r="BB6" s="1067"/>
      <c r="BC6" s="1068" t="s">
        <v>32</v>
      </c>
      <c r="BD6" s="104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43"/>
      <c r="B7" s="1046"/>
      <c r="C7" s="1046"/>
      <c r="D7" s="1046"/>
      <c r="E7" s="1043"/>
      <c r="F7" s="1043"/>
      <c r="G7" s="1049"/>
      <c r="H7" s="1049"/>
      <c r="I7" s="1055"/>
      <c r="J7" s="1049"/>
      <c r="K7" s="1049"/>
      <c r="L7" s="1049"/>
      <c r="M7" s="1049"/>
      <c r="N7" s="1072"/>
      <c r="O7" s="1049"/>
      <c r="P7" s="1043"/>
      <c r="Q7" s="1043"/>
      <c r="R7" s="1049"/>
      <c r="S7" s="1052"/>
      <c r="T7" s="1072"/>
      <c r="U7" s="1075"/>
      <c r="V7" s="1049"/>
      <c r="W7" s="1049"/>
      <c r="X7" s="1064"/>
      <c r="Y7" s="1049"/>
      <c r="Z7" s="1064"/>
      <c r="AA7" s="1057">
        <v>2016</v>
      </c>
      <c r="AB7" s="1057"/>
      <c r="AC7" s="1057"/>
      <c r="AD7" s="1057"/>
      <c r="AE7" s="1057"/>
      <c r="AF7" s="1057"/>
      <c r="AG7" s="1058"/>
      <c r="AH7" s="1059">
        <v>2017</v>
      </c>
      <c r="AI7" s="1057"/>
      <c r="AJ7" s="1057"/>
      <c r="AK7" s="1057"/>
      <c r="AL7" s="1057"/>
      <c r="AM7" s="1057"/>
      <c r="AN7" s="1058"/>
      <c r="AO7" s="1059">
        <v>2018</v>
      </c>
      <c r="AP7" s="1057"/>
      <c r="AQ7" s="1057"/>
      <c r="AR7" s="1057"/>
      <c r="AS7" s="1057"/>
      <c r="AT7" s="1057"/>
      <c r="AU7" s="1058"/>
      <c r="AV7" s="1059">
        <v>2019</v>
      </c>
      <c r="AW7" s="1057"/>
      <c r="AX7" s="1057"/>
      <c r="AY7" s="1057"/>
      <c r="AZ7" s="1057"/>
      <c r="BA7" s="1057"/>
      <c r="BB7" s="1058"/>
      <c r="BC7" s="1069"/>
      <c r="BD7" s="104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0">
        <v>1</v>
      </c>
      <c r="EM7" s="820">
        <v>2</v>
      </c>
      <c r="EN7" s="820">
        <v>3</v>
      </c>
      <c r="EO7" s="820">
        <v>4</v>
      </c>
      <c r="EP7" s="820">
        <v>5</v>
      </c>
      <c r="EQ7" s="820">
        <v>6</v>
      </c>
      <c r="ER7" s="820">
        <v>7</v>
      </c>
      <c r="ES7" s="820">
        <v>8</v>
      </c>
      <c r="ET7" s="820">
        <v>9</v>
      </c>
    </row>
    <row r="8" spans="1:150" s="220" customFormat="1" ht="78" customHeight="1" thickBot="1">
      <c r="A8" s="1044"/>
      <c r="B8" s="1047"/>
      <c r="C8" s="1047"/>
      <c r="D8" s="1047"/>
      <c r="E8" s="1044"/>
      <c r="F8" s="1044"/>
      <c r="G8" s="1050"/>
      <c r="H8" s="1050"/>
      <c r="I8" s="1056"/>
      <c r="J8" s="1050"/>
      <c r="K8" s="1050"/>
      <c r="L8" s="1050"/>
      <c r="M8" s="1050"/>
      <c r="N8" s="1073"/>
      <c r="O8" s="1050"/>
      <c r="P8" s="1044"/>
      <c r="Q8" s="1044"/>
      <c r="R8" s="1050"/>
      <c r="S8" s="1053"/>
      <c r="T8" s="1073"/>
      <c r="U8" s="1076"/>
      <c r="V8" s="1049"/>
      <c r="W8" s="1050"/>
      <c r="X8" s="1065"/>
      <c r="Y8" s="1050"/>
      <c r="Z8" s="106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70"/>
      <c r="BD8" s="105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1" t="s">
        <v>21</v>
      </c>
      <c r="EM8" s="822" t="s">
        <v>22</v>
      </c>
      <c r="EN8" s="822" t="s">
        <v>23</v>
      </c>
      <c r="EO8" s="822" t="s">
        <v>24</v>
      </c>
      <c r="EP8" s="823" t="s">
        <v>25</v>
      </c>
      <c r="EQ8" s="822" t="s">
        <v>1975</v>
      </c>
      <c r="ER8" s="822" t="s">
        <v>1976</v>
      </c>
      <c r="ES8" s="822" t="s">
        <v>1977</v>
      </c>
      <c r="ET8" s="824" t="s">
        <v>1978</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5" t="s">
        <v>71</v>
      </c>
      <c r="EM9" s="275" t="s">
        <v>65</v>
      </c>
      <c r="EN9" s="276" t="s">
        <v>1893</v>
      </c>
      <c r="EO9" s="277">
        <v>0</v>
      </c>
      <c r="EP9" s="278">
        <v>30</v>
      </c>
      <c r="EQ9" s="278">
        <v>0</v>
      </c>
      <c r="ER9" s="826">
        <v>0</v>
      </c>
      <c r="ES9" s="826">
        <v>0</v>
      </c>
      <c r="ET9" s="827">
        <v>30</v>
      </c>
    </row>
    <row r="10" spans="1:150" ht="93.75" customHeight="1">
      <c r="A10" s="280" t="s">
        <v>53</v>
      </c>
      <c r="B10" s="281" t="s">
        <v>54</v>
      </c>
      <c r="C10" s="282" t="s">
        <v>55</v>
      </c>
      <c r="D10" s="283"/>
      <c r="E10" s="8" t="s">
        <v>57</v>
      </c>
      <c r="F10" s="284" t="str">
        <f t="shared" ref="F10:F73" si="4">+CONCATENATE(A10,E10)</f>
        <v>E1.P_A</v>
      </c>
      <c r="G10" s="285" t="s">
        <v>58</v>
      </c>
      <c r="H10" s="285" t="s">
        <v>59</v>
      </c>
      <c r="I10" s="286"/>
      <c r="J10" s="287" t="s">
        <v>61</v>
      </c>
      <c r="K10" s="288" t="str">
        <f t="shared" ref="K10:K73" si="5">+CONCATENATE(F10,".",J10)</f>
        <v>E1.P_A.MR1</v>
      </c>
      <c r="L10" s="289" t="s">
        <v>62</v>
      </c>
      <c r="M10" s="290" t="s">
        <v>63</v>
      </c>
      <c r="N10" s="291">
        <v>0</v>
      </c>
      <c r="O10" s="292">
        <v>0.1</v>
      </c>
      <c r="P10" s="293" t="s">
        <v>74</v>
      </c>
      <c r="Q10" s="293" t="str">
        <f t="shared" ref="Q10:Q73" si="6">+CONCATENATE(K10,"-",P10)</f>
        <v>E1.P_A.MR1-MP01-2</v>
      </c>
      <c r="R10" s="294" t="s">
        <v>65</v>
      </c>
      <c r="S10" s="295" t="s">
        <v>75</v>
      </c>
      <c r="T10" s="296">
        <v>0</v>
      </c>
      <c r="U10" s="297">
        <v>1</v>
      </c>
      <c r="V10" s="296" t="s">
        <v>67</v>
      </c>
      <c r="W10" s="298">
        <v>0</v>
      </c>
      <c r="X10" s="299">
        <v>30</v>
      </c>
      <c r="Y10" s="298">
        <v>40</v>
      </c>
      <c r="Z10" s="300">
        <v>30</v>
      </c>
      <c r="AA10" s="301"/>
      <c r="AB10" s="302"/>
      <c r="AC10" s="302"/>
      <c r="AD10" s="302"/>
      <c r="AE10" s="302"/>
      <c r="AF10" s="302"/>
      <c r="AG10" s="302"/>
      <c r="AH10" s="302"/>
      <c r="AI10" s="302"/>
      <c r="AJ10" s="302"/>
      <c r="AK10" s="302"/>
      <c r="AL10" s="302"/>
      <c r="AM10" s="302"/>
      <c r="AN10" s="302"/>
      <c r="AO10" s="302"/>
      <c r="AP10" s="302"/>
      <c r="AQ10" s="302"/>
      <c r="AR10" s="302"/>
      <c r="AS10" s="302"/>
      <c r="AT10" s="302"/>
      <c r="AU10" s="302"/>
      <c r="AV10" s="302"/>
      <c r="AW10" s="302"/>
      <c r="AX10" s="302"/>
      <c r="AY10" s="302"/>
      <c r="AZ10" s="302"/>
      <c r="BA10" s="302"/>
      <c r="BB10" s="302"/>
      <c r="BC10" s="303"/>
      <c r="BD10" s="304" t="s">
        <v>68</v>
      </c>
      <c r="BF10" s="265" t="s">
        <v>76</v>
      </c>
      <c r="BG10" s="266" t="s">
        <v>77</v>
      </c>
      <c r="BI10" s="305"/>
      <c r="BJ10" s="306"/>
      <c r="BK10" s="9" t="s">
        <v>78</v>
      </c>
      <c r="BL10" s="307" t="s">
        <v>79</v>
      </c>
      <c r="BN10" s="10" t="s">
        <v>69</v>
      </c>
      <c r="BO10" s="308" t="s">
        <v>58</v>
      </c>
      <c r="BP10" s="11" t="s">
        <v>80</v>
      </c>
      <c r="BQ10" s="309"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0" t="s">
        <v>70</v>
      </c>
      <c r="EC10" s="311" t="s">
        <v>62</v>
      </c>
      <c r="ED10" s="312" t="s">
        <v>63</v>
      </c>
      <c r="EE10" s="313">
        <v>0</v>
      </c>
      <c r="EF10" s="314">
        <v>10</v>
      </c>
      <c r="EG10" s="272"/>
      <c r="EH10" s="272"/>
      <c r="EI10" s="272"/>
      <c r="EJ10" s="272"/>
      <c r="EL10" s="825" t="s">
        <v>82</v>
      </c>
      <c r="EM10" s="275" t="s">
        <v>65</v>
      </c>
      <c r="EN10" s="276" t="s">
        <v>75</v>
      </c>
      <c r="EO10" s="277">
        <v>0</v>
      </c>
      <c r="EP10" s="828">
        <v>1</v>
      </c>
      <c r="EQ10" s="829">
        <v>0</v>
      </c>
      <c r="ER10" s="826">
        <v>0</v>
      </c>
      <c r="ES10" s="826">
        <v>0</v>
      </c>
      <c r="ET10" s="827">
        <v>1</v>
      </c>
    </row>
    <row r="11" spans="1:150" ht="46.5" customHeight="1">
      <c r="A11" s="280" t="s">
        <v>53</v>
      </c>
      <c r="B11" s="281" t="s">
        <v>54</v>
      </c>
      <c r="C11" s="282" t="s">
        <v>55</v>
      </c>
      <c r="D11" s="283"/>
      <c r="E11" s="8" t="s">
        <v>57</v>
      </c>
      <c r="F11" s="284" t="str">
        <f t="shared" si="4"/>
        <v>E1.P_A</v>
      </c>
      <c r="G11" s="285" t="s">
        <v>58</v>
      </c>
      <c r="H11" s="285" t="s">
        <v>59</v>
      </c>
      <c r="I11" s="286"/>
      <c r="J11" s="287" t="s">
        <v>61</v>
      </c>
      <c r="K11" s="288" t="str">
        <f t="shared" si="5"/>
        <v>E1.P_A.MR1</v>
      </c>
      <c r="L11" s="289" t="s">
        <v>62</v>
      </c>
      <c r="M11" s="290" t="s">
        <v>63</v>
      </c>
      <c r="N11" s="291">
        <v>0</v>
      </c>
      <c r="O11" s="292">
        <v>0.1</v>
      </c>
      <c r="P11" s="315" t="s">
        <v>87</v>
      </c>
      <c r="Q11" s="293" t="str">
        <f t="shared" si="6"/>
        <v>E1.P_A.MR1-MP02-1</v>
      </c>
      <c r="R11" s="316" t="s">
        <v>88</v>
      </c>
      <c r="S11" s="317" t="s">
        <v>89</v>
      </c>
      <c r="T11" s="296">
        <v>1</v>
      </c>
      <c r="U11" s="297">
        <v>2</v>
      </c>
      <c r="V11" s="296" t="s">
        <v>67</v>
      </c>
      <c r="W11" s="298">
        <v>0</v>
      </c>
      <c r="X11" s="299">
        <v>1</v>
      </c>
      <c r="Y11" s="318">
        <v>0.5</v>
      </c>
      <c r="Z11" s="319">
        <v>0.5</v>
      </c>
      <c r="AA11" s="301"/>
      <c r="AB11" s="302"/>
      <c r="AC11" s="302"/>
      <c r="AD11" s="302"/>
      <c r="AE11" s="302"/>
      <c r="AF11" s="302"/>
      <c r="AG11" s="302"/>
      <c r="AH11" s="302"/>
      <c r="AI11" s="302"/>
      <c r="AJ11" s="302"/>
      <c r="AK11" s="302"/>
      <c r="AL11" s="302"/>
      <c r="AM11" s="302"/>
      <c r="AN11" s="302"/>
      <c r="AO11" s="302"/>
      <c r="AP11" s="302"/>
      <c r="AQ11" s="302"/>
      <c r="AR11" s="302"/>
      <c r="AS11" s="302"/>
      <c r="AT11" s="302"/>
      <c r="AU11" s="302"/>
      <c r="AV11" s="302"/>
      <c r="AW11" s="302"/>
      <c r="AX11" s="302"/>
      <c r="AY11" s="302"/>
      <c r="AZ11" s="302"/>
      <c r="BA11" s="302"/>
      <c r="BB11" s="302"/>
      <c r="BC11" s="303"/>
      <c r="BD11" s="304" t="s">
        <v>68</v>
      </c>
      <c r="BF11" s="265" t="s">
        <v>90</v>
      </c>
      <c r="BG11" s="266" t="s">
        <v>91</v>
      </c>
      <c r="BI11" s="305"/>
      <c r="BJ11" s="306"/>
      <c r="BK11" s="9" t="s">
        <v>92</v>
      </c>
      <c r="BL11" s="307" t="s">
        <v>93</v>
      </c>
      <c r="BN11" s="10" t="s">
        <v>69</v>
      </c>
      <c r="BO11" s="308" t="s">
        <v>58</v>
      </c>
      <c r="BP11" s="11" t="s">
        <v>94</v>
      </c>
      <c r="BQ11" s="309"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0" t="s">
        <v>70</v>
      </c>
      <c r="EC11" s="320" t="s">
        <v>155</v>
      </c>
      <c r="ED11" s="320" t="s">
        <v>63</v>
      </c>
      <c r="EE11" s="313">
        <v>0</v>
      </c>
      <c r="EF11" s="314">
        <v>10</v>
      </c>
      <c r="EG11" s="272"/>
      <c r="EH11" s="272"/>
      <c r="EI11" s="272"/>
      <c r="EJ11" s="272"/>
      <c r="EL11" s="825" t="s">
        <v>96</v>
      </c>
      <c r="EM11" s="321" t="s">
        <v>88</v>
      </c>
      <c r="EN11" s="277" t="s">
        <v>89</v>
      </c>
      <c r="EO11" s="277">
        <v>1</v>
      </c>
      <c r="EP11" s="277">
        <v>2</v>
      </c>
      <c r="EQ11" s="278">
        <v>0</v>
      </c>
      <c r="ER11" s="826">
        <v>0.5</v>
      </c>
      <c r="ES11" s="279">
        <v>0.5</v>
      </c>
      <c r="ET11" s="827">
        <v>1</v>
      </c>
    </row>
    <row r="12" spans="1:150" ht="78" customHeight="1" thickBot="1">
      <c r="A12" s="280" t="s">
        <v>53</v>
      </c>
      <c r="B12" s="281" t="s">
        <v>54</v>
      </c>
      <c r="C12" s="282" t="s">
        <v>55</v>
      </c>
      <c r="D12" s="283"/>
      <c r="E12" s="8" t="s">
        <v>57</v>
      </c>
      <c r="F12" s="284" t="str">
        <f t="shared" si="4"/>
        <v>E1.P_A</v>
      </c>
      <c r="G12" s="285" t="s">
        <v>58</v>
      </c>
      <c r="H12" s="285" t="s">
        <v>59</v>
      </c>
      <c r="I12" s="286"/>
      <c r="J12" s="287" t="s">
        <v>61</v>
      </c>
      <c r="K12" s="288" t="str">
        <f t="shared" si="5"/>
        <v>E1.P_A.MR1</v>
      </c>
      <c r="L12" s="289" t="s">
        <v>62</v>
      </c>
      <c r="M12" s="290" t="s">
        <v>63</v>
      </c>
      <c r="N12" s="291">
        <v>0</v>
      </c>
      <c r="O12" s="292">
        <v>0.1</v>
      </c>
      <c r="P12" s="315" t="s">
        <v>99</v>
      </c>
      <c r="Q12" s="293" t="str">
        <f t="shared" si="6"/>
        <v>E1.P_A.MR1-MP03-1</v>
      </c>
      <c r="R12" s="316" t="s">
        <v>100</v>
      </c>
      <c r="S12" s="317" t="s">
        <v>101</v>
      </c>
      <c r="T12" s="322">
        <v>0.98</v>
      </c>
      <c r="U12" s="323">
        <v>0.98</v>
      </c>
      <c r="V12" s="322" t="s">
        <v>102</v>
      </c>
      <c r="W12" s="324">
        <v>0.98</v>
      </c>
      <c r="X12" s="325">
        <v>0.98</v>
      </c>
      <c r="Y12" s="324">
        <v>0.98</v>
      </c>
      <c r="Z12" s="326">
        <v>0.98</v>
      </c>
      <c r="AA12" s="327"/>
      <c r="AB12" s="328"/>
      <c r="AC12" s="328"/>
      <c r="AD12" s="328"/>
      <c r="AE12" s="328"/>
      <c r="AF12" s="328"/>
      <c r="AG12" s="328"/>
      <c r="AH12" s="328"/>
      <c r="AI12" s="328"/>
      <c r="AJ12" s="328"/>
      <c r="AK12" s="328"/>
      <c r="AL12" s="328"/>
      <c r="AM12" s="328"/>
      <c r="AN12" s="328"/>
      <c r="AO12" s="328"/>
      <c r="AP12" s="328"/>
      <c r="AQ12" s="328"/>
      <c r="AR12" s="328"/>
      <c r="AS12" s="328"/>
      <c r="AT12" s="328"/>
      <c r="AU12" s="328"/>
      <c r="AV12" s="328"/>
      <c r="AW12" s="328"/>
      <c r="AX12" s="328"/>
      <c r="AY12" s="328"/>
      <c r="AZ12" s="328"/>
      <c r="BA12" s="328"/>
      <c r="BB12" s="328"/>
      <c r="BC12" s="329"/>
      <c r="BD12" s="304" t="s">
        <v>68</v>
      </c>
      <c r="BF12" s="330" t="s">
        <v>103</v>
      </c>
      <c r="BG12" s="331" t="s">
        <v>104</v>
      </c>
      <c r="BI12" s="305"/>
      <c r="BJ12" s="306"/>
      <c r="BK12" s="9" t="s">
        <v>105</v>
      </c>
      <c r="BL12" s="307" t="s">
        <v>106</v>
      </c>
      <c r="BN12" s="10" t="s">
        <v>69</v>
      </c>
      <c r="BO12" s="308" t="s">
        <v>58</v>
      </c>
      <c r="BP12" s="11" t="s">
        <v>107</v>
      </c>
      <c r="BQ12" s="309"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0" t="s">
        <v>80</v>
      </c>
      <c r="EC12" s="311" t="s">
        <v>81</v>
      </c>
      <c r="ED12" s="312" t="s">
        <v>168</v>
      </c>
      <c r="EE12" s="313">
        <v>3</v>
      </c>
      <c r="EF12" s="314">
        <v>2</v>
      </c>
      <c r="EG12" s="272"/>
      <c r="EH12" s="272"/>
      <c r="EI12" s="272"/>
      <c r="EJ12" s="272"/>
      <c r="EL12" s="825" t="s">
        <v>109</v>
      </c>
      <c r="EM12" s="321" t="s">
        <v>100</v>
      </c>
      <c r="EN12" s="277" t="s">
        <v>1894</v>
      </c>
      <c r="EO12" s="332">
        <v>98</v>
      </c>
      <c r="EP12" s="332">
        <v>98</v>
      </c>
      <c r="EQ12" s="332">
        <v>98</v>
      </c>
      <c r="ER12" s="332">
        <v>98</v>
      </c>
      <c r="ES12" s="332">
        <v>98</v>
      </c>
      <c r="ET12" s="830">
        <v>98</v>
      </c>
    </row>
    <row r="13" spans="1:150" ht="63.75" customHeight="1" thickBot="1">
      <c r="A13" s="280" t="s">
        <v>53</v>
      </c>
      <c r="B13" s="281" t="s">
        <v>54</v>
      </c>
      <c r="C13" s="282" t="s">
        <v>55</v>
      </c>
      <c r="D13" s="283"/>
      <c r="E13" s="8" t="s">
        <v>57</v>
      </c>
      <c r="F13" s="284" t="str">
        <f t="shared" si="4"/>
        <v>E1.P_A</v>
      </c>
      <c r="G13" s="285" t="s">
        <v>58</v>
      </c>
      <c r="H13" s="285" t="s">
        <v>59</v>
      </c>
      <c r="I13" s="286"/>
      <c r="J13" s="287" t="s">
        <v>61</v>
      </c>
      <c r="K13" s="288" t="str">
        <f t="shared" si="5"/>
        <v>E1.P_A.MR1</v>
      </c>
      <c r="L13" s="289" t="s">
        <v>62</v>
      </c>
      <c r="M13" s="290" t="s">
        <v>63</v>
      </c>
      <c r="N13" s="291">
        <v>0</v>
      </c>
      <c r="O13" s="292">
        <v>0.1</v>
      </c>
      <c r="P13" s="315" t="s">
        <v>112</v>
      </c>
      <c r="Q13" s="293" t="str">
        <f t="shared" si="6"/>
        <v>E1.P_A.MR1-MP04-1</v>
      </c>
      <c r="R13" s="316" t="s">
        <v>113</v>
      </c>
      <c r="S13" s="317" t="s">
        <v>114</v>
      </c>
      <c r="T13" s="296">
        <v>0</v>
      </c>
      <c r="U13" s="297">
        <v>3</v>
      </c>
      <c r="V13" s="296" t="s">
        <v>67</v>
      </c>
      <c r="W13" s="318">
        <v>0.5</v>
      </c>
      <c r="X13" s="333">
        <v>0.5</v>
      </c>
      <c r="Y13" s="298">
        <v>1</v>
      </c>
      <c r="Z13" s="300">
        <v>1</v>
      </c>
      <c r="AA13" s="301"/>
      <c r="AB13" s="302"/>
      <c r="AC13" s="302"/>
      <c r="AD13" s="302"/>
      <c r="AE13" s="302"/>
      <c r="AF13" s="302"/>
      <c r="AG13" s="302"/>
      <c r="AH13" s="302"/>
      <c r="AI13" s="302"/>
      <c r="AJ13" s="302"/>
      <c r="AK13" s="302"/>
      <c r="AL13" s="302"/>
      <c r="AM13" s="302"/>
      <c r="AN13" s="302"/>
      <c r="AO13" s="302"/>
      <c r="AP13" s="302"/>
      <c r="AQ13" s="302"/>
      <c r="AR13" s="302"/>
      <c r="AS13" s="302"/>
      <c r="AT13" s="302"/>
      <c r="AU13" s="302"/>
      <c r="AV13" s="302"/>
      <c r="AW13" s="302"/>
      <c r="AX13" s="302"/>
      <c r="AY13" s="302"/>
      <c r="AZ13" s="302"/>
      <c r="BA13" s="302"/>
      <c r="BB13" s="302"/>
      <c r="BC13" s="303"/>
      <c r="BD13" s="304" t="s">
        <v>68</v>
      </c>
      <c r="BI13" s="305"/>
      <c r="BJ13" s="306"/>
      <c r="BK13" s="9" t="s">
        <v>115</v>
      </c>
      <c r="BL13" s="307" t="s">
        <v>116</v>
      </c>
      <c r="BN13" s="12" t="s">
        <v>69</v>
      </c>
      <c r="BO13" s="334" t="s">
        <v>58</v>
      </c>
      <c r="BP13" s="13" t="s">
        <v>117</v>
      </c>
      <c r="BQ13" s="335"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0" t="s">
        <v>94</v>
      </c>
      <c r="EC13" s="311" t="s">
        <v>95</v>
      </c>
      <c r="ED13" s="312" t="s">
        <v>213</v>
      </c>
      <c r="EE13" s="313" t="s">
        <v>214</v>
      </c>
      <c r="EF13" s="336" t="s">
        <v>214</v>
      </c>
      <c r="EG13" s="272"/>
      <c r="EH13" s="272"/>
      <c r="EI13" s="272"/>
      <c r="EJ13" s="272"/>
      <c r="EL13" s="825" t="s">
        <v>119</v>
      </c>
      <c r="EM13" s="321" t="s">
        <v>113</v>
      </c>
      <c r="EN13" s="277" t="s">
        <v>114</v>
      </c>
      <c r="EO13" s="277">
        <v>0</v>
      </c>
      <c r="EP13" s="277">
        <v>3</v>
      </c>
      <c r="EQ13" s="279">
        <v>0.5</v>
      </c>
      <c r="ER13" s="279">
        <v>0.5</v>
      </c>
      <c r="ES13" s="278">
        <v>1</v>
      </c>
      <c r="ET13" s="831">
        <v>1</v>
      </c>
    </row>
    <row r="14" spans="1:150" ht="55.5" customHeight="1">
      <c r="A14" s="280" t="s">
        <v>53</v>
      </c>
      <c r="B14" s="281" t="s">
        <v>54</v>
      </c>
      <c r="C14" s="282" t="s">
        <v>55</v>
      </c>
      <c r="D14" s="283"/>
      <c r="E14" s="8" t="s">
        <v>57</v>
      </c>
      <c r="F14" s="284" t="str">
        <f t="shared" si="4"/>
        <v>E1.P_A</v>
      </c>
      <c r="G14" s="285" t="s">
        <v>58</v>
      </c>
      <c r="H14" s="285" t="s">
        <v>59</v>
      </c>
      <c r="I14" s="286"/>
      <c r="J14" s="287" t="s">
        <v>61</v>
      </c>
      <c r="K14" s="288" t="str">
        <f t="shared" si="5"/>
        <v>E1.P_A.MR1</v>
      </c>
      <c r="L14" s="289" t="s">
        <v>62</v>
      </c>
      <c r="M14" s="290" t="s">
        <v>63</v>
      </c>
      <c r="N14" s="291">
        <v>0</v>
      </c>
      <c r="O14" s="292">
        <v>0.1</v>
      </c>
      <c r="P14" s="315" t="s">
        <v>122</v>
      </c>
      <c r="Q14" s="293" t="str">
        <f t="shared" si="6"/>
        <v>E1.P_A.MR1-MP05-1</v>
      </c>
      <c r="R14" s="316" t="s">
        <v>123</v>
      </c>
      <c r="S14" s="317" t="s">
        <v>124</v>
      </c>
      <c r="T14" s="296">
        <v>3</v>
      </c>
      <c r="U14" s="297">
        <v>3</v>
      </c>
      <c r="V14" s="296" t="s">
        <v>102</v>
      </c>
      <c r="W14" s="298">
        <v>3</v>
      </c>
      <c r="X14" s="299">
        <v>3</v>
      </c>
      <c r="Y14" s="298">
        <v>3</v>
      </c>
      <c r="Z14" s="300">
        <v>3</v>
      </c>
      <c r="AA14" s="301"/>
      <c r="AB14" s="302"/>
      <c r="AC14" s="302"/>
      <c r="AD14" s="302"/>
      <c r="AE14" s="302"/>
      <c r="AF14" s="302"/>
      <c r="AG14" s="302"/>
      <c r="AH14" s="302"/>
      <c r="AI14" s="302"/>
      <c r="AJ14" s="302"/>
      <c r="AK14" s="302"/>
      <c r="AL14" s="302"/>
      <c r="AM14" s="302"/>
      <c r="AN14" s="302"/>
      <c r="AO14" s="302"/>
      <c r="AP14" s="302"/>
      <c r="AQ14" s="302"/>
      <c r="AR14" s="302"/>
      <c r="AS14" s="302"/>
      <c r="AT14" s="302"/>
      <c r="AU14" s="302"/>
      <c r="AV14" s="302"/>
      <c r="AW14" s="302"/>
      <c r="AX14" s="302"/>
      <c r="AY14" s="302"/>
      <c r="AZ14" s="302"/>
      <c r="BA14" s="302"/>
      <c r="BB14" s="302"/>
      <c r="BC14" s="303"/>
      <c r="BD14" s="304" t="s">
        <v>68</v>
      </c>
      <c r="BI14" s="305"/>
      <c r="BJ14" s="306"/>
      <c r="BK14" s="9" t="s">
        <v>125</v>
      </c>
      <c r="BL14" s="307"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0" t="s">
        <v>107</v>
      </c>
      <c r="EC14" s="311" t="s">
        <v>108</v>
      </c>
      <c r="ED14" s="312" t="s">
        <v>269</v>
      </c>
      <c r="EE14" s="337">
        <v>0</v>
      </c>
      <c r="EF14" s="338">
        <v>4</v>
      </c>
      <c r="EG14" s="272"/>
      <c r="EH14" s="272"/>
      <c r="EI14" s="272"/>
      <c r="EJ14" s="272"/>
      <c r="EL14" s="825" t="s">
        <v>129</v>
      </c>
      <c r="EM14" s="321" t="s">
        <v>123</v>
      </c>
      <c r="EN14" s="277" t="s">
        <v>124</v>
      </c>
      <c r="EO14" s="277">
        <v>3</v>
      </c>
      <c r="EP14" s="277">
        <v>3</v>
      </c>
      <c r="EQ14" s="278">
        <v>3</v>
      </c>
      <c r="ER14" s="278">
        <v>3</v>
      </c>
      <c r="ES14" s="278">
        <v>3</v>
      </c>
      <c r="ET14" s="831">
        <v>3</v>
      </c>
    </row>
    <row r="15" spans="1:150" ht="48.75" customHeight="1">
      <c r="A15" s="280" t="s">
        <v>53</v>
      </c>
      <c r="B15" s="281" t="s">
        <v>54</v>
      </c>
      <c r="C15" s="282" t="s">
        <v>55</v>
      </c>
      <c r="D15" s="283"/>
      <c r="E15" s="8" t="s">
        <v>57</v>
      </c>
      <c r="F15" s="284" t="str">
        <f t="shared" si="4"/>
        <v>E1.P_A</v>
      </c>
      <c r="G15" s="285" t="s">
        <v>58</v>
      </c>
      <c r="H15" s="285" t="s">
        <v>59</v>
      </c>
      <c r="I15" s="286"/>
      <c r="J15" s="287" t="s">
        <v>61</v>
      </c>
      <c r="K15" s="288" t="str">
        <f t="shared" si="5"/>
        <v>E1.P_A.MR1</v>
      </c>
      <c r="L15" s="289" t="s">
        <v>62</v>
      </c>
      <c r="M15" s="290" t="s">
        <v>63</v>
      </c>
      <c r="N15" s="291">
        <v>0</v>
      </c>
      <c r="O15" s="292">
        <v>0.1</v>
      </c>
      <c r="P15" s="315" t="s">
        <v>132</v>
      </c>
      <c r="Q15" s="293" t="str">
        <f t="shared" si="6"/>
        <v>E1.P_A.MR1-MP06-1</v>
      </c>
      <c r="R15" s="316" t="s">
        <v>133</v>
      </c>
      <c r="S15" s="317" t="s">
        <v>134</v>
      </c>
      <c r="T15" s="296">
        <v>3</v>
      </c>
      <c r="U15" s="297">
        <v>3</v>
      </c>
      <c r="V15" s="296" t="s">
        <v>102</v>
      </c>
      <c r="W15" s="298">
        <v>3</v>
      </c>
      <c r="X15" s="299">
        <v>3</v>
      </c>
      <c r="Y15" s="298">
        <v>3</v>
      </c>
      <c r="Z15" s="300">
        <v>3</v>
      </c>
      <c r="AA15" s="301"/>
      <c r="AB15" s="302"/>
      <c r="AC15" s="302"/>
      <c r="AD15" s="302"/>
      <c r="AE15" s="302"/>
      <c r="AF15" s="302"/>
      <c r="AG15" s="302"/>
      <c r="AH15" s="302"/>
      <c r="AI15" s="302"/>
      <c r="AJ15" s="302"/>
      <c r="AK15" s="302"/>
      <c r="AL15" s="302"/>
      <c r="AM15" s="302"/>
      <c r="AN15" s="302"/>
      <c r="AO15" s="302"/>
      <c r="AP15" s="302"/>
      <c r="AQ15" s="302"/>
      <c r="AR15" s="302"/>
      <c r="AS15" s="302"/>
      <c r="AT15" s="302"/>
      <c r="AU15" s="302"/>
      <c r="AV15" s="302"/>
      <c r="AW15" s="302"/>
      <c r="AX15" s="302"/>
      <c r="AY15" s="302"/>
      <c r="AZ15" s="302"/>
      <c r="BA15" s="302"/>
      <c r="BB15" s="302"/>
      <c r="BC15" s="303"/>
      <c r="BD15" s="304" t="s">
        <v>68</v>
      </c>
      <c r="BI15" s="305"/>
      <c r="BJ15" s="306"/>
      <c r="BK15" s="9" t="s">
        <v>135</v>
      </c>
      <c r="BL15" s="307" t="s">
        <v>136</v>
      </c>
      <c r="BN15" s="10" t="s">
        <v>78</v>
      </c>
      <c r="BO15" s="308" t="s">
        <v>79</v>
      </c>
      <c r="BP15" s="11" t="s">
        <v>137</v>
      </c>
      <c r="BQ15" s="309"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0" t="s">
        <v>117</v>
      </c>
      <c r="EC15" s="311" t="s">
        <v>118</v>
      </c>
      <c r="ED15" s="312" t="s">
        <v>328</v>
      </c>
      <c r="EE15" s="313">
        <v>0</v>
      </c>
      <c r="EF15" s="338">
        <v>1</v>
      </c>
      <c r="EG15" s="272"/>
      <c r="EH15" s="272"/>
      <c r="EI15" s="272"/>
      <c r="EJ15" s="272"/>
      <c r="EL15" s="825" t="s">
        <v>139</v>
      </c>
      <c r="EM15" s="321" t="s">
        <v>133</v>
      </c>
      <c r="EN15" s="277" t="s">
        <v>134</v>
      </c>
      <c r="EO15" s="277">
        <v>3</v>
      </c>
      <c r="EP15" s="277">
        <v>3</v>
      </c>
      <c r="EQ15" s="278">
        <v>3</v>
      </c>
      <c r="ER15" s="278">
        <v>3</v>
      </c>
      <c r="ES15" s="278">
        <v>3</v>
      </c>
      <c r="ET15" s="831">
        <v>3</v>
      </c>
    </row>
    <row r="16" spans="1:150" ht="64.5" customHeight="1" thickBot="1">
      <c r="A16" s="280" t="s">
        <v>53</v>
      </c>
      <c r="B16" s="281" t="s">
        <v>54</v>
      </c>
      <c r="C16" s="282" t="s">
        <v>55</v>
      </c>
      <c r="D16" s="283"/>
      <c r="E16" s="8" t="s">
        <v>57</v>
      </c>
      <c r="F16" s="284" t="str">
        <f t="shared" si="4"/>
        <v>E1.P_A</v>
      </c>
      <c r="G16" s="285" t="s">
        <v>58</v>
      </c>
      <c r="H16" s="285" t="s">
        <v>59</v>
      </c>
      <c r="I16" s="286"/>
      <c r="J16" s="287" t="s">
        <v>61</v>
      </c>
      <c r="K16" s="288" t="str">
        <f t="shared" si="5"/>
        <v>E1.P_A.MR1</v>
      </c>
      <c r="L16" s="289" t="s">
        <v>62</v>
      </c>
      <c r="M16" s="290" t="s">
        <v>63</v>
      </c>
      <c r="N16" s="291">
        <v>0</v>
      </c>
      <c r="O16" s="292">
        <v>0.1</v>
      </c>
      <c r="P16" s="315" t="s">
        <v>142</v>
      </c>
      <c r="Q16" s="293" t="str">
        <f t="shared" si="6"/>
        <v>E1.P_A.MR1-MP07-1</v>
      </c>
      <c r="R16" s="339" t="s">
        <v>143</v>
      </c>
      <c r="S16" s="340" t="s">
        <v>144</v>
      </c>
      <c r="T16" s="341">
        <v>3</v>
      </c>
      <c r="U16" s="342">
        <v>3</v>
      </c>
      <c r="V16" s="296" t="s">
        <v>102</v>
      </c>
      <c r="W16" s="298">
        <v>3</v>
      </c>
      <c r="X16" s="299">
        <v>3</v>
      </c>
      <c r="Y16" s="298">
        <v>3</v>
      </c>
      <c r="Z16" s="300">
        <v>3</v>
      </c>
      <c r="AA16" s="301"/>
      <c r="AB16" s="302"/>
      <c r="AC16" s="302"/>
      <c r="AD16" s="302"/>
      <c r="AE16" s="302"/>
      <c r="AF16" s="302"/>
      <c r="AG16" s="302"/>
      <c r="AH16" s="302"/>
      <c r="AI16" s="302"/>
      <c r="AJ16" s="302"/>
      <c r="AK16" s="302"/>
      <c r="AL16" s="302"/>
      <c r="AM16" s="302"/>
      <c r="AN16" s="302"/>
      <c r="AO16" s="302"/>
      <c r="AP16" s="302"/>
      <c r="AQ16" s="302"/>
      <c r="AR16" s="302"/>
      <c r="AS16" s="302"/>
      <c r="AT16" s="302"/>
      <c r="AU16" s="302"/>
      <c r="AV16" s="302"/>
      <c r="AW16" s="302"/>
      <c r="AX16" s="302"/>
      <c r="AY16" s="302"/>
      <c r="AZ16" s="302"/>
      <c r="BA16" s="302"/>
      <c r="BB16" s="302"/>
      <c r="BC16" s="303"/>
      <c r="BD16" s="304" t="s">
        <v>68</v>
      </c>
      <c r="BI16" s="305"/>
      <c r="BJ16" s="306"/>
      <c r="BK16" s="9" t="s">
        <v>145</v>
      </c>
      <c r="BL16" s="307" t="s">
        <v>146</v>
      </c>
      <c r="BN16" s="12" t="s">
        <v>78</v>
      </c>
      <c r="BO16" s="334" t="s">
        <v>79</v>
      </c>
      <c r="BP16" s="13" t="s">
        <v>147</v>
      </c>
      <c r="BQ16" s="335"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0" t="s">
        <v>127</v>
      </c>
      <c r="EC16" s="311" t="s">
        <v>128</v>
      </c>
      <c r="ED16" s="312" t="s">
        <v>374</v>
      </c>
      <c r="EE16" s="313">
        <v>20</v>
      </c>
      <c r="EF16" s="338">
        <v>100</v>
      </c>
      <c r="EG16" s="272"/>
      <c r="EH16" s="272"/>
      <c r="EI16" s="272"/>
      <c r="EJ16" s="272"/>
      <c r="EL16" s="825" t="s">
        <v>149</v>
      </c>
      <c r="EM16" s="321" t="s">
        <v>143</v>
      </c>
      <c r="EN16" s="277" t="s">
        <v>144</v>
      </c>
      <c r="EO16" s="277">
        <v>3</v>
      </c>
      <c r="EP16" s="277">
        <v>3</v>
      </c>
      <c r="EQ16" s="278">
        <v>3</v>
      </c>
      <c r="ER16" s="278">
        <v>3</v>
      </c>
      <c r="ES16" s="278">
        <v>3</v>
      </c>
      <c r="ET16" s="831">
        <v>3</v>
      </c>
    </row>
    <row r="17" spans="1:150" ht="94.5" customHeight="1" thickBot="1">
      <c r="A17" s="280" t="s">
        <v>53</v>
      </c>
      <c r="B17" s="281" t="s">
        <v>54</v>
      </c>
      <c r="C17" s="282" t="s">
        <v>55</v>
      </c>
      <c r="D17" s="283"/>
      <c r="E17" s="8" t="s">
        <v>57</v>
      </c>
      <c r="F17" s="284" t="str">
        <f t="shared" si="4"/>
        <v>E1.P_A</v>
      </c>
      <c r="G17" s="285" t="s">
        <v>58</v>
      </c>
      <c r="H17" s="285" t="s">
        <v>59</v>
      </c>
      <c r="I17" s="343" t="s">
        <v>154</v>
      </c>
      <c r="J17" s="344" t="s">
        <v>61</v>
      </c>
      <c r="K17" s="345" t="str">
        <f t="shared" si="5"/>
        <v>E1.P_A.MR1</v>
      </c>
      <c r="L17" s="346" t="s">
        <v>155</v>
      </c>
      <c r="M17" s="347" t="s">
        <v>63</v>
      </c>
      <c r="N17" s="348">
        <v>0</v>
      </c>
      <c r="O17" s="349">
        <v>0.1</v>
      </c>
      <c r="P17" s="350" t="s">
        <v>156</v>
      </c>
      <c r="Q17" s="351" t="str">
        <f t="shared" si="6"/>
        <v>E1.P_A.MR1-MP08-1</v>
      </c>
      <c r="R17" s="352" t="s">
        <v>157</v>
      </c>
      <c r="S17" s="353" t="s">
        <v>158</v>
      </c>
      <c r="T17" s="354">
        <v>0</v>
      </c>
      <c r="U17" s="355">
        <v>3</v>
      </c>
      <c r="V17" s="354" t="s">
        <v>67</v>
      </c>
      <c r="W17" s="356">
        <v>0</v>
      </c>
      <c r="X17" s="357">
        <v>1</v>
      </c>
      <c r="Y17" s="356">
        <v>1</v>
      </c>
      <c r="Z17" s="358">
        <v>1</v>
      </c>
      <c r="AA17" s="301"/>
      <c r="AB17" s="302"/>
      <c r="AC17" s="302"/>
      <c r="AD17" s="302"/>
      <c r="AE17" s="302"/>
      <c r="AF17" s="302"/>
      <c r="AG17" s="302"/>
      <c r="AH17" s="302"/>
      <c r="AI17" s="302"/>
      <c r="AJ17" s="302"/>
      <c r="AK17" s="302"/>
      <c r="AL17" s="302"/>
      <c r="AM17" s="302"/>
      <c r="AN17" s="302"/>
      <c r="AO17" s="302"/>
      <c r="AP17" s="302"/>
      <c r="AQ17" s="302"/>
      <c r="AR17" s="302"/>
      <c r="AS17" s="302"/>
      <c r="AT17" s="302"/>
      <c r="AU17" s="302"/>
      <c r="AV17" s="302"/>
      <c r="AW17" s="302"/>
      <c r="AX17" s="302"/>
      <c r="AY17" s="302"/>
      <c r="AZ17" s="302"/>
      <c r="BA17" s="302"/>
      <c r="BB17" s="302"/>
      <c r="BC17" s="303"/>
      <c r="BD17" s="304" t="s">
        <v>68</v>
      </c>
      <c r="BI17" s="305"/>
      <c r="BJ17" s="306"/>
      <c r="BK17" s="9" t="s">
        <v>159</v>
      </c>
      <c r="BL17" s="307" t="s">
        <v>160</v>
      </c>
      <c r="BN17" s="14" t="s">
        <v>92</v>
      </c>
      <c r="BO17" s="359" t="s">
        <v>93</v>
      </c>
      <c r="BP17" s="15" t="s">
        <v>161</v>
      </c>
      <c r="BQ17" s="360"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0" t="s">
        <v>137</v>
      </c>
      <c r="EC17" s="311" t="s">
        <v>138</v>
      </c>
      <c r="ED17" s="312" t="s">
        <v>420</v>
      </c>
      <c r="EE17" s="361">
        <v>5295</v>
      </c>
      <c r="EF17" s="336">
        <v>5295</v>
      </c>
      <c r="EG17" s="272"/>
      <c r="EH17" s="272"/>
      <c r="EI17" s="272"/>
      <c r="EJ17" s="272"/>
      <c r="EL17" s="825" t="s">
        <v>163</v>
      </c>
      <c r="EM17" s="321" t="s">
        <v>157</v>
      </c>
      <c r="EN17" s="277" t="s">
        <v>158</v>
      </c>
      <c r="EO17" s="277">
        <v>0</v>
      </c>
      <c r="EP17" s="277">
        <v>3</v>
      </c>
      <c r="EQ17" s="278">
        <v>1</v>
      </c>
      <c r="ER17" s="832">
        <v>0.66</v>
      </c>
      <c r="ES17" s="832">
        <v>0.66</v>
      </c>
      <c r="ET17" s="833">
        <v>0.68</v>
      </c>
    </row>
    <row r="18" spans="1:150" ht="49.5" customHeight="1" thickBot="1">
      <c r="A18" s="280" t="s">
        <v>53</v>
      </c>
      <c r="B18" s="281" t="s">
        <v>54</v>
      </c>
      <c r="C18" s="282" t="s">
        <v>55</v>
      </c>
      <c r="D18" s="283"/>
      <c r="E18" s="8" t="s">
        <v>57</v>
      </c>
      <c r="F18" s="284" t="str">
        <f t="shared" si="4"/>
        <v>E1.P_A</v>
      </c>
      <c r="G18" s="285" t="s">
        <v>58</v>
      </c>
      <c r="H18" s="285" t="s">
        <v>59</v>
      </c>
      <c r="I18" s="1060" t="s">
        <v>166</v>
      </c>
      <c r="J18" s="362" t="s">
        <v>167</v>
      </c>
      <c r="K18" s="363" t="str">
        <f t="shared" si="5"/>
        <v>E1.P_A.MR2</v>
      </c>
      <c r="L18" s="364" t="s">
        <v>81</v>
      </c>
      <c r="M18" s="365" t="s">
        <v>168</v>
      </c>
      <c r="N18" s="366">
        <v>3</v>
      </c>
      <c r="O18" s="367">
        <v>2</v>
      </c>
      <c r="P18" s="368" t="s">
        <v>64</v>
      </c>
      <c r="Q18" s="369" t="str">
        <f t="shared" si="6"/>
        <v>E1.P_A.MR2-MP01-1</v>
      </c>
      <c r="R18" s="370" t="s">
        <v>169</v>
      </c>
      <c r="S18" s="371" t="s">
        <v>170</v>
      </c>
      <c r="T18" s="372">
        <v>0</v>
      </c>
      <c r="U18" s="373">
        <v>4</v>
      </c>
      <c r="V18" s="372" t="s">
        <v>67</v>
      </c>
      <c r="W18" s="257">
        <v>1</v>
      </c>
      <c r="X18" s="374">
        <v>1</v>
      </c>
      <c r="Y18" s="257">
        <v>1</v>
      </c>
      <c r="Z18" s="375">
        <v>1</v>
      </c>
      <c r="AA18" s="301"/>
      <c r="AB18" s="302"/>
      <c r="AC18" s="302"/>
      <c r="AD18" s="302"/>
      <c r="AE18" s="302"/>
      <c r="AF18" s="302"/>
      <c r="AG18" s="302"/>
      <c r="AH18" s="302"/>
      <c r="AI18" s="302"/>
      <c r="AJ18" s="302"/>
      <c r="AK18" s="302"/>
      <c r="AL18" s="302"/>
      <c r="AM18" s="302"/>
      <c r="AN18" s="302"/>
      <c r="AO18" s="302"/>
      <c r="AP18" s="302"/>
      <c r="AQ18" s="302"/>
      <c r="AR18" s="302"/>
      <c r="AS18" s="302"/>
      <c r="AT18" s="302"/>
      <c r="AU18" s="302"/>
      <c r="AV18" s="302"/>
      <c r="AW18" s="302"/>
      <c r="AX18" s="302"/>
      <c r="AY18" s="302"/>
      <c r="AZ18" s="302"/>
      <c r="BA18" s="302"/>
      <c r="BB18" s="302"/>
      <c r="BC18" s="303"/>
      <c r="BD18" s="304" t="s">
        <v>68</v>
      </c>
      <c r="BI18" s="305"/>
      <c r="BJ18" s="306"/>
      <c r="BK18" s="16" t="s">
        <v>171</v>
      </c>
      <c r="BL18" s="376" t="s">
        <v>172</v>
      </c>
      <c r="BN18" s="14" t="s">
        <v>105</v>
      </c>
      <c r="BO18" s="359" t="s">
        <v>106</v>
      </c>
      <c r="BP18" s="15" t="s">
        <v>173</v>
      </c>
      <c r="BQ18" s="360"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0" t="s">
        <v>147</v>
      </c>
      <c r="EC18" s="311" t="s">
        <v>148</v>
      </c>
      <c r="ED18" s="312" t="s">
        <v>451</v>
      </c>
      <c r="EE18" s="313">
        <v>0</v>
      </c>
      <c r="EF18" s="338">
        <v>20</v>
      </c>
      <c r="EG18" s="272"/>
      <c r="EH18" s="272"/>
      <c r="EI18" s="272"/>
      <c r="EJ18" s="272"/>
      <c r="EL18" s="834" t="s">
        <v>175</v>
      </c>
      <c r="EM18" s="321" t="s">
        <v>169</v>
      </c>
      <c r="EN18" s="277" t="s">
        <v>170</v>
      </c>
      <c r="EO18" s="277">
        <v>0</v>
      </c>
      <c r="EP18" s="277">
        <v>4</v>
      </c>
      <c r="EQ18" s="278">
        <v>0</v>
      </c>
      <c r="ER18" s="278">
        <v>1</v>
      </c>
      <c r="ES18" s="278">
        <v>2</v>
      </c>
      <c r="ET18" s="831">
        <v>1</v>
      </c>
    </row>
    <row r="19" spans="1:150" ht="33" customHeight="1" thickBot="1">
      <c r="A19" s="280" t="s">
        <v>53</v>
      </c>
      <c r="B19" s="281" t="s">
        <v>54</v>
      </c>
      <c r="C19" s="282" t="s">
        <v>55</v>
      </c>
      <c r="D19" s="283"/>
      <c r="E19" s="8" t="s">
        <v>57</v>
      </c>
      <c r="F19" s="284" t="str">
        <f t="shared" si="4"/>
        <v>E1.P_A</v>
      </c>
      <c r="G19" s="285" t="s">
        <v>58</v>
      </c>
      <c r="H19" s="285" t="s">
        <v>59</v>
      </c>
      <c r="I19" s="1061"/>
      <c r="J19" s="377" t="s">
        <v>167</v>
      </c>
      <c r="K19" s="287" t="str">
        <f t="shared" si="5"/>
        <v>E1.P_A.MR2</v>
      </c>
      <c r="L19" s="289" t="s">
        <v>81</v>
      </c>
      <c r="M19" s="290" t="s">
        <v>168</v>
      </c>
      <c r="N19" s="378">
        <v>3</v>
      </c>
      <c r="O19" s="379">
        <v>2</v>
      </c>
      <c r="P19" s="380" t="s">
        <v>87</v>
      </c>
      <c r="Q19" s="381" t="str">
        <f t="shared" si="6"/>
        <v>E1.P_A.MR2-MP02-1</v>
      </c>
      <c r="R19" s="316" t="s">
        <v>178</v>
      </c>
      <c r="S19" s="317" t="s">
        <v>179</v>
      </c>
      <c r="T19" s="296">
        <v>0</v>
      </c>
      <c r="U19" s="297">
        <v>1</v>
      </c>
      <c r="V19" s="296" t="s">
        <v>67</v>
      </c>
      <c r="W19" s="298">
        <v>0</v>
      </c>
      <c r="X19" s="333">
        <v>0.5</v>
      </c>
      <c r="Y19" s="324">
        <v>0.25</v>
      </c>
      <c r="Z19" s="326">
        <v>0.25</v>
      </c>
      <c r="AA19" s="301"/>
      <c r="AB19" s="302"/>
      <c r="AC19" s="302"/>
      <c r="AD19" s="302"/>
      <c r="AE19" s="302"/>
      <c r="AF19" s="302"/>
      <c r="AG19" s="302"/>
      <c r="AH19" s="302"/>
      <c r="AI19" s="302"/>
      <c r="AJ19" s="302"/>
      <c r="AK19" s="302"/>
      <c r="AL19" s="302"/>
      <c r="AM19" s="302"/>
      <c r="AN19" s="302"/>
      <c r="AO19" s="302"/>
      <c r="AP19" s="302"/>
      <c r="AQ19" s="302"/>
      <c r="AR19" s="302"/>
      <c r="AS19" s="302"/>
      <c r="AT19" s="302"/>
      <c r="AU19" s="302"/>
      <c r="AV19" s="302"/>
      <c r="AW19" s="302"/>
      <c r="AX19" s="302"/>
      <c r="AY19" s="302"/>
      <c r="AZ19" s="302"/>
      <c r="BA19" s="302"/>
      <c r="BB19" s="302"/>
      <c r="BC19" s="303"/>
      <c r="BD19" s="304" t="s">
        <v>68</v>
      </c>
      <c r="BI19" s="382" t="s">
        <v>76</v>
      </c>
      <c r="BJ19" s="383" t="s">
        <v>77</v>
      </c>
      <c r="BK19" s="4" t="s">
        <v>180</v>
      </c>
      <c r="BL19" s="269" t="s">
        <v>181</v>
      </c>
      <c r="BN19" s="14" t="s">
        <v>115</v>
      </c>
      <c r="BO19" s="359" t="s">
        <v>116</v>
      </c>
      <c r="BP19" s="15" t="s">
        <v>182</v>
      </c>
      <c r="BQ19" s="360"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0" t="s">
        <v>161</v>
      </c>
      <c r="EC19" s="311" t="s">
        <v>162</v>
      </c>
      <c r="ED19" s="312" t="s">
        <v>532</v>
      </c>
      <c r="EE19" s="361">
        <v>3630</v>
      </c>
      <c r="EF19" s="336">
        <v>3700</v>
      </c>
      <c r="EG19" s="272"/>
      <c r="EH19" s="272"/>
      <c r="EI19" s="272"/>
      <c r="EJ19" s="272"/>
      <c r="EL19" s="834" t="s">
        <v>184</v>
      </c>
      <c r="EM19" s="321" t="s">
        <v>178</v>
      </c>
      <c r="EN19" s="277" t="s">
        <v>179</v>
      </c>
      <c r="EO19" s="277">
        <v>0</v>
      </c>
      <c r="EP19" s="277">
        <v>1</v>
      </c>
      <c r="EQ19" s="332">
        <v>0.25</v>
      </c>
      <c r="ER19" s="279">
        <v>0.25</v>
      </c>
      <c r="ES19" s="332">
        <v>0.25</v>
      </c>
      <c r="ET19" s="830">
        <v>0.25</v>
      </c>
    </row>
    <row r="20" spans="1:150" ht="49.5" customHeight="1">
      <c r="A20" s="280" t="s">
        <v>53</v>
      </c>
      <c r="B20" s="281" t="s">
        <v>54</v>
      </c>
      <c r="C20" s="282" t="s">
        <v>55</v>
      </c>
      <c r="D20" s="283"/>
      <c r="E20" s="8" t="s">
        <v>57</v>
      </c>
      <c r="F20" s="284" t="str">
        <f t="shared" si="4"/>
        <v>E1.P_A</v>
      </c>
      <c r="G20" s="285" t="s">
        <v>58</v>
      </c>
      <c r="H20" s="285" t="s">
        <v>59</v>
      </c>
      <c r="I20" s="1061"/>
      <c r="J20" s="377" t="s">
        <v>167</v>
      </c>
      <c r="K20" s="287" t="str">
        <f t="shared" si="5"/>
        <v>E1.P_A.MR2</v>
      </c>
      <c r="L20" s="289" t="s">
        <v>81</v>
      </c>
      <c r="M20" s="290" t="s">
        <v>168</v>
      </c>
      <c r="N20" s="378">
        <v>3</v>
      </c>
      <c r="O20" s="379">
        <v>2</v>
      </c>
      <c r="P20" s="380" t="s">
        <v>99</v>
      </c>
      <c r="Q20" s="381" t="str">
        <f t="shared" si="6"/>
        <v>E1.P_A.MR2-MP03-1</v>
      </c>
      <c r="R20" s="316" t="s">
        <v>189</v>
      </c>
      <c r="S20" s="317" t="s">
        <v>190</v>
      </c>
      <c r="T20" s="384">
        <v>8</v>
      </c>
      <c r="U20" s="385">
        <v>8</v>
      </c>
      <c r="V20" s="384" t="s">
        <v>102</v>
      </c>
      <c r="W20" s="298">
        <v>8</v>
      </c>
      <c r="X20" s="299">
        <v>8</v>
      </c>
      <c r="Y20" s="298">
        <v>8</v>
      </c>
      <c r="Z20" s="300">
        <v>8</v>
      </c>
      <c r="AA20" s="386"/>
      <c r="AB20" s="387"/>
      <c r="AC20" s="387"/>
      <c r="AD20" s="387"/>
      <c r="AE20" s="387"/>
      <c r="AF20" s="387"/>
      <c r="AG20" s="387"/>
      <c r="AH20" s="387"/>
      <c r="AI20" s="387"/>
      <c r="AJ20" s="387"/>
      <c r="AK20" s="387"/>
      <c r="AL20" s="387"/>
      <c r="AM20" s="387"/>
      <c r="AN20" s="387"/>
      <c r="AO20" s="387"/>
      <c r="AP20" s="387"/>
      <c r="AQ20" s="387"/>
      <c r="AR20" s="387"/>
      <c r="AS20" s="387"/>
      <c r="AT20" s="387"/>
      <c r="AU20" s="387"/>
      <c r="AV20" s="387"/>
      <c r="AW20" s="387"/>
      <c r="AX20" s="387"/>
      <c r="AY20" s="387"/>
      <c r="AZ20" s="387"/>
      <c r="BA20" s="387"/>
      <c r="BB20" s="387"/>
      <c r="BC20" s="388"/>
      <c r="BD20" s="304" t="s">
        <v>68</v>
      </c>
      <c r="BI20" s="305"/>
      <c r="BJ20" s="306"/>
      <c r="BK20" s="9" t="s">
        <v>191</v>
      </c>
      <c r="BL20" s="307"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0" t="s">
        <v>173</v>
      </c>
      <c r="EC20" s="311" t="s">
        <v>174</v>
      </c>
      <c r="ED20" s="312" t="s">
        <v>532</v>
      </c>
      <c r="EE20" s="361">
        <v>1400</v>
      </c>
      <c r="EF20" s="336">
        <v>1800</v>
      </c>
      <c r="EG20" s="272"/>
      <c r="EH20" s="272"/>
      <c r="EI20" s="272"/>
      <c r="EJ20" s="272"/>
      <c r="EL20" s="834" t="s">
        <v>195</v>
      </c>
      <c r="EM20" s="321" t="s">
        <v>189</v>
      </c>
      <c r="EN20" s="277" t="s">
        <v>190</v>
      </c>
      <c r="EO20" s="389">
        <v>8</v>
      </c>
      <c r="EP20" s="389">
        <v>8</v>
      </c>
      <c r="EQ20" s="278">
        <v>8</v>
      </c>
      <c r="ER20" s="278">
        <v>8</v>
      </c>
      <c r="ES20" s="278">
        <v>8</v>
      </c>
      <c r="ET20" s="831">
        <v>8</v>
      </c>
    </row>
    <row r="21" spans="1:150" ht="37.5" customHeight="1" thickBot="1">
      <c r="A21" s="280" t="s">
        <v>53</v>
      </c>
      <c r="B21" s="281" t="s">
        <v>54</v>
      </c>
      <c r="C21" s="282" t="s">
        <v>55</v>
      </c>
      <c r="D21" s="283"/>
      <c r="E21" s="8" t="s">
        <v>57</v>
      </c>
      <c r="F21" s="284" t="str">
        <f t="shared" si="4"/>
        <v>E1.P_A</v>
      </c>
      <c r="G21" s="285" t="s">
        <v>58</v>
      </c>
      <c r="H21" s="285" t="s">
        <v>59</v>
      </c>
      <c r="I21" s="1062"/>
      <c r="J21" s="377" t="s">
        <v>167</v>
      </c>
      <c r="K21" s="344" t="str">
        <f t="shared" si="5"/>
        <v>E1.P_A.MR2</v>
      </c>
      <c r="L21" s="390" t="s">
        <v>81</v>
      </c>
      <c r="M21" s="391" t="s">
        <v>168</v>
      </c>
      <c r="N21" s="392">
        <v>3</v>
      </c>
      <c r="O21" s="393">
        <v>2</v>
      </c>
      <c r="P21" s="394" t="s">
        <v>112</v>
      </c>
      <c r="Q21" s="395" t="str">
        <f t="shared" si="6"/>
        <v>E1.P_A.MR2-MP04-1</v>
      </c>
      <c r="R21" s="352" t="s">
        <v>200</v>
      </c>
      <c r="S21" s="353" t="s">
        <v>201</v>
      </c>
      <c r="T21" s="396">
        <v>0</v>
      </c>
      <c r="U21" s="397">
        <v>3</v>
      </c>
      <c r="V21" s="396" t="s">
        <v>67</v>
      </c>
      <c r="W21" s="398">
        <v>0.75</v>
      </c>
      <c r="X21" s="399">
        <v>0.75</v>
      </c>
      <c r="Y21" s="398">
        <v>0.75</v>
      </c>
      <c r="Z21" s="400">
        <v>0.75</v>
      </c>
      <c r="AA21" s="386"/>
      <c r="AB21" s="387"/>
      <c r="AC21" s="387"/>
      <c r="AD21" s="387"/>
      <c r="AE21" s="387"/>
      <c r="AF21" s="387"/>
      <c r="AG21" s="387"/>
      <c r="AH21" s="387"/>
      <c r="AI21" s="387"/>
      <c r="AJ21" s="387"/>
      <c r="AK21" s="387"/>
      <c r="AL21" s="387"/>
      <c r="AM21" s="387"/>
      <c r="AN21" s="387"/>
      <c r="AO21" s="387"/>
      <c r="AP21" s="387"/>
      <c r="AQ21" s="387"/>
      <c r="AR21" s="387"/>
      <c r="AS21" s="387"/>
      <c r="AT21" s="387"/>
      <c r="AU21" s="387"/>
      <c r="AV21" s="387"/>
      <c r="AW21" s="387"/>
      <c r="AX21" s="387"/>
      <c r="AY21" s="387"/>
      <c r="AZ21" s="387"/>
      <c r="BA21" s="387"/>
      <c r="BB21" s="387"/>
      <c r="BC21" s="388"/>
      <c r="BD21" s="304" t="s">
        <v>68</v>
      </c>
      <c r="BI21" s="305"/>
      <c r="BJ21" s="306"/>
      <c r="BK21" s="9" t="s">
        <v>202</v>
      </c>
      <c r="BL21" s="307" t="s">
        <v>203</v>
      </c>
      <c r="BN21" s="12" t="s">
        <v>125</v>
      </c>
      <c r="BO21" s="334" t="s">
        <v>126</v>
      </c>
      <c r="BP21" s="13" t="s">
        <v>204</v>
      </c>
      <c r="BQ21" s="335"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0" t="s">
        <v>182</v>
      </c>
      <c r="EC21" s="311" t="s">
        <v>183</v>
      </c>
      <c r="ED21" s="312" t="s">
        <v>532</v>
      </c>
      <c r="EE21" s="361">
        <v>288</v>
      </c>
      <c r="EF21" s="336">
        <v>400</v>
      </c>
      <c r="EG21" s="272"/>
      <c r="EH21" s="272"/>
      <c r="EI21" s="272"/>
      <c r="EJ21" s="272"/>
      <c r="EL21" s="834" t="s">
        <v>206</v>
      </c>
      <c r="EM21" s="321" t="s">
        <v>200</v>
      </c>
      <c r="EN21" s="277" t="s">
        <v>201</v>
      </c>
      <c r="EO21" s="389">
        <v>0</v>
      </c>
      <c r="EP21" s="389">
        <v>3</v>
      </c>
      <c r="EQ21" s="332">
        <v>0.75</v>
      </c>
      <c r="ER21" s="332">
        <v>0.75</v>
      </c>
      <c r="ES21" s="332">
        <v>0.75</v>
      </c>
      <c r="ET21" s="830">
        <v>0.75</v>
      </c>
    </row>
    <row r="22" spans="1:150" ht="133.5" customHeight="1">
      <c r="A22" s="280" t="s">
        <v>53</v>
      </c>
      <c r="B22" s="281" t="s">
        <v>54</v>
      </c>
      <c r="C22" s="282" t="s">
        <v>55</v>
      </c>
      <c r="D22" s="283"/>
      <c r="E22" s="8" t="s">
        <v>57</v>
      </c>
      <c r="F22" s="284" t="str">
        <f t="shared" si="4"/>
        <v>E1.P_A</v>
      </c>
      <c r="G22" s="285" t="s">
        <v>58</v>
      </c>
      <c r="H22" s="285" t="s">
        <v>59</v>
      </c>
      <c r="I22" s="1060" t="s">
        <v>211</v>
      </c>
      <c r="J22" s="401" t="s">
        <v>212</v>
      </c>
      <c r="K22" s="402" t="str">
        <f t="shared" si="5"/>
        <v>E1.P_A.MR3</v>
      </c>
      <c r="L22" s="364" t="s">
        <v>95</v>
      </c>
      <c r="M22" s="365" t="s">
        <v>213</v>
      </c>
      <c r="N22" s="249" t="s">
        <v>214</v>
      </c>
      <c r="O22" s="249" t="s">
        <v>214</v>
      </c>
      <c r="P22" s="403" t="s">
        <v>64</v>
      </c>
      <c r="Q22" s="369" t="str">
        <f t="shared" si="6"/>
        <v>E1.P_A.MR3-MP01-1</v>
      </c>
      <c r="R22" s="370" t="s">
        <v>215</v>
      </c>
      <c r="S22" s="371" t="s">
        <v>216</v>
      </c>
      <c r="T22" s="372">
        <v>1</v>
      </c>
      <c r="U22" s="373">
        <v>2</v>
      </c>
      <c r="V22" s="372" t="s">
        <v>67</v>
      </c>
      <c r="W22" s="259">
        <v>0.5</v>
      </c>
      <c r="X22" s="258">
        <v>0.5</v>
      </c>
      <c r="Y22" s="259">
        <v>0.5</v>
      </c>
      <c r="Z22" s="260">
        <v>0.5</v>
      </c>
      <c r="AA22" s="301"/>
      <c r="AB22" s="302"/>
      <c r="AC22" s="302"/>
      <c r="AD22" s="302"/>
      <c r="AE22" s="302"/>
      <c r="AF22" s="302"/>
      <c r="AG22" s="302"/>
      <c r="AH22" s="302"/>
      <c r="AI22" s="302"/>
      <c r="AJ22" s="302"/>
      <c r="AK22" s="302"/>
      <c r="AL22" s="302"/>
      <c r="AM22" s="302"/>
      <c r="AN22" s="302"/>
      <c r="AO22" s="302"/>
      <c r="AP22" s="302"/>
      <c r="AQ22" s="302"/>
      <c r="AR22" s="302"/>
      <c r="AS22" s="302"/>
      <c r="AT22" s="302"/>
      <c r="AU22" s="302"/>
      <c r="AV22" s="302"/>
      <c r="AW22" s="302"/>
      <c r="AX22" s="302"/>
      <c r="AY22" s="302"/>
      <c r="AZ22" s="302"/>
      <c r="BA22" s="302"/>
      <c r="BB22" s="302"/>
      <c r="BC22" s="303"/>
      <c r="BD22" s="304" t="s">
        <v>68</v>
      </c>
      <c r="BI22" s="305"/>
      <c r="BJ22" s="306"/>
      <c r="BK22" s="9" t="s">
        <v>217</v>
      </c>
      <c r="BL22" s="307"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0" t="s">
        <v>193</v>
      </c>
      <c r="EC22" s="311" t="s">
        <v>194</v>
      </c>
      <c r="ED22" s="312" t="s">
        <v>720</v>
      </c>
      <c r="EE22" s="361">
        <v>1</v>
      </c>
      <c r="EF22" s="336">
        <v>4</v>
      </c>
      <c r="EG22" s="272"/>
      <c r="EH22" s="272"/>
      <c r="EI22" s="272"/>
      <c r="EJ22" s="272"/>
      <c r="EL22" s="834" t="s">
        <v>221</v>
      </c>
      <c r="EM22" s="321" t="s">
        <v>215</v>
      </c>
      <c r="EN22" s="277" t="s">
        <v>216</v>
      </c>
      <c r="EO22" s="277">
        <v>1</v>
      </c>
      <c r="EP22" s="277">
        <v>2</v>
      </c>
      <c r="EQ22" s="279">
        <v>0.5</v>
      </c>
      <c r="ER22" s="279">
        <v>0.5</v>
      </c>
      <c r="ES22" s="279">
        <v>0.5</v>
      </c>
      <c r="ET22" s="835">
        <v>0.5</v>
      </c>
    </row>
    <row r="23" spans="1:150" ht="39" customHeight="1" thickBot="1">
      <c r="A23" s="280" t="s">
        <v>53</v>
      </c>
      <c r="B23" s="281" t="s">
        <v>54</v>
      </c>
      <c r="C23" s="282" t="s">
        <v>55</v>
      </c>
      <c r="D23" s="283"/>
      <c r="E23" s="8" t="s">
        <v>57</v>
      </c>
      <c r="F23" s="284" t="str">
        <f t="shared" si="4"/>
        <v>E1.P_A</v>
      </c>
      <c r="G23" s="285" t="s">
        <v>58</v>
      </c>
      <c r="H23" s="285" t="s">
        <v>59</v>
      </c>
      <c r="I23" s="1061"/>
      <c r="J23" s="288" t="s">
        <v>212</v>
      </c>
      <c r="K23" s="288" t="str">
        <f t="shared" si="5"/>
        <v>E1.P_A.MR3</v>
      </c>
      <c r="L23" s="289" t="s">
        <v>95</v>
      </c>
      <c r="M23" s="290" t="s">
        <v>213</v>
      </c>
      <c r="N23" s="290" t="s">
        <v>226</v>
      </c>
      <c r="O23" s="290" t="s">
        <v>226</v>
      </c>
      <c r="P23" s="403" t="s">
        <v>87</v>
      </c>
      <c r="Q23" s="381" t="str">
        <f t="shared" si="6"/>
        <v>E1.P_A.MR3-MP02-1</v>
      </c>
      <c r="R23" s="316" t="s">
        <v>227</v>
      </c>
      <c r="S23" s="317" t="s">
        <v>228</v>
      </c>
      <c r="T23" s="296">
        <v>0</v>
      </c>
      <c r="U23" s="297">
        <v>3</v>
      </c>
      <c r="V23" s="296" t="s">
        <v>67</v>
      </c>
      <c r="W23" s="298">
        <v>0</v>
      </c>
      <c r="X23" s="299">
        <v>1</v>
      </c>
      <c r="Y23" s="298">
        <v>1</v>
      </c>
      <c r="Z23" s="300">
        <v>1</v>
      </c>
      <c r="AA23" s="301"/>
      <c r="AB23" s="302"/>
      <c r="AC23" s="302"/>
      <c r="AD23" s="302"/>
      <c r="AE23" s="302"/>
      <c r="AF23" s="302"/>
      <c r="AG23" s="302"/>
      <c r="AH23" s="302"/>
      <c r="AI23" s="302"/>
      <c r="AJ23" s="302"/>
      <c r="AK23" s="302"/>
      <c r="AL23" s="302"/>
      <c r="AM23" s="302"/>
      <c r="AN23" s="302"/>
      <c r="AO23" s="302"/>
      <c r="AP23" s="302"/>
      <c r="AQ23" s="302"/>
      <c r="AR23" s="302"/>
      <c r="AS23" s="302"/>
      <c r="AT23" s="302"/>
      <c r="AU23" s="302"/>
      <c r="AV23" s="302"/>
      <c r="AW23" s="302"/>
      <c r="AX23" s="302"/>
      <c r="AY23" s="302"/>
      <c r="AZ23" s="302"/>
      <c r="BA23" s="302"/>
      <c r="BB23" s="302"/>
      <c r="BC23" s="303"/>
      <c r="BD23" s="304" t="s">
        <v>68</v>
      </c>
      <c r="BI23" s="305"/>
      <c r="BJ23" s="306"/>
      <c r="BK23" s="9" t="s">
        <v>229</v>
      </c>
      <c r="BL23" s="307" t="s">
        <v>230</v>
      </c>
      <c r="BN23" s="12" t="s">
        <v>135</v>
      </c>
      <c r="BO23" s="334" t="s">
        <v>136</v>
      </c>
      <c r="BP23" s="13" t="s">
        <v>231</v>
      </c>
      <c r="BQ23" s="335"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0" t="s">
        <v>204</v>
      </c>
      <c r="EC23" s="311" t="s">
        <v>205</v>
      </c>
      <c r="ED23" s="312" t="s">
        <v>532</v>
      </c>
      <c r="EE23" s="361">
        <v>2598</v>
      </c>
      <c r="EF23" s="336">
        <v>3100</v>
      </c>
      <c r="EG23" s="272"/>
      <c r="EH23" s="272"/>
      <c r="EI23" s="272"/>
      <c r="EJ23" s="272"/>
      <c r="EL23" s="834" t="s">
        <v>233</v>
      </c>
      <c r="EM23" s="321" t="s">
        <v>227</v>
      </c>
      <c r="EN23" s="277" t="s">
        <v>228</v>
      </c>
      <c r="EO23" s="277">
        <v>0</v>
      </c>
      <c r="EP23" s="277">
        <v>3</v>
      </c>
      <c r="EQ23" s="278">
        <v>0</v>
      </c>
      <c r="ER23" s="836">
        <v>0</v>
      </c>
      <c r="ES23" s="278">
        <v>1</v>
      </c>
      <c r="ET23" s="837">
        <v>2</v>
      </c>
    </row>
    <row r="24" spans="1:150" ht="48.75" customHeight="1" thickBot="1">
      <c r="A24" s="280" t="s">
        <v>53</v>
      </c>
      <c r="B24" s="281" t="s">
        <v>54</v>
      </c>
      <c r="C24" s="282" t="s">
        <v>55</v>
      </c>
      <c r="D24" s="283"/>
      <c r="E24" s="8" t="s">
        <v>57</v>
      </c>
      <c r="F24" s="284" t="str">
        <f t="shared" si="4"/>
        <v>E1.P_A</v>
      </c>
      <c r="G24" s="285" t="s">
        <v>58</v>
      </c>
      <c r="H24" s="285" t="s">
        <v>59</v>
      </c>
      <c r="I24" s="1061"/>
      <c r="J24" s="288" t="s">
        <v>212</v>
      </c>
      <c r="K24" s="288" t="str">
        <f t="shared" si="5"/>
        <v>E1.P_A.MR3</v>
      </c>
      <c r="L24" s="289" t="s">
        <v>95</v>
      </c>
      <c r="M24" s="290" t="s">
        <v>213</v>
      </c>
      <c r="N24" s="290" t="s">
        <v>226</v>
      </c>
      <c r="O24" s="290" t="s">
        <v>226</v>
      </c>
      <c r="P24" s="403" t="s">
        <v>99</v>
      </c>
      <c r="Q24" s="381" t="str">
        <f t="shared" si="6"/>
        <v>E1.P_A.MR3-MP03-1</v>
      </c>
      <c r="R24" s="316" t="s">
        <v>236</v>
      </c>
      <c r="S24" s="317" t="s">
        <v>237</v>
      </c>
      <c r="T24" s="322">
        <v>1</v>
      </c>
      <c r="U24" s="323">
        <v>1</v>
      </c>
      <c r="V24" s="322" t="s">
        <v>102</v>
      </c>
      <c r="W24" s="298">
        <v>1</v>
      </c>
      <c r="X24" s="299">
        <v>1</v>
      </c>
      <c r="Y24" s="298">
        <v>1</v>
      </c>
      <c r="Z24" s="300">
        <v>1</v>
      </c>
      <c r="AA24" s="327"/>
      <c r="AB24" s="328"/>
      <c r="AC24" s="328"/>
      <c r="AD24" s="328"/>
      <c r="AE24" s="328"/>
      <c r="AF24" s="328"/>
      <c r="AG24" s="328"/>
      <c r="AH24" s="328"/>
      <c r="AI24" s="328"/>
      <c r="AJ24" s="328"/>
      <c r="AK24" s="328"/>
      <c r="AL24" s="328"/>
      <c r="AM24" s="328"/>
      <c r="AN24" s="328"/>
      <c r="AO24" s="328"/>
      <c r="AP24" s="328"/>
      <c r="AQ24" s="328"/>
      <c r="AR24" s="328"/>
      <c r="AS24" s="328"/>
      <c r="AT24" s="328"/>
      <c r="AU24" s="328"/>
      <c r="AV24" s="328"/>
      <c r="AW24" s="328"/>
      <c r="AX24" s="328"/>
      <c r="AY24" s="328"/>
      <c r="AZ24" s="328"/>
      <c r="BA24" s="328"/>
      <c r="BB24" s="328"/>
      <c r="BC24" s="329"/>
      <c r="BD24" s="304" t="s">
        <v>68</v>
      </c>
      <c r="BI24" s="305"/>
      <c r="BJ24" s="306"/>
      <c r="BK24" s="16" t="s">
        <v>238</v>
      </c>
      <c r="BL24" s="376" t="s">
        <v>239</v>
      </c>
      <c r="BN24" s="14" t="s">
        <v>145</v>
      </c>
      <c r="BO24" s="359" t="s">
        <v>146</v>
      </c>
      <c r="BP24" s="15" t="s">
        <v>240</v>
      </c>
      <c r="BQ24" s="360"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0" t="s">
        <v>219</v>
      </c>
      <c r="EC24" s="311" t="s">
        <v>220</v>
      </c>
      <c r="ED24" s="312" t="s">
        <v>754</v>
      </c>
      <c r="EE24" s="361">
        <v>1</v>
      </c>
      <c r="EF24" s="336">
        <v>3</v>
      </c>
      <c r="EG24" s="272"/>
      <c r="EH24" s="272"/>
      <c r="EI24" s="272"/>
      <c r="EJ24" s="272"/>
      <c r="EL24" s="834" t="s">
        <v>242</v>
      </c>
      <c r="EM24" s="321" t="s">
        <v>236</v>
      </c>
      <c r="EN24" s="277" t="s">
        <v>237</v>
      </c>
      <c r="EO24" s="278">
        <v>100</v>
      </c>
      <c r="EP24" s="278">
        <v>100</v>
      </c>
      <c r="EQ24" s="278">
        <v>100</v>
      </c>
      <c r="ER24" s="278">
        <v>100</v>
      </c>
      <c r="ES24" s="278">
        <v>100</v>
      </c>
      <c r="ET24" s="831">
        <v>100</v>
      </c>
    </row>
    <row r="25" spans="1:150" ht="54" customHeight="1" thickBot="1">
      <c r="A25" s="280" t="s">
        <v>53</v>
      </c>
      <c r="B25" s="281" t="s">
        <v>54</v>
      </c>
      <c r="C25" s="282" t="s">
        <v>55</v>
      </c>
      <c r="D25" s="283"/>
      <c r="E25" s="8" t="s">
        <v>57</v>
      </c>
      <c r="F25" s="284" t="str">
        <f t="shared" si="4"/>
        <v>E1.P_A</v>
      </c>
      <c r="G25" s="285" t="s">
        <v>58</v>
      </c>
      <c r="H25" s="285" t="s">
        <v>59</v>
      </c>
      <c r="I25" s="1061"/>
      <c r="J25" s="288" t="s">
        <v>212</v>
      </c>
      <c r="K25" s="288" t="str">
        <f t="shared" si="5"/>
        <v>E1.P_A.MR3</v>
      </c>
      <c r="L25" s="289" t="s">
        <v>95</v>
      </c>
      <c r="M25" s="290" t="s">
        <v>213</v>
      </c>
      <c r="N25" s="290" t="s">
        <v>226</v>
      </c>
      <c r="O25" s="290" t="s">
        <v>226</v>
      </c>
      <c r="P25" s="403" t="s">
        <v>112</v>
      </c>
      <c r="Q25" s="381" t="str">
        <f t="shared" si="6"/>
        <v>E1.P_A.MR3-MP04-1</v>
      </c>
      <c r="R25" s="316" t="s">
        <v>247</v>
      </c>
      <c r="S25" s="317" t="s">
        <v>248</v>
      </c>
      <c r="T25" s="296">
        <v>3</v>
      </c>
      <c r="U25" s="297">
        <v>3</v>
      </c>
      <c r="V25" s="296" t="s">
        <v>102</v>
      </c>
      <c r="W25" s="298">
        <v>3</v>
      </c>
      <c r="X25" s="299">
        <v>3</v>
      </c>
      <c r="Y25" s="298">
        <v>3</v>
      </c>
      <c r="Z25" s="300">
        <v>3</v>
      </c>
      <c r="AA25" s="301"/>
      <c r="AB25" s="302"/>
      <c r="AC25" s="302"/>
      <c r="AD25" s="302"/>
      <c r="AE25" s="302"/>
      <c r="AF25" s="302"/>
      <c r="AG25" s="302"/>
      <c r="AH25" s="302"/>
      <c r="AI25" s="302"/>
      <c r="AJ25" s="302"/>
      <c r="AK25" s="302"/>
      <c r="AL25" s="302"/>
      <c r="AM25" s="302"/>
      <c r="AN25" s="302"/>
      <c r="AO25" s="302"/>
      <c r="AP25" s="302"/>
      <c r="AQ25" s="302"/>
      <c r="AR25" s="302"/>
      <c r="AS25" s="302"/>
      <c r="AT25" s="302"/>
      <c r="AU25" s="302"/>
      <c r="AV25" s="302"/>
      <c r="AW25" s="302"/>
      <c r="AX25" s="302"/>
      <c r="AY25" s="302"/>
      <c r="AZ25" s="302"/>
      <c r="BA25" s="302"/>
      <c r="BB25" s="302"/>
      <c r="BC25" s="303"/>
      <c r="BD25" s="304" t="s">
        <v>68</v>
      </c>
      <c r="BI25" s="382" t="s">
        <v>90</v>
      </c>
      <c r="BJ25" s="383" t="s">
        <v>91</v>
      </c>
      <c r="BK25" s="4" t="s">
        <v>249</v>
      </c>
      <c r="BL25" s="269" t="s">
        <v>250</v>
      </c>
      <c r="BN25" s="14" t="s">
        <v>159</v>
      </c>
      <c r="BO25" s="359" t="s">
        <v>160</v>
      </c>
      <c r="BP25" s="15" t="s">
        <v>251</v>
      </c>
      <c r="BQ25" s="360"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0" t="s">
        <v>231</v>
      </c>
      <c r="EC25" s="311" t="s">
        <v>232</v>
      </c>
      <c r="ED25" s="312" t="s">
        <v>754</v>
      </c>
      <c r="EE25" s="361">
        <v>1</v>
      </c>
      <c r="EF25" s="336">
        <v>1</v>
      </c>
      <c r="EG25" s="272"/>
      <c r="EH25" s="272"/>
      <c r="EI25" s="272"/>
      <c r="EJ25" s="272"/>
      <c r="EL25" s="834" t="s">
        <v>253</v>
      </c>
      <c r="EM25" s="321" t="s">
        <v>247</v>
      </c>
      <c r="EN25" s="277" t="s">
        <v>248</v>
      </c>
      <c r="EO25" s="277">
        <v>3</v>
      </c>
      <c r="EP25" s="277">
        <v>3</v>
      </c>
      <c r="EQ25" s="278">
        <v>3</v>
      </c>
      <c r="ER25" s="278">
        <v>3</v>
      </c>
      <c r="ES25" s="278">
        <v>3</v>
      </c>
      <c r="ET25" s="831">
        <v>3</v>
      </c>
    </row>
    <row r="26" spans="1:150" ht="37.5" customHeight="1" thickBot="1">
      <c r="A26" s="280" t="s">
        <v>53</v>
      </c>
      <c r="B26" s="281" t="s">
        <v>54</v>
      </c>
      <c r="C26" s="282" t="s">
        <v>55</v>
      </c>
      <c r="D26" s="283"/>
      <c r="E26" s="8" t="s">
        <v>57</v>
      </c>
      <c r="F26" s="284" t="str">
        <f t="shared" si="4"/>
        <v>E1.P_A</v>
      </c>
      <c r="G26" s="285" t="s">
        <v>58</v>
      </c>
      <c r="H26" s="285" t="s">
        <v>59</v>
      </c>
      <c r="I26" s="1062"/>
      <c r="J26" s="404" t="s">
        <v>212</v>
      </c>
      <c r="K26" s="404" t="str">
        <f t="shared" si="5"/>
        <v>E1.P_A.MR3</v>
      </c>
      <c r="L26" s="390" t="s">
        <v>95</v>
      </c>
      <c r="M26" s="290" t="s">
        <v>213</v>
      </c>
      <c r="N26" s="391" t="s">
        <v>226</v>
      </c>
      <c r="O26" s="391" t="s">
        <v>226</v>
      </c>
      <c r="P26" s="403" t="s">
        <v>122</v>
      </c>
      <c r="Q26" s="405" t="str">
        <f t="shared" si="6"/>
        <v>E1.P_A.MR3-MP05-1</v>
      </c>
      <c r="R26" s="339" t="s">
        <v>256</v>
      </c>
      <c r="S26" s="340" t="s">
        <v>257</v>
      </c>
      <c r="T26" s="341">
        <v>0</v>
      </c>
      <c r="U26" s="342">
        <v>1</v>
      </c>
      <c r="V26" s="354" t="s">
        <v>67</v>
      </c>
      <c r="W26" s="356">
        <v>0</v>
      </c>
      <c r="X26" s="357">
        <v>0</v>
      </c>
      <c r="Y26" s="406">
        <v>0.5</v>
      </c>
      <c r="Z26" s="407">
        <v>0.5</v>
      </c>
      <c r="AA26" s="301"/>
      <c r="AB26" s="302"/>
      <c r="AC26" s="302"/>
      <c r="AD26" s="302"/>
      <c r="AE26" s="302"/>
      <c r="AF26" s="302"/>
      <c r="AG26" s="302"/>
      <c r="AH26" s="302"/>
      <c r="AI26" s="302"/>
      <c r="AJ26" s="302"/>
      <c r="AK26" s="302"/>
      <c r="AL26" s="302"/>
      <c r="AM26" s="302"/>
      <c r="AN26" s="302"/>
      <c r="AO26" s="302"/>
      <c r="AP26" s="302"/>
      <c r="AQ26" s="302"/>
      <c r="AR26" s="302"/>
      <c r="AS26" s="302"/>
      <c r="AT26" s="302"/>
      <c r="AU26" s="302"/>
      <c r="AV26" s="302"/>
      <c r="AW26" s="302"/>
      <c r="AX26" s="302"/>
      <c r="AY26" s="302"/>
      <c r="AZ26" s="302"/>
      <c r="BA26" s="302"/>
      <c r="BB26" s="302"/>
      <c r="BC26" s="303"/>
      <c r="BD26" s="304" t="s">
        <v>68</v>
      </c>
      <c r="BI26" s="305"/>
      <c r="BJ26" s="306"/>
      <c r="BK26" s="9" t="s">
        <v>258</v>
      </c>
      <c r="BL26" s="307" t="s">
        <v>259</v>
      </c>
      <c r="BN26" s="14" t="s">
        <v>171</v>
      </c>
      <c r="BO26" s="359" t="s">
        <v>172</v>
      </c>
      <c r="BP26" s="15" t="s">
        <v>260</v>
      </c>
      <c r="BQ26" s="360"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0" t="s">
        <v>240</v>
      </c>
      <c r="EC26" s="311" t="s">
        <v>241</v>
      </c>
      <c r="ED26" s="312" t="s">
        <v>774</v>
      </c>
      <c r="EE26" s="361">
        <v>952</v>
      </c>
      <c r="EF26" s="336">
        <v>952</v>
      </c>
      <c r="EG26" s="272"/>
      <c r="EH26" s="272"/>
      <c r="EI26" s="272"/>
      <c r="EJ26" s="272"/>
      <c r="EL26" s="834" t="s">
        <v>262</v>
      </c>
      <c r="EM26" s="321" t="s">
        <v>256</v>
      </c>
      <c r="EN26" s="277" t="s">
        <v>257</v>
      </c>
      <c r="EO26" s="277">
        <v>0</v>
      </c>
      <c r="EP26" s="277">
        <v>1</v>
      </c>
      <c r="EQ26" s="278">
        <v>0</v>
      </c>
      <c r="ER26" s="278">
        <v>0</v>
      </c>
      <c r="ES26" s="279">
        <v>0.5</v>
      </c>
      <c r="ET26" s="835">
        <v>0.5</v>
      </c>
    </row>
    <row r="27" spans="1:150" ht="81" customHeight="1" thickBot="1">
      <c r="A27" s="280" t="s">
        <v>53</v>
      </c>
      <c r="B27" s="281" t="s">
        <v>54</v>
      </c>
      <c r="C27" s="282" t="s">
        <v>55</v>
      </c>
      <c r="D27" s="283"/>
      <c r="E27" s="8" t="s">
        <v>57</v>
      </c>
      <c r="F27" s="284" t="str">
        <f t="shared" si="4"/>
        <v>E1.P_A</v>
      </c>
      <c r="G27" s="285" t="s">
        <v>58</v>
      </c>
      <c r="H27" s="285" t="s">
        <v>59</v>
      </c>
      <c r="I27" s="408" t="s">
        <v>267</v>
      </c>
      <c r="J27" s="401" t="s">
        <v>268</v>
      </c>
      <c r="K27" s="402" t="str">
        <f t="shared" si="5"/>
        <v>E1.P_A.MR4</v>
      </c>
      <c r="L27" s="364" t="s">
        <v>108</v>
      </c>
      <c r="M27" s="365" t="s">
        <v>269</v>
      </c>
      <c r="N27" s="409">
        <v>0</v>
      </c>
      <c r="O27" s="410">
        <v>0.04</v>
      </c>
      <c r="P27" s="411" t="s">
        <v>64</v>
      </c>
      <c r="Q27" s="251" t="str">
        <f t="shared" si="6"/>
        <v>E1.P_A.MR4-MP01-1</v>
      </c>
      <c r="R27" s="370" t="s">
        <v>270</v>
      </c>
      <c r="S27" s="371" t="s">
        <v>271</v>
      </c>
      <c r="T27" s="372">
        <v>2</v>
      </c>
      <c r="U27" s="373">
        <v>2</v>
      </c>
      <c r="V27" s="372" t="s">
        <v>102</v>
      </c>
      <c r="W27" s="259">
        <v>0.5</v>
      </c>
      <c r="X27" s="258">
        <v>0.05</v>
      </c>
      <c r="Y27" s="259">
        <v>0.5</v>
      </c>
      <c r="Z27" s="260">
        <v>0.5</v>
      </c>
      <c r="AA27" s="301"/>
      <c r="AB27" s="302"/>
      <c r="AC27" s="302"/>
      <c r="AD27" s="302"/>
      <c r="AE27" s="302"/>
      <c r="AF27" s="302"/>
      <c r="AG27" s="302"/>
      <c r="AH27" s="302"/>
      <c r="AI27" s="302"/>
      <c r="AJ27" s="302"/>
      <c r="AK27" s="302"/>
      <c r="AL27" s="302"/>
      <c r="AM27" s="302"/>
      <c r="AN27" s="302"/>
      <c r="AO27" s="302"/>
      <c r="AP27" s="302"/>
      <c r="AQ27" s="302"/>
      <c r="AR27" s="302"/>
      <c r="AS27" s="302"/>
      <c r="AT27" s="302"/>
      <c r="AU27" s="302"/>
      <c r="AV27" s="302"/>
      <c r="AW27" s="302"/>
      <c r="AX27" s="302"/>
      <c r="AY27" s="302"/>
      <c r="AZ27" s="302"/>
      <c r="BA27" s="302"/>
      <c r="BB27" s="302"/>
      <c r="BC27" s="303"/>
      <c r="BD27" s="304" t="s">
        <v>68</v>
      </c>
      <c r="BI27" s="305"/>
      <c r="BJ27" s="306"/>
      <c r="BK27" s="9" t="s">
        <v>272</v>
      </c>
      <c r="BL27" s="307" t="s">
        <v>273</v>
      </c>
      <c r="BN27" s="14" t="s">
        <v>180</v>
      </c>
      <c r="BO27" s="359" t="s">
        <v>181</v>
      </c>
      <c r="BP27" s="15" t="s">
        <v>274</v>
      </c>
      <c r="BQ27" s="360"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0" t="s">
        <v>251</v>
      </c>
      <c r="EC27" s="311" t="s">
        <v>252</v>
      </c>
      <c r="ED27" s="312" t="s">
        <v>804</v>
      </c>
      <c r="EE27" s="361">
        <v>164</v>
      </c>
      <c r="EF27" s="336">
        <v>131</v>
      </c>
      <c r="EG27" s="272"/>
      <c r="EH27" s="272"/>
      <c r="EI27" s="272"/>
      <c r="EJ27" s="272"/>
      <c r="EL27" s="825" t="s">
        <v>276</v>
      </c>
      <c r="EM27" s="321" t="s">
        <v>270</v>
      </c>
      <c r="EN27" s="277" t="s">
        <v>271</v>
      </c>
      <c r="EO27" s="277">
        <v>2</v>
      </c>
      <c r="EP27" s="277">
        <v>2</v>
      </c>
      <c r="EQ27" s="838">
        <v>0.5</v>
      </c>
      <c r="ER27" s="838">
        <v>0.5</v>
      </c>
      <c r="ES27" s="838">
        <v>0.5</v>
      </c>
      <c r="ET27" s="839">
        <v>0.5</v>
      </c>
    </row>
    <row r="28" spans="1:150" ht="66" customHeight="1" thickBot="1">
      <c r="A28" s="280" t="s">
        <v>53</v>
      </c>
      <c r="B28" s="281" t="s">
        <v>54</v>
      </c>
      <c r="C28" s="282" t="s">
        <v>55</v>
      </c>
      <c r="D28" s="283"/>
      <c r="E28" s="8" t="s">
        <v>57</v>
      </c>
      <c r="F28" s="284" t="str">
        <f t="shared" si="4"/>
        <v>E1.P_A</v>
      </c>
      <c r="G28" s="285" t="s">
        <v>58</v>
      </c>
      <c r="H28" s="285" t="s">
        <v>59</v>
      </c>
      <c r="I28" s="412"/>
      <c r="J28" s="288" t="s">
        <v>268</v>
      </c>
      <c r="K28" s="288" t="str">
        <f t="shared" si="5"/>
        <v>E1.P_A.MR4</v>
      </c>
      <c r="L28" s="413" t="s">
        <v>108</v>
      </c>
      <c r="M28" s="414" t="s">
        <v>269</v>
      </c>
      <c r="N28" s="415">
        <v>0</v>
      </c>
      <c r="O28" s="416">
        <v>0.04</v>
      </c>
      <c r="P28" s="411" t="s">
        <v>87</v>
      </c>
      <c r="Q28" s="293" t="str">
        <f t="shared" si="6"/>
        <v>E1.P_A.MR4-MP02-1</v>
      </c>
      <c r="R28" s="316" t="s">
        <v>281</v>
      </c>
      <c r="S28" s="317" t="s">
        <v>282</v>
      </c>
      <c r="T28" s="296">
        <v>1</v>
      </c>
      <c r="U28" s="297">
        <v>3</v>
      </c>
      <c r="V28" s="296" t="s">
        <v>67</v>
      </c>
      <c r="W28" s="324">
        <v>0.75</v>
      </c>
      <c r="X28" s="325">
        <v>0.75</v>
      </c>
      <c r="Y28" s="324">
        <v>0.75</v>
      </c>
      <c r="Z28" s="326">
        <v>0.75</v>
      </c>
      <c r="AA28" s="301"/>
      <c r="AB28" s="302"/>
      <c r="AC28" s="302"/>
      <c r="AD28" s="302"/>
      <c r="AE28" s="302"/>
      <c r="AF28" s="302"/>
      <c r="AG28" s="302"/>
      <c r="AH28" s="302"/>
      <c r="AI28" s="302"/>
      <c r="AJ28" s="302"/>
      <c r="AK28" s="302"/>
      <c r="AL28" s="302"/>
      <c r="AM28" s="302"/>
      <c r="AN28" s="302"/>
      <c r="AO28" s="302"/>
      <c r="AP28" s="302"/>
      <c r="AQ28" s="302"/>
      <c r="AR28" s="302"/>
      <c r="AS28" s="302"/>
      <c r="AT28" s="302"/>
      <c r="AU28" s="302"/>
      <c r="AV28" s="302"/>
      <c r="AW28" s="302"/>
      <c r="AX28" s="302"/>
      <c r="AY28" s="302"/>
      <c r="AZ28" s="302"/>
      <c r="BA28" s="302"/>
      <c r="BB28" s="302"/>
      <c r="BC28" s="303"/>
      <c r="BD28" s="304" t="s">
        <v>68</v>
      </c>
      <c r="BI28" s="305"/>
      <c r="BJ28" s="306"/>
      <c r="BK28" s="9" t="s">
        <v>283</v>
      </c>
      <c r="BL28" s="307" t="s">
        <v>284</v>
      </c>
      <c r="BN28" s="14" t="s">
        <v>191</v>
      </c>
      <c r="BO28" s="359" t="s">
        <v>192</v>
      </c>
      <c r="BP28" s="15" t="s">
        <v>285</v>
      </c>
      <c r="BQ28" s="360"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0" t="s">
        <v>260</v>
      </c>
      <c r="EC28" s="311" t="s">
        <v>261</v>
      </c>
      <c r="ED28" s="312" t="s">
        <v>532</v>
      </c>
      <c r="EE28" s="361">
        <v>260</v>
      </c>
      <c r="EF28" s="336">
        <v>318</v>
      </c>
      <c r="EG28" s="272"/>
      <c r="EH28" s="272"/>
      <c r="EI28" s="272"/>
      <c r="EJ28" s="272"/>
      <c r="EL28" s="825" t="s">
        <v>287</v>
      </c>
      <c r="EM28" s="321" t="s">
        <v>281</v>
      </c>
      <c r="EN28" s="277" t="s">
        <v>282</v>
      </c>
      <c r="EO28" s="277">
        <v>1</v>
      </c>
      <c r="EP28" s="277">
        <v>3</v>
      </c>
      <c r="EQ28" s="332">
        <v>0.75</v>
      </c>
      <c r="ER28" s="332">
        <v>0.75</v>
      </c>
      <c r="ES28" s="332">
        <v>0.75</v>
      </c>
      <c r="ET28" s="830">
        <v>0.75</v>
      </c>
    </row>
    <row r="29" spans="1:150" ht="64.5" customHeight="1" thickBot="1">
      <c r="A29" s="280" t="s">
        <v>53</v>
      </c>
      <c r="B29" s="281" t="s">
        <v>54</v>
      </c>
      <c r="C29" s="282" t="s">
        <v>55</v>
      </c>
      <c r="D29" s="283"/>
      <c r="E29" s="8" t="s">
        <v>57</v>
      </c>
      <c r="F29" s="284" t="str">
        <f t="shared" si="4"/>
        <v>E1.P_A</v>
      </c>
      <c r="G29" s="285" t="s">
        <v>58</v>
      </c>
      <c r="H29" s="285" t="s">
        <v>59</v>
      </c>
      <c r="I29" s="412"/>
      <c r="J29" s="288" t="s">
        <v>268</v>
      </c>
      <c r="K29" s="288" t="str">
        <f t="shared" si="5"/>
        <v>E1.P_A.MR4</v>
      </c>
      <c r="L29" s="413" t="s">
        <v>108</v>
      </c>
      <c r="M29" s="414" t="s">
        <v>269</v>
      </c>
      <c r="N29" s="415">
        <v>0</v>
      </c>
      <c r="O29" s="416">
        <v>0.04</v>
      </c>
      <c r="P29" s="411" t="s">
        <v>99</v>
      </c>
      <c r="Q29" s="293" t="str">
        <f t="shared" si="6"/>
        <v>E1.P_A.MR4-MP03-1</v>
      </c>
      <c r="R29" s="316" t="s">
        <v>292</v>
      </c>
      <c r="S29" s="317" t="s">
        <v>293</v>
      </c>
      <c r="T29" s="296">
        <v>1</v>
      </c>
      <c r="U29" s="297">
        <v>3</v>
      </c>
      <c r="V29" s="296" t="s">
        <v>67</v>
      </c>
      <c r="W29" s="324">
        <v>0.75</v>
      </c>
      <c r="X29" s="325">
        <v>0.75</v>
      </c>
      <c r="Y29" s="324">
        <v>0.75</v>
      </c>
      <c r="Z29" s="326">
        <v>0.75</v>
      </c>
      <c r="AA29" s="301"/>
      <c r="AB29" s="302"/>
      <c r="AC29" s="302"/>
      <c r="AD29" s="302"/>
      <c r="AE29" s="302"/>
      <c r="AF29" s="302"/>
      <c r="AG29" s="302"/>
      <c r="AH29" s="302"/>
      <c r="AI29" s="302"/>
      <c r="AJ29" s="302"/>
      <c r="AK29" s="302"/>
      <c r="AL29" s="302"/>
      <c r="AM29" s="302"/>
      <c r="AN29" s="302"/>
      <c r="AO29" s="302"/>
      <c r="AP29" s="302"/>
      <c r="AQ29" s="302"/>
      <c r="AR29" s="302"/>
      <c r="AS29" s="302"/>
      <c r="AT29" s="302"/>
      <c r="AU29" s="302"/>
      <c r="AV29" s="302"/>
      <c r="AW29" s="302"/>
      <c r="AX29" s="302"/>
      <c r="AY29" s="302"/>
      <c r="AZ29" s="302"/>
      <c r="BA29" s="302"/>
      <c r="BB29" s="302"/>
      <c r="BC29" s="303"/>
      <c r="BD29" s="304" t="s">
        <v>68</v>
      </c>
      <c r="BI29" s="305"/>
      <c r="BJ29" s="306"/>
      <c r="BK29" s="9" t="s">
        <v>294</v>
      </c>
      <c r="BL29" s="307" t="s">
        <v>295</v>
      </c>
      <c r="BN29" s="14" t="s">
        <v>202</v>
      </c>
      <c r="BO29" s="359" t="s">
        <v>203</v>
      </c>
      <c r="BP29" s="15" t="s">
        <v>296</v>
      </c>
      <c r="BQ29" s="360"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0" t="s">
        <v>274</v>
      </c>
      <c r="EC29" s="311" t="s">
        <v>275</v>
      </c>
      <c r="ED29" s="312" t="s">
        <v>829</v>
      </c>
      <c r="EE29" s="313">
        <v>4.75</v>
      </c>
      <c r="EF29" s="336">
        <v>4.5</v>
      </c>
      <c r="EG29" s="272"/>
      <c r="EH29" s="272"/>
      <c r="EI29" s="272"/>
      <c r="EJ29" s="272"/>
      <c r="EL29" s="825" t="s">
        <v>298</v>
      </c>
      <c r="EM29" s="321" t="s">
        <v>292</v>
      </c>
      <c r="EN29" s="277" t="s">
        <v>293</v>
      </c>
      <c r="EO29" s="277">
        <v>1</v>
      </c>
      <c r="EP29" s="277">
        <v>3</v>
      </c>
      <c r="EQ29" s="332">
        <v>0.75</v>
      </c>
      <c r="ER29" s="332">
        <v>0.75</v>
      </c>
      <c r="ES29" s="332">
        <v>0.75</v>
      </c>
      <c r="ET29" s="830">
        <v>0.75</v>
      </c>
    </row>
    <row r="30" spans="1:150" ht="52.5" customHeight="1" thickBot="1">
      <c r="A30" s="280" t="s">
        <v>53</v>
      </c>
      <c r="B30" s="281" t="s">
        <v>54</v>
      </c>
      <c r="C30" s="282" t="s">
        <v>55</v>
      </c>
      <c r="D30" s="283"/>
      <c r="E30" s="8" t="s">
        <v>57</v>
      </c>
      <c r="F30" s="284" t="str">
        <f t="shared" si="4"/>
        <v>E1.P_A</v>
      </c>
      <c r="G30" s="285" t="s">
        <v>58</v>
      </c>
      <c r="H30" s="285" t="s">
        <v>59</v>
      </c>
      <c r="I30" s="412"/>
      <c r="J30" s="288" t="s">
        <v>268</v>
      </c>
      <c r="K30" s="288" t="str">
        <f t="shared" si="5"/>
        <v>E1.P_A.MR4</v>
      </c>
      <c r="L30" s="413" t="s">
        <v>108</v>
      </c>
      <c r="M30" s="414" t="s">
        <v>269</v>
      </c>
      <c r="N30" s="415">
        <v>0</v>
      </c>
      <c r="O30" s="416">
        <v>0.04</v>
      </c>
      <c r="P30" s="411" t="s">
        <v>112</v>
      </c>
      <c r="Q30" s="293" t="str">
        <f t="shared" si="6"/>
        <v>E1.P_A.MR4-MP04-1</v>
      </c>
      <c r="R30" s="316" t="s">
        <v>304</v>
      </c>
      <c r="S30" s="317" t="s">
        <v>305</v>
      </c>
      <c r="T30" s="296">
        <v>0</v>
      </c>
      <c r="U30" s="297">
        <v>1</v>
      </c>
      <c r="V30" s="296" t="s">
        <v>67</v>
      </c>
      <c r="W30" s="324">
        <v>0.25</v>
      </c>
      <c r="X30" s="325">
        <v>0.25</v>
      </c>
      <c r="Y30" s="324">
        <v>0.25</v>
      </c>
      <c r="Z30" s="326">
        <v>0.25</v>
      </c>
      <c r="AA30" s="301"/>
      <c r="AB30" s="302"/>
      <c r="AC30" s="302"/>
      <c r="AD30" s="302"/>
      <c r="AE30" s="302"/>
      <c r="AF30" s="302"/>
      <c r="AG30" s="302"/>
      <c r="AH30" s="302"/>
      <c r="AI30" s="302"/>
      <c r="AJ30" s="302"/>
      <c r="AK30" s="302"/>
      <c r="AL30" s="302"/>
      <c r="AM30" s="302"/>
      <c r="AN30" s="302"/>
      <c r="AO30" s="302"/>
      <c r="AP30" s="302"/>
      <c r="AQ30" s="302"/>
      <c r="AR30" s="302"/>
      <c r="AS30" s="302"/>
      <c r="AT30" s="302"/>
      <c r="AU30" s="302"/>
      <c r="AV30" s="302"/>
      <c r="AW30" s="302"/>
      <c r="AX30" s="302"/>
      <c r="AY30" s="302"/>
      <c r="AZ30" s="302"/>
      <c r="BA30" s="302"/>
      <c r="BB30" s="302"/>
      <c r="BC30" s="303"/>
      <c r="BD30" s="304" t="s">
        <v>68</v>
      </c>
      <c r="BI30" s="305"/>
      <c r="BJ30" s="306"/>
      <c r="BK30" s="9" t="s">
        <v>306</v>
      </c>
      <c r="BL30" s="307" t="s">
        <v>307</v>
      </c>
      <c r="BN30" s="14" t="s">
        <v>217</v>
      </c>
      <c r="BO30" s="359" t="s">
        <v>218</v>
      </c>
      <c r="BP30" s="15" t="s">
        <v>308</v>
      </c>
      <c r="BQ30" s="360"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0" t="s">
        <v>285</v>
      </c>
      <c r="EC30" s="311" t="s">
        <v>286</v>
      </c>
      <c r="ED30" s="312" t="s">
        <v>872</v>
      </c>
      <c r="EE30" s="361">
        <v>184</v>
      </c>
      <c r="EF30" s="361">
        <v>230</v>
      </c>
      <c r="EG30" s="272"/>
      <c r="EH30" s="272"/>
      <c r="EI30" s="272"/>
      <c r="EJ30" s="272"/>
      <c r="EL30" s="825" t="s">
        <v>310</v>
      </c>
      <c r="EM30" s="321" t="s">
        <v>304</v>
      </c>
      <c r="EN30" s="277" t="s">
        <v>305</v>
      </c>
      <c r="EO30" s="277">
        <v>0</v>
      </c>
      <c r="EP30" s="277">
        <v>1</v>
      </c>
      <c r="EQ30" s="332">
        <v>0.25</v>
      </c>
      <c r="ER30" s="332">
        <v>0.25</v>
      </c>
      <c r="ES30" s="332">
        <v>0.25</v>
      </c>
      <c r="ET30" s="830">
        <v>0.25</v>
      </c>
    </row>
    <row r="31" spans="1:150" ht="75" customHeight="1" thickBot="1">
      <c r="A31" s="280" t="s">
        <v>53</v>
      </c>
      <c r="B31" s="281" t="s">
        <v>54</v>
      </c>
      <c r="C31" s="282" t="s">
        <v>55</v>
      </c>
      <c r="D31" s="283"/>
      <c r="E31" s="8" t="s">
        <v>57</v>
      </c>
      <c r="F31" s="284" t="str">
        <f t="shared" si="4"/>
        <v>E1.P_A</v>
      </c>
      <c r="G31" s="285" t="s">
        <v>58</v>
      </c>
      <c r="H31" s="285" t="s">
        <v>59</v>
      </c>
      <c r="I31" s="417"/>
      <c r="J31" s="288" t="s">
        <v>268</v>
      </c>
      <c r="K31" s="288" t="str">
        <f t="shared" si="5"/>
        <v>E1.P_A.MR4</v>
      </c>
      <c r="L31" s="413" t="s">
        <v>108</v>
      </c>
      <c r="M31" s="414" t="s">
        <v>269</v>
      </c>
      <c r="N31" s="418">
        <v>0</v>
      </c>
      <c r="O31" s="419">
        <v>0.04</v>
      </c>
      <c r="P31" s="411" t="s">
        <v>122</v>
      </c>
      <c r="Q31" s="351" t="str">
        <f t="shared" si="6"/>
        <v>E1.P_A.MR4-MP05-1</v>
      </c>
      <c r="R31" s="339" t="s">
        <v>315</v>
      </c>
      <c r="S31" s="340" t="s">
        <v>316</v>
      </c>
      <c r="T31" s="341">
        <v>120</v>
      </c>
      <c r="U31" s="342">
        <v>1500</v>
      </c>
      <c r="V31" s="354" t="s">
        <v>67</v>
      </c>
      <c r="W31" s="356">
        <v>375</v>
      </c>
      <c r="X31" s="357">
        <v>375</v>
      </c>
      <c r="Y31" s="356">
        <v>375</v>
      </c>
      <c r="Z31" s="358">
        <v>375</v>
      </c>
      <c r="AA31" s="301"/>
      <c r="AB31" s="302"/>
      <c r="AC31" s="302"/>
      <c r="AD31" s="302"/>
      <c r="AE31" s="302"/>
      <c r="AF31" s="302"/>
      <c r="AG31" s="302"/>
      <c r="AH31" s="302"/>
      <c r="AI31" s="302"/>
      <c r="AJ31" s="302"/>
      <c r="AK31" s="302"/>
      <c r="AL31" s="302"/>
      <c r="AM31" s="302"/>
      <c r="AN31" s="302"/>
      <c r="AO31" s="302"/>
      <c r="AP31" s="302"/>
      <c r="AQ31" s="302"/>
      <c r="AR31" s="302"/>
      <c r="AS31" s="302"/>
      <c r="AT31" s="302"/>
      <c r="AU31" s="302"/>
      <c r="AV31" s="302"/>
      <c r="AW31" s="302"/>
      <c r="AX31" s="302"/>
      <c r="AY31" s="302"/>
      <c r="AZ31" s="302"/>
      <c r="BA31" s="302"/>
      <c r="BB31" s="302"/>
      <c r="BC31" s="303"/>
      <c r="BD31" s="304" t="s">
        <v>68</v>
      </c>
      <c r="BI31" s="305"/>
      <c r="BJ31" s="306"/>
      <c r="BK31" s="9" t="s">
        <v>317</v>
      </c>
      <c r="BL31" s="307" t="s">
        <v>318</v>
      </c>
      <c r="BN31" s="14" t="s">
        <v>229</v>
      </c>
      <c r="BO31" s="359"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0" t="s">
        <v>296</v>
      </c>
      <c r="EC31" s="311" t="s">
        <v>297</v>
      </c>
      <c r="ED31" s="312" t="s">
        <v>890</v>
      </c>
      <c r="EE31" s="361">
        <v>0</v>
      </c>
      <c r="EF31" s="361">
        <v>80</v>
      </c>
      <c r="EG31" s="272"/>
      <c r="EH31" s="272"/>
      <c r="EI31" s="272"/>
      <c r="EJ31" s="272"/>
      <c r="EL31" s="825" t="s">
        <v>321</v>
      </c>
      <c r="EM31" s="321" t="s">
        <v>315</v>
      </c>
      <c r="EN31" s="277" t="s">
        <v>316</v>
      </c>
      <c r="EO31" s="277">
        <v>120</v>
      </c>
      <c r="EP31" s="277">
        <v>1500</v>
      </c>
      <c r="EQ31" s="278">
        <v>375</v>
      </c>
      <c r="ER31" s="278">
        <v>375</v>
      </c>
      <c r="ES31" s="278">
        <v>375</v>
      </c>
      <c r="ET31" s="831">
        <v>375</v>
      </c>
    </row>
    <row r="32" spans="1:150" ht="135" customHeight="1">
      <c r="A32" s="280" t="s">
        <v>53</v>
      </c>
      <c r="B32" s="281" t="s">
        <v>54</v>
      </c>
      <c r="C32" s="282" t="s">
        <v>55</v>
      </c>
      <c r="D32" s="283"/>
      <c r="E32" s="8" t="s">
        <v>57</v>
      </c>
      <c r="F32" s="284" t="str">
        <f t="shared" si="4"/>
        <v>E1.P_A</v>
      </c>
      <c r="G32" s="285" t="s">
        <v>58</v>
      </c>
      <c r="H32" s="285" t="s">
        <v>59</v>
      </c>
      <c r="I32" s="408" t="s">
        <v>326</v>
      </c>
      <c r="J32" s="401" t="s">
        <v>327</v>
      </c>
      <c r="K32" s="420" t="str">
        <f t="shared" si="5"/>
        <v>E1.P_A.MR5</v>
      </c>
      <c r="L32" s="364" t="s">
        <v>118</v>
      </c>
      <c r="M32" s="365" t="s">
        <v>328</v>
      </c>
      <c r="N32" s="366">
        <v>0</v>
      </c>
      <c r="O32" s="249">
        <v>1</v>
      </c>
      <c r="P32" s="380" t="s">
        <v>64</v>
      </c>
      <c r="Q32" s="369" t="str">
        <f t="shared" si="6"/>
        <v>E1.P_A.MR5-MP01-1</v>
      </c>
      <c r="R32" s="421" t="s">
        <v>329</v>
      </c>
      <c r="S32" s="371" t="s">
        <v>330</v>
      </c>
      <c r="T32" s="372">
        <v>1</v>
      </c>
      <c r="U32" s="373">
        <v>1</v>
      </c>
      <c r="V32" s="372" t="s">
        <v>102</v>
      </c>
      <c r="W32" s="257">
        <v>1</v>
      </c>
      <c r="X32" s="374">
        <v>0</v>
      </c>
      <c r="Y32" s="257">
        <v>0</v>
      </c>
      <c r="Z32" s="375">
        <v>0</v>
      </c>
      <c r="AA32" s="301"/>
      <c r="AB32" s="302"/>
      <c r="AC32" s="302"/>
      <c r="AD32" s="302"/>
      <c r="AE32" s="302"/>
      <c r="AF32" s="302"/>
      <c r="AG32" s="302"/>
      <c r="AH32" s="302"/>
      <c r="AI32" s="302"/>
      <c r="AJ32" s="302"/>
      <c r="AK32" s="302"/>
      <c r="AL32" s="302"/>
      <c r="AM32" s="302"/>
      <c r="AN32" s="302"/>
      <c r="AO32" s="302"/>
      <c r="AP32" s="302"/>
      <c r="AQ32" s="302"/>
      <c r="AR32" s="302"/>
      <c r="AS32" s="302"/>
      <c r="AT32" s="302"/>
      <c r="AU32" s="302"/>
      <c r="AV32" s="302"/>
      <c r="AW32" s="302"/>
      <c r="AX32" s="302"/>
      <c r="AY32" s="302"/>
      <c r="AZ32" s="302"/>
      <c r="BA32" s="302"/>
      <c r="BB32" s="302"/>
      <c r="BC32" s="303"/>
      <c r="BD32" s="304" t="s">
        <v>68</v>
      </c>
      <c r="BI32" s="305"/>
      <c r="BJ32" s="306"/>
      <c r="BK32" s="9" t="s">
        <v>331</v>
      </c>
      <c r="BL32" s="307" t="s">
        <v>332</v>
      </c>
      <c r="BN32" s="5" t="s">
        <v>238</v>
      </c>
      <c r="BO32" s="270" t="s">
        <v>239</v>
      </c>
      <c r="BP32" s="17" t="s">
        <v>333</v>
      </c>
      <c r="BQ32" s="422"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0" t="s">
        <v>308</v>
      </c>
      <c r="EC32" s="423" t="s">
        <v>309</v>
      </c>
      <c r="ED32" s="312" t="s">
        <v>904</v>
      </c>
      <c r="EE32" s="361">
        <v>0</v>
      </c>
      <c r="EF32" s="361">
        <v>2</v>
      </c>
      <c r="EG32" s="272"/>
      <c r="EH32" s="272"/>
      <c r="EI32" s="272"/>
      <c r="EJ32" s="272"/>
      <c r="EL32" s="834" t="s">
        <v>335</v>
      </c>
      <c r="EM32" s="321" t="s">
        <v>329</v>
      </c>
      <c r="EN32" s="277" t="s">
        <v>330</v>
      </c>
      <c r="EO32" s="277">
        <v>1</v>
      </c>
      <c r="EP32" s="277">
        <v>1</v>
      </c>
      <c r="EQ32" s="332">
        <v>0.25</v>
      </c>
      <c r="ER32" s="332">
        <v>0.25</v>
      </c>
      <c r="ES32" s="332">
        <v>0.25</v>
      </c>
      <c r="ET32" s="830">
        <v>0.25</v>
      </c>
    </row>
    <row r="33" spans="1:150" ht="95.25" customHeight="1" thickBot="1">
      <c r="A33" s="280" t="s">
        <v>53</v>
      </c>
      <c r="B33" s="281" t="s">
        <v>54</v>
      </c>
      <c r="C33" s="282" t="s">
        <v>55</v>
      </c>
      <c r="D33" s="283"/>
      <c r="E33" s="8" t="s">
        <v>57</v>
      </c>
      <c r="F33" s="284" t="str">
        <f t="shared" si="4"/>
        <v>E1.P_A</v>
      </c>
      <c r="G33" s="285" t="s">
        <v>58</v>
      </c>
      <c r="H33" s="285" t="s">
        <v>59</v>
      </c>
      <c r="I33" s="424"/>
      <c r="J33" s="288" t="s">
        <v>327</v>
      </c>
      <c r="K33" s="288" t="str">
        <f t="shared" si="5"/>
        <v>E1.P_A.MR5</v>
      </c>
      <c r="L33" s="413" t="s">
        <v>118</v>
      </c>
      <c r="M33" s="414" t="s">
        <v>328</v>
      </c>
      <c r="N33" s="378">
        <v>0</v>
      </c>
      <c r="O33" s="291">
        <v>1</v>
      </c>
      <c r="P33" s="380" t="s">
        <v>87</v>
      </c>
      <c r="Q33" s="381" t="str">
        <f t="shared" si="6"/>
        <v>E1.P_A.MR5-MP02-1</v>
      </c>
      <c r="R33" s="425" t="s">
        <v>340</v>
      </c>
      <c r="S33" s="317" t="s">
        <v>341</v>
      </c>
      <c r="T33" s="296">
        <v>1</v>
      </c>
      <c r="U33" s="297">
        <v>2</v>
      </c>
      <c r="V33" s="296" t="s">
        <v>67</v>
      </c>
      <c r="W33" s="318">
        <v>0.5</v>
      </c>
      <c r="X33" s="333">
        <v>0.5</v>
      </c>
      <c r="Y33" s="318">
        <v>0.5</v>
      </c>
      <c r="Z33" s="319">
        <v>0.5</v>
      </c>
      <c r="AA33" s="301"/>
      <c r="AB33" s="302"/>
      <c r="AC33" s="302"/>
      <c r="AD33" s="302"/>
      <c r="AE33" s="302"/>
      <c r="AF33" s="302"/>
      <c r="AG33" s="302"/>
      <c r="AH33" s="302"/>
      <c r="AI33" s="302"/>
      <c r="AJ33" s="302"/>
      <c r="AK33" s="302"/>
      <c r="AL33" s="302"/>
      <c r="AM33" s="302"/>
      <c r="AN33" s="302"/>
      <c r="AO33" s="302"/>
      <c r="AP33" s="302"/>
      <c r="AQ33" s="302"/>
      <c r="AR33" s="302"/>
      <c r="AS33" s="302"/>
      <c r="AT33" s="302"/>
      <c r="AU33" s="302"/>
      <c r="AV33" s="302"/>
      <c r="AW33" s="302"/>
      <c r="AX33" s="302"/>
      <c r="AY33" s="302"/>
      <c r="AZ33" s="302"/>
      <c r="BA33" s="302"/>
      <c r="BB33" s="302"/>
      <c r="BC33" s="303"/>
      <c r="BD33" s="304" t="s">
        <v>68</v>
      </c>
      <c r="BI33" s="305"/>
      <c r="BJ33" s="306"/>
      <c r="BK33" s="9" t="s">
        <v>342</v>
      </c>
      <c r="BL33" s="307" t="s">
        <v>343</v>
      </c>
      <c r="BN33" s="12" t="s">
        <v>238</v>
      </c>
      <c r="BO33" s="334" t="s">
        <v>239</v>
      </c>
      <c r="BP33" s="18" t="s">
        <v>344</v>
      </c>
      <c r="BQ33" s="426"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0" t="s">
        <v>319</v>
      </c>
      <c r="EC33" s="311" t="s">
        <v>320</v>
      </c>
      <c r="ED33" s="312" t="s">
        <v>927</v>
      </c>
      <c r="EE33" s="361">
        <v>665</v>
      </c>
      <c r="EF33" s="361">
        <v>1100</v>
      </c>
      <c r="EG33" s="272"/>
      <c r="EH33" s="272"/>
      <c r="EI33" s="272"/>
      <c r="EJ33" s="272"/>
      <c r="EL33" s="834" t="s">
        <v>346</v>
      </c>
      <c r="EM33" s="321" t="s">
        <v>340</v>
      </c>
      <c r="EN33" s="277" t="s">
        <v>341</v>
      </c>
      <c r="EO33" s="277">
        <v>1</v>
      </c>
      <c r="EP33" s="277">
        <v>2</v>
      </c>
      <c r="EQ33" s="279">
        <v>0.5</v>
      </c>
      <c r="ER33" s="279">
        <v>0.5</v>
      </c>
      <c r="ES33" s="279">
        <v>0.5</v>
      </c>
      <c r="ET33" s="835">
        <v>0.5</v>
      </c>
    </row>
    <row r="34" spans="1:150" ht="105" customHeight="1" thickBot="1">
      <c r="A34" s="280" t="s">
        <v>53</v>
      </c>
      <c r="B34" s="281" t="s">
        <v>54</v>
      </c>
      <c r="C34" s="282" t="s">
        <v>55</v>
      </c>
      <c r="D34" s="283"/>
      <c r="E34" s="8" t="s">
        <v>57</v>
      </c>
      <c r="F34" s="284" t="str">
        <f t="shared" si="4"/>
        <v>E1.P_A</v>
      </c>
      <c r="G34" s="285" t="s">
        <v>58</v>
      </c>
      <c r="H34" s="285" t="s">
        <v>59</v>
      </c>
      <c r="I34" s="424"/>
      <c r="J34" s="288" t="s">
        <v>327</v>
      </c>
      <c r="K34" s="288" t="str">
        <f t="shared" si="5"/>
        <v>E1.P_A.MR5</v>
      </c>
      <c r="L34" s="413" t="s">
        <v>118</v>
      </c>
      <c r="M34" s="414" t="s">
        <v>328</v>
      </c>
      <c r="N34" s="378">
        <v>0</v>
      </c>
      <c r="O34" s="291">
        <v>1</v>
      </c>
      <c r="P34" s="380" t="s">
        <v>99</v>
      </c>
      <c r="Q34" s="381" t="str">
        <f t="shared" si="6"/>
        <v>E1.P_A.MR5-MP03-1</v>
      </c>
      <c r="R34" s="425" t="s">
        <v>351</v>
      </c>
      <c r="S34" s="317" t="s">
        <v>352</v>
      </c>
      <c r="T34" s="296">
        <v>5</v>
      </c>
      <c r="U34" s="385">
        <v>6</v>
      </c>
      <c r="V34" s="384" t="s">
        <v>67</v>
      </c>
      <c r="W34" s="298">
        <v>2</v>
      </c>
      <c r="X34" s="299">
        <v>2</v>
      </c>
      <c r="Y34" s="298">
        <v>1</v>
      </c>
      <c r="Z34" s="300">
        <v>1</v>
      </c>
      <c r="AA34" s="386"/>
      <c r="AB34" s="387"/>
      <c r="AC34" s="387"/>
      <c r="AD34" s="387"/>
      <c r="AE34" s="387"/>
      <c r="AF34" s="387"/>
      <c r="AG34" s="387"/>
      <c r="AH34" s="387"/>
      <c r="AI34" s="387"/>
      <c r="AJ34" s="387"/>
      <c r="AK34" s="387"/>
      <c r="AL34" s="387"/>
      <c r="AM34" s="387"/>
      <c r="AN34" s="387"/>
      <c r="AO34" s="387"/>
      <c r="AP34" s="387"/>
      <c r="AQ34" s="387"/>
      <c r="AR34" s="387"/>
      <c r="AS34" s="387"/>
      <c r="AT34" s="387"/>
      <c r="AU34" s="387"/>
      <c r="AV34" s="387"/>
      <c r="AW34" s="387"/>
      <c r="AX34" s="387"/>
      <c r="AY34" s="387"/>
      <c r="AZ34" s="387"/>
      <c r="BA34" s="387"/>
      <c r="BB34" s="387"/>
      <c r="BC34" s="388"/>
      <c r="BD34" s="304" t="s">
        <v>68</v>
      </c>
      <c r="BI34" s="305"/>
      <c r="BJ34" s="306"/>
      <c r="BK34" s="9" t="s">
        <v>353</v>
      </c>
      <c r="BL34" s="307" t="s">
        <v>354</v>
      </c>
      <c r="BN34" s="14" t="s">
        <v>249</v>
      </c>
      <c r="BO34" s="359" t="s">
        <v>250</v>
      </c>
      <c r="BP34" s="15" t="s">
        <v>355</v>
      </c>
      <c r="BQ34" s="335"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0" t="s">
        <v>333</v>
      </c>
      <c r="EC34" s="311" t="s">
        <v>334</v>
      </c>
      <c r="ED34" s="312" t="s">
        <v>953</v>
      </c>
      <c r="EE34" s="361">
        <v>25</v>
      </c>
      <c r="EF34" s="361">
        <v>90</v>
      </c>
      <c r="EG34" s="272"/>
      <c r="EH34" s="272"/>
      <c r="EI34" s="272"/>
      <c r="EJ34" s="272"/>
      <c r="EL34" s="834" t="s">
        <v>357</v>
      </c>
      <c r="EM34" s="321" t="s">
        <v>351</v>
      </c>
      <c r="EN34" s="277" t="s">
        <v>352</v>
      </c>
      <c r="EO34" s="277">
        <v>5</v>
      </c>
      <c r="EP34" s="389">
        <v>6</v>
      </c>
      <c r="EQ34" s="278">
        <v>2</v>
      </c>
      <c r="ER34" s="278">
        <v>2</v>
      </c>
      <c r="ES34" s="278">
        <v>1</v>
      </c>
      <c r="ET34" s="831">
        <v>1</v>
      </c>
    </row>
    <row r="35" spans="1:150" ht="85.5" customHeight="1" thickBot="1">
      <c r="A35" s="280" t="s">
        <v>53</v>
      </c>
      <c r="B35" s="281" t="s">
        <v>54</v>
      </c>
      <c r="C35" s="282" t="s">
        <v>55</v>
      </c>
      <c r="D35" s="283"/>
      <c r="E35" s="8" t="s">
        <v>57</v>
      </c>
      <c r="F35" s="284" t="str">
        <f t="shared" si="4"/>
        <v>E1.P_A</v>
      </c>
      <c r="G35" s="427" t="s">
        <v>58</v>
      </c>
      <c r="H35" s="427" t="s">
        <v>59</v>
      </c>
      <c r="I35" s="428"/>
      <c r="J35" s="404" t="s">
        <v>327</v>
      </c>
      <c r="K35" s="404" t="str">
        <f t="shared" si="5"/>
        <v>E1.P_A.MR5</v>
      </c>
      <c r="L35" s="429" t="s">
        <v>118</v>
      </c>
      <c r="M35" s="430" t="s">
        <v>328</v>
      </c>
      <c r="N35" s="392">
        <v>0</v>
      </c>
      <c r="O35" s="431">
        <v>1</v>
      </c>
      <c r="P35" s="380" t="s">
        <v>112</v>
      </c>
      <c r="Q35" s="395" t="str">
        <f t="shared" si="6"/>
        <v>E1.P_A.MR5-MP04-1</v>
      </c>
      <c r="R35" s="432" t="s">
        <v>362</v>
      </c>
      <c r="S35" s="353" t="s">
        <v>363</v>
      </c>
      <c r="T35" s="354">
        <v>0</v>
      </c>
      <c r="U35" s="355">
        <v>1</v>
      </c>
      <c r="V35" s="354" t="s">
        <v>67</v>
      </c>
      <c r="W35" s="398">
        <v>0.25</v>
      </c>
      <c r="X35" s="399">
        <v>0.25</v>
      </c>
      <c r="Y35" s="398">
        <v>0.25</v>
      </c>
      <c r="Z35" s="400">
        <v>0.25</v>
      </c>
      <c r="AA35" s="301"/>
      <c r="AB35" s="302"/>
      <c r="AC35" s="302"/>
      <c r="AD35" s="302"/>
      <c r="AE35" s="302"/>
      <c r="AF35" s="302"/>
      <c r="AG35" s="302"/>
      <c r="AH35" s="302"/>
      <c r="AI35" s="302"/>
      <c r="AJ35" s="302"/>
      <c r="AK35" s="302"/>
      <c r="AL35" s="302"/>
      <c r="AM35" s="302"/>
      <c r="AN35" s="302"/>
      <c r="AO35" s="302"/>
      <c r="AP35" s="302"/>
      <c r="AQ35" s="302"/>
      <c r="AR35" s="302"/>
      <c r="AS35" s="302"/>
      <c r="AT35" s="302"/>
      <c r="AU35" s="302"/>
      <c r="AV35" s="302"/>
      <c r="AW35" s="302"/>
      <c r="AX35" s="302"/>
      <c r="AY35" s="302"/>
      <c r="AZ35" s="302"/>
      <c r="BA35" s="302"/>
      <c r="BB35" s="302"/>
      <c r="BC35" s="303"/>
      <c r="BD35" s="304" t="s">
        <v>68</v>
      </c>
      <c r="BI35" s="305"/>
      <c r="BJ35" s="306"/>
      <c r="BK35" s="9" t="s">
        <v>364</v>
      </c>
      <c r="BL35" s="307" t="s">
        <v>365</v>
      </c>
      <c r="BN35" s="14" t="s">
        <v>258</v>
      </c>
      <c r="BO35" s="359"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0" t="s">
        <v>344</v>
      </c>
      <c r="EC35" s="311" t="s">
        <v>345</v>
      </c>
      <c r="ED35" s="312" t="s">
        <v>975</v>
      </c>
      <c r="EE35" s="361">
        <v>18152</v>
      </c>
      <c r="EF35" s="361">
        <v>40000</v>
      </c>
      <c r="EG35" s="272"/>
      <c r="EH35" s="272"/>
      <c r="EI35" s="272"/>
      <c r="EJ35" s="272"/>
      <c r="EL35" s="834" t="s">
        <v>368</v>
      </c>
      <c r="EM35" s="321" t="s">
        <v>362</v>
      </c>
      <c r="EN35" s="277" t="s">
        <v>363</v>
      </c>
      <c r="EO35" s="277">
        <v>0</v>
      </c>
      <c r="EP35" s="277">
        <v>1</v>
      </c>
      <c r="EQ35" s="332">
        <v>0.25</v>
      </c>
      <c r="ER35" s="332">
        <v>0.25</v>
      </c>
      <c r="ES35" s="332">
        <v>0.25</v>
      </c>
      <c r="ET35" s="830">
        <v>0.25</v>
      </c>
    </row>
    <row r="36" spans="1:150" ht="78.75" customHeight="1" thickBot="1">
      <c r="A36" s="280" t="s">
        <v>53</v>
      </c>
      <c r="B36" s="433" t="s">
        <v>54</v>
      </c>
      <c r="C36" s="434" t="s">
        <v>55</v>
      </c>
      <c r="D36" s="435" t="s">
        <v>371</v>
      </c>
      <c r="E36" s="3" t="s">
        <v>372</v>
      </c>
      <c r="F36" s="436" t="str">
        <f t="shared" si="4"/>
        <v>E1.P_B</v>
      </c>
      <c r="G36" s="437" t="s">
        <v>79</v>
      </c>
      <c r="H36" s="438" t="s">
        <v>152</v>
      </c>
      <c r="I36" s="408" t="s">
        <v>373</v>
      </c>
      <c r="J36" s="439" t="s">
        <v>61</v>
      </c>
      <c r="K36" s="420" t="str">
        <f t="shared" si="5"/>
        <v>E1.P_B.MR1</v>
      </c>
      <c r="L36" s="364" t="s">
        <v>128</v>
      </c>
      <c r="M36" s="365" t="s">
        <v>374</v>
      </c>
      <c r="N36" s="410">
        <v>0.2</v>
      </c>
      <c r="O36" s="410">
        <v>1</v>
      </c>
      <c r="P36" s="411" t="s">
        <v>64</v>
      </c>
      <c r="Q36" s="251" t="str">
        <f t="shared" si="6"/>
        <v>E1.P_B.MR1-MP01-1</v>
      </c>
      <c r="R36" s="339" t="s">
        <v>375</v>
      </c>
      <c r="S36" s="340" t="s">
        <v>376</v>
      </c>
      <c r="T36" s="409">
        <v>0.6</v>
      </c>
      <c r="U36" s="440">
        <v>1</v>
      </c>
      <c r="V36" s="256" t="s">
        <v>67</v>
      </c>
      <c r="W36" s="257">
        <v>0</v>
      </c>
      <c r="X36" s="258">
        <v>0.5</v>
      </c>
      <c r="Y36" s="259">
        <v>0.5</v>
      </c>
      <c r="Z36" s="375">
        <v>0</v>
      </c>
      <c r="AA36" s="441">
        <f>45000000+5000000+42000000+149295165+52000000+40000000+81871606+88245720+1159140+75000000+32000000+27000000+100000000+35877140+233000000+25185824+704835+1684614000+815386000-2500000000+2500000000</f>
        <v>3533339430</v>
      </c>
      <c r="AB36" s="442">
        <f>893704160+48000000+51000000+43000000+96928+5128394+13003958</f>
        <v>1053933440</v>
      </c>
      <c r="AC36" s="442">
        <v>500000000</v>
      </c>
      <c r="AD36" s="442"/>
      <c r="AE36" s="442"/>
      <c r="AF36" s="442">
        <f>469367247+541637228+1499262124+16008270+122259387+28727650+1995078</f>
        <v>2679256984</v>
      </c>
      <c r="AG36" s="442">
        <f>SUM(AA36:AF36)</f>
        <v>7766529854</v>
      </c>
      <c r="AH36" s="442">
        <f>AA36*1.035</f>
        <v>3657006310.0499997</v>
      </c>
      <c r="AI36" s="442">
        <f>AB36*1.035</f>
        <v>1090821110.3999999</v>
      </c>
      <c r="AJ36" s="442">
        <f>AC36*1.035-87500000</f>
        <v>429999999.99999994</v>
      </c>
      <c r="AK36" s="442">
        <f>AD36*1.035</f>
        <v>0</v>
      </c>
      <c r="AL36" s="442">
        <f>AE36*1.035</f>
        <v>0</v>
      </c>
      <c r="AM36" s="442">
        <f>AF36*1.035</f>
        <v>2773030978.4399996</v>
      </c>
      <c r="AN36" s="442">
        <f t="shared" ref="AN36" si="8">SUM(AH36:AM36)</f>
        <v>7950858398.8899994</v>
      </c>
      <c r="AO36" s="442">
        <f>AH36*1.035-2500000000</f>
        <v>1285001530.9017496</v>
      </c>
      <c r="AP36" s="442">
        <f t="shared" ref="AP36:AT36" si="9">AI36*1.035</f>
        <v>1128999849.2639997</v>
      </c>
      <c r="AQ36" s="442">
        <f>AJ36*1.035-87500000</f>
        <v>357549999.99999988</v>
      </c>
      <c r="AR36" s="442">
        <f t="shared" si="9"/>
        <v>0</v>
      </c>
      <c r="AS36" s="442">
        <f t="shared" si="9"/>
        <v>0</v>
      </c>
      <c r="AT36" s="442">
        <f t="shared" si="9"/>
        <v>2870087062.6853995</v>
      </c>
      <c r="AU36" s="442">
        <f t="shared" ref="AU36" si="10">SUM(AO36:AT36)</f>
        <v>5641638442.8511486</v>
      </c>
      <c r="AV36" s="442">
        <f>AO36*1.035</f>
        <v>1329976584.4833107</v>
      </c>
      <c r="AW36" s="442">
        <f t="shared" ref="AW36:BA36" si="11">AP36*1.035</f>
        <v>1168514843.9882395</v>
      </c>
      <c r="AX36" s="442">
        <f t="shared" si="11"/>
        <v>370064249.99999982</v>
      </c>
      <c r="AY36" s="442">
        <f t="shared" si="11"/>
        <v>0</v>
      </c>
      <c r="AZ36" s="442">
        <f t="shared" si="11"/>
        <v>0</v>
      </c>
      <c r="BA36" s="442">
        <f t="shared" si="11"/>
        <v>2970540109.8793883</v>
      </c>
      <c r="BB36" s="442">
        <f t="shared" ref="BB36" si="12">SUM(AV36:BA36)</f>
        <v>5839095788.3509388</v>
      </c>
      <c r="BC36" s="443">
        <f t="shared" ref="BC36" si="13">+BB36+AU36+AN36+AG36</f>
        <v>27198122484.092087</v>
      </c>
      <c r="BD36" s="304" t="s">
        <v>377</v>
      </c>
      <c r="BI36" s="305"/>
      <c r="BJ36" s="306"/>
      <c r="BK36" s="16" t="s">
        <v>378</v>
      </c>
      <c r="BL36" s="376" t="s">
        <v>379</v>
      </c>
      <c r="BN36" s="5" t="s">
        <v>272</v>
      </c>
      <c r="BO36" s="270" t="s">
        <v>273</v>
      </c>
      <c r="BP36" s="17" t="s">
        <v>380</v>
      </c>
      <c r="BQ36" s="422"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0" t="s">
        <v>355</v>
      </c>
      <c r="EC36" s="311" t="s">
        <v>356</v>
      </c>
      <c r="ED36" s="312" t="s">
        <v>995</v>
      </c>
      <c r="EE36" s="444">
        <v>87</v>
      </c>
      <c r="EF36" s="444">
        <v>114</v>
      </c>
      <c r="EG36" s="272"/>
      <c r="EH36" s="272"/>
      <c r="EI36" s="272"/>
      <c r="EJ36" s="272"/>
      <c r="EL36" s="825" t="s">
        <v>382</v>
      </c>
      <c r="EM36" s="321" t="s">
        <v>375</v>
      </c>
      <c r="EN36" s="277" t="s">
        <v>1895</v>
      </c>
      <c r="EO36" s="278">
        <v>60</v>
      </c>
      <c r="EP36" s="278">
        <v>100</v>
      </c>
      <c r="EQ36" s="278">
        <v>0</v>
      </c>
      <c r="ER36" s="826">
        <v>0</v>
      </c>
      <c r="ES36" s="279">
        <v>50</v>
      </c>
      <c r="ET36" s="837">
        <v>50</v>
      </c>
    </row>
    <row r="37" spans="1:150" ht="51" customHeight="1" thickBot="1">
      <c r="A37" s="280" t="s">
        <v>53</v>
      </c>
      <c r="B37" s="281" t="s">
        <v>54</v>
      </c>
      <c r="C37" s="282" t="s">
        <v>55</v>
      </c>
      <c r="D37" s="283"/>
      <c r="E37" s="8" t="s">
        <v>372</v>
      </c>
      <c r="F37" s="284" t="str">
        <f t="shared" si="4"/>
        <v>E1.P_B</v>
      </c>
      <c r="G37" s="445" t="s">
        <v>79</v>
      </c>
      <c r="H37" s="446" t="s">
        <v>152</v>
      </c>
      <c r="I37" s="447"/>
      <c r="J37" s="287" t="s">
        <v>61</v>
      </c>
      <c r="K37" s="288" t="str">
        <f t="shared" si="5"/>
        <v>E1.P_B.MR1</v>
      </c>
      <c r="L37" s="448" t="s">
        <v>128</v>
      </c>
      <c r="M37" s="449" t="s">
        <v>374</v>
      </c>
      <c r="N37" s="416">
        <v>0.2</v>
      </c>
      <c r="O37" s="416">
        <v>1</v>
      </c>
      <c r="P37" s="411" t="s">
        <v>87</v>
      </c>
      <c r="Q37" s="293" t="str">
        <f t="shared" si="6"/>
        <v>E1.P_B.MR1-MP02-1</v>
      </c>
      <c r="R37" s="370" t="s">
        <v>388</v>
      </c>
      <c r="S37" s="371" t="s">
        <v>389</v>
      </c>
      <c r="T37" s="372">
        <v>0</v>
      </c>
      <c r="U37" s="373">
        <v>1</v>
      </c>
      <c r="V37" s="296" t="s">
        <v>67</v>
      </c>
      <c r="W37" s="298">
        <v>0</v>
      </c>
      <c r="X37" s="299">
        <v>0</v>
      </c>
      <c r="Y37" s="318">
        <v>0.5</v>
      </c>
      <c r="Z37" s="319">
        <v>0.5</v>
      </c>
      <c r="AA37" s="301"/>
      <c r="AB37" s="302"/>
      <c r="AC37" s="302"/>
      <c r="AD37" s="302"/>
      <c r="AE37" s="302"/>
      <c r="AF37" s="302"/>
      <c r="AG37" s="302"/>
      <c r="AH37" s="302"/>
      <c r="AI37" s="302"/>
      <c r="AJ37" s="302"/>
      <c r="AK37" s="302"/>
      <c r="AL37" s="302"/>
      <c r="AM37" s="302"/>
      <c r="AN37" s="302"/>
      <c r="AO37" s="302"/>
      <c r="AP37" s="302"/>
      <c r="AQ37" s="302"/>
      <c r="AR37" s="302"/>
      <c r="AS37" s="302"/>
      <c r="AT37" s="302"/>
      <c r="AU37" s="302"/>
      <c r="AV37" s="302"/>
      <c r="AW37" s="302"/>
      <c r="AX37" s="302"/>
      <c r="AY37" s="302"/>
      <c r="AZ37" s="302"/>
      <c r="BA37" s="302"/>
      <c r="BB37" s="302"/>
      <c r="BC37" s="303"/>
      <c r="BD37" s="304" t="s">
        <v>377</v>
      </c>
      <c r="BI37" s="382" t="s">
        <v>103</v>
      </c>
      <c r="BJ37" s="383" t="s">
        <v>104</v>
      </c>
      <c r="BK37" s="4" t="s">
        <v>390</v>
      </c>
      <c r="BL37" s="269" t="s">
        <v>391</v>
      </c>
      <c r="BN37" s="12" t="s">
        <v>272</v>
      </c>
      <c r="BO37" s="334" t="s">
        <v>273</v>
      </c>
      <c r="BP37" s="19" t="s">
        <v>392</v>
      </c>
      <c r="BQ37" s="450"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10" t="s">
        <v>366</v>
      </c>
      <c r="EC37" s="311" t="s">
        <v>367</v>
      </c>
      <c r="ED37" s="312" t="s">
        <v>1073</v>
      </c>
      <c r="EE37" s="320" t="s">
        <v>1074</v>
      </c>
      <c r="EF37" s="320" t="s">
        <v>1075</v>
      </c>
      <c r="EG37" s="272"/>
      <c r="EH37" s="272"/>
      <c r="EI37" s="272"/>
      <c r="EJ37" s="272"/>
      <c r="EL37" s="825" t="s">
        <v>394</v>
      </c>
      <c r="EM37" s="321" t="s">
        <v>388</v>
      </c>
      <c r="EN37" s="277" t="s">
        <v>389</v>
      </c>
      <c r="EO37" s="277">
        <v>0</v>
      </c>
      <c r="EP37" s="277">
        <v>1</v>
      </c>
      <c r="EQ37" s="278">
        <v>0</v>
      </c>
      <c r="ER37" s="278">
        <v>0</v>
      </c>
      <c r="ES37" s="279">
        <v>0.5</v>
      </c>
      <c r="ET37" s="835">
        <v>0.5</v>
      </c>
    </row>
    <row r="38" spans="1:150" ht="81" customHeight="1">
      <c r="A38" s="280" t="s">
        <v>53</v>
      </c>
      <c r="B38" s="281" t="s">
        <v>54</v>
      </c>
      <c r="C38" s="282" t="s">
        <v>55</v>
      </c>
      <c r="D38" s="283"/>
      <c r="E38" s="8" t="s">
        <v>372</v>
      </c>
      <c r="F38" s="284" t="str">
        <f t="shared" si="4"/>
        <v>E1.P_B</v>
      </c>
      <c r="G38" s="445" t="s">
        <v>79</v>
      </c>
      <c r="H38" s="446" t="s">
        <v>152</v>
      </c>
      <c r="I38" s="447"/>
      <c r="J38" s="287" t="s">
        <v>61</v>
      </c>
      <c r="K38" s="288" t="str">
        <f t="shared" si="5"/>
        <v>E1.P_B.MR1</v>
      </c>
      <c r="L38" s="448" t="s">
        <v>128</v>
      </c>
      <c r="M38" s="449" t="s">
        <v>374</v>
      </c>
      <c r="N38" s="416">
        <v>0.2</v>
      </c>
      <c r="O38" s="416">
        <v>1</v>
      </c>
      <c r="P38" s="411" t="s">
        <v>99</v>
      </c>
      <c r="Q38" s="293" t="str">
        <f t="shared" si="6"/>
        <v>E1.P_B.MR1-MP03-1</v>
      </c>
      <c r="R38" s="316" t="s">
        <v>399</v>
      </c>
      <c r="S38" s="317" t="s">
        <v>400</v>
      </c>
      <c r="T38" s="296">
        <v>0</v>
      </c>
      <c r="U38" s="297">
        <v>1</v>
      </c>
      <c r="V38" s="296" t="s">
        <v>67</v>
      </c>
      <c r="W38" s="324">
        <v>0.25</v>
      </c>
      <c r="X38" s="325">
        <v>0.25</v>
      </c>
      <c r="Y38" s="324">
        <v>0.25</v>
      </c>
      <c r="Z38" s="326">
        <v>0.25</v>
      </c>
      <c r="AA38" s="301"/>
      <c r="AB38" s="302"/>
      <c r="AC38" s="302"/>
      <c r="AD38" s="302"/>
      <c r="AE38" s="302"/>
      <c r="AF38" s="302"/>
      <c r="AG38" s="302"/>
      <c r="AH38" s="302"/>
      <c r="AI38" s="302"/>
      <c r="AJ38" s="302"/>
      <c r="AK38" s="302"/>
      <c r="AL38" s="302"/>
      <c r="AM38" s="302"/>
      <c r="AN38" s="302"/>
      <c r="AO38" s="302"/>
      <c r="AP38" s="302"/>
      <c r="AQ38" s="302"/>
      <c r="AR38" s="302"/>
      <c r="AS38" s="302"/>
      <c r="AT38" s="302"/>
      <c r="AU38" s="302"/>
      <c r="AV38" s="302"/>
      <c r="AW38" s="302"/>
      <c r="AX38" s="302"/>
      <c r="AY38" s="302"/>
      <c r="AZ38" s="302"/>
      <c r="BA38" s="302"/>
      <c r="BB38" s="302"/>
      <c r="BC38" s="303"/>
      <c r="BD38" s="304" t="s">
        <v>377</v>
      </c>
      <c r="BI38" s="305"/>
      <c r="BJ38" s="306"/>
      <c r="BK38" s="9" t="s">
        <v>401</v>
      </c>
      <c r="BL38" s="307" t="s">
        <v>402</v>
      </c>
      <c r="BN38" s="5" t="s">
        <v>283</v>
      </c>
      <c r="BO38" s="270" t="s">
        <v>284</v>
      </c>
      <c r="BP38" s="17" t="s">
        <v>403</v>
      </c>
      <c r="BQ38" s="422"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0" t="s">
        <v>380</v>
      </c>
      <c r="EC38" s="311" t="s">
        <v>381</v>
      </c>
      <c r="ED38" s="312" t="s">
        <v>1129</v>
      </c>
      <c r="EE38" s="361">
        <v>99</v>
      </c>
      <c r="EF38" s="361">
        <v>99</v>
      </c>
      <c r="EG38" s="272"/>
      <c r="EH38" s="272"/>
      <c r="EI38" s="272"/>
      <c r="EJ38" s="272"/>
      <c r="EL38" s="825" t="s">
        <v>405</v>
      </c>
      <c r="EM38" s="321" t="s">
        <v>399</v>
      </c>
      <c r="EN38" s="277" t="s">
        <v>400</v>
      </c>
      <c r="EO38" s="277">
        <v>0</v>
      </c>
      <c r="EP38" s="277">
        <v>1</v>
      </c>
      <c r="EQ38" s="332">
        <v>0.25</v>
      </c>
      <c r="ER38" s="332">
        <v>0.25</v>
      </c>
      <c r="ES38" s="332">
        <v>0.25</v>
      </c>
      <c r="ET38" s="830">
        <v>0.25</v>
      </c>
    </row>
    <row r="39" spans="1:150" ht="57" customHeight="1" thickBot="1">
      <c r="A39" s="280" t="s">
        <v>53</v>
      </c>
      <c r="B39" s="281" t="s">
        <v>54</v>
      </c>
      <c r="C39" s="282" t="s">
        <v>55</v>
      </c>
      <c r="D39" s="283"/>
      <c r="E39" s="8" t="s">
        <v>372</v>
      </c>
      <c r="F39" s="284" t="str">
        <f t="shared" si="4"/>
        <v>E1.P_B</v>
      </c>
      <c r="G39" s="445" t="s">
        <v>79</v>
      </c>
      <c r="H39" s="446" t="s">
        <v>152</v>
      </c>
      <c r="I39" s="451"/>
      <c r="J39" s="344" t="s">
        <v>61</v>
      </c>
      <c r="K39" s="404" t="str">
        <f t="shared" si="5"/>
        <v>E1.P_B.MR1</v>
      </c>
      <c r="L39" s="452" t="s">
        <v>128</v>
      </c>
      <c r="M39" s="453" t="s">
        <v>374</v>
      </c>
      <c r="N39" s="419">
        <v>0.2</v>
      </c>
      <c r="O39" s="419">
        <v>1</v>
      </c>
      <c r="P39" s="411" t="s">
        <v>112</v>
      </c>
      <c r="Q39" s="454" t="str">
        <f t="shared" si="6"/>
        <v>E1.P_B.MR1-MP04-1</v>
      </c>
      <c r="R39" s="352" t="s">
        <v>410</v>
      </c>
      <c r="S39" s="353" t="s">
        <v>411</v>
      </c>
      <c r="T39" s="354">
        <v>0</v>
      </c>
      <c r="U39" s="355">
        <v>1</v>
      </c>
      <c r="V39" s="354" t="s">
        <v>67</v>
      </c>
      <c r="W39" s="356">
        <v>0</v>
      </c>
      <c r="X39" s="357">
        <v>0</v>
      </c>
      <c r="Y39" s="406">
        <v>0.5</v>
      </c>
      <c r="Z39" s="407">
        <v>0.5</v>
      </c>
      <c r="AA39" s="301"/>
      <c r="AB39" s="302"/>
      <c r="AC39" s="302"/>
      <c r="AD39" s="302"/>
      <c r="AE39" s="302"/>
      <c r="AF39" s="302"/>
      <c r="AG39" s="302"/>
      <c r="AH39" s="302"/>
      <c r="AI39" s="302"/>
      <c r="AJ39" s="302"/>
      <c r="AK39" s="302"/>
      <c r="AL39" s="302"/>
      <c r="AM39" s="302"/>
      <c r="AN39" s="302"/>
      <c r="AO39" s="302"/>
      <c r="AP39" s="302"/>
      <c r="AQ39" s="302"/>
      <c r="AR39" s="302"/>
      <c r="AS39" s="302"/>
      <c r="AT39" s="302"/>
      <c r="AU39" s="302"/>
      <c r="AV39" s="302"/>
      <c r="AW39" s="302"/>
      <c r="AX39" s="302"/>
      <c r="AY39" s="302"/>
      <c r="AZ39" s="302"/>
      <c r="BA39" s="302"/>
      <c r="BB39" s="302"/>
      <c r="BC39" s="303"/>
      <c r="BD39" s="304" t="s">
        <v>377</v>
      </c>
      <c r="BI39" s="305"/>
      <c r="BJ39" s="306"/>
      <c r="BK39" s="9" t="s">
        <v>412</v>
      </c>
      <c r="BL39" s="307" t="s">
        <v>413</v>
      </c>
      <c r="BN39" s="12" t="s">
        <v>283</v>
      </c>
      <c r="BO39" s="334" t="s">
        <v>284</v>
      </c>
      <c r="BP39" s="18" t="s">
        <v>414</v>
      </c>
      <c r="BQ39" s="426"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0" t="s">
        <v>392</v>
      </c>
      <c r="EC39" s="311" t="s">
        <v>393</v>
      </c>
      <c r="ED39" s="312" t="s">
        <v>1143</v>
      </c>
      <c r="EE39" s="361">
        <v>2</v>
      </c>
      <c r="EF39" s="361">
        <v>5</v>
      </c>
      <c r="EG39" s="272"/>
      <c r="EH39" s="272"/>
      <c r="EI39" s="272"/>
      <c r="EJ39" s="272"/>
      <c r="EL39" s="840" t="s">
        <v>416</v>
      </c>
      <c r="EM39" s="841" t="s">
        <v>410</v>
      </c>
      <c r="EN39" s="828" t="s">
        <v>411</v>
      </c>
      <c r="EO39" s="828">
        <v>0</v>
      </c>
      <c r="EP39" s="828">
        <v>1</v>
      </c>
      <c r="EQ39" s="829">
        <v>0</v>
      </c>
      <c r="ER39" s="829">
        <v>0</v>
      </c>
      <c r="ES39" s="838">
        <v>0.5</v>
      </c>
      <c r="ET39" s="839">
        <v>0.5</v>
      </c>
    </row>
    <row r="40" spans="1:150" ht="98.25" customHeight="1" thickBot="1">
      <c r="A40" s="280" t="s">
        <v>53</v>
      </c>
      <c r="B40" s="455" t="s">
        <v>54</v>
      </c>
      <c r="C40" s="456" t="s">
        <v>55</v>
      </c>
      <c r="D40" s="456"/>
      <c r="E40" s="8" t="s">
        <v>372</v>
      </c>
      <c r="F40" s="284" t="str">
        <f t="shared" si="4"/>
        <v>E1.P_B</v>
      </c>
      <c r="G40" s="457" t="s">
        <v>79</v>
      </c>
      <c r="H40" s="457" t="s">
        <v>152</v>
      </c>
      <c r="I40" s="458" t="s">
        <v>419</v>
      </c>
      <c r="J40" s="459" t="s">
        <v>167</v>
      </c>
      <c r="K40" s="460" t="str">
        <f t="shared" si="5"/>
        <v>E1.P_B.MR2</v>
      </c>
      <c r="L40" s="364" t="s">
        <v>138</v>
      </c>
      <c r="M40" s="365" t="s">
        <v>420</v>
      </c>
      <c r="N40" s="366">
        <v>5295</v>
      </c>
      <c r="O40" s="249">
        <v>5295</v>
      </c>
      <c r="P40" s="403" t="s">
        <v>64</v>
      </c>
      <c r="Q40" s="369" t="str">
        <f t="shared" si="6"/>
        <v>E1.P_B.MR2-MP01-1</v>
      </c>
      <c r="R40" s="370" t="s">
        <v>421</v>
      </c>
      <c r="S40" s="371" t="s">
        <v>422</v>
      </c>
      <c r="T40" s="372">
        <v>5295</v>
      </c>
      <c r="U40" s="373">
        <v>5295</v>
      </c>
      <c r="V40" s="372" t="s">
        <v>102</v>
      </c>
      <c r="W40" s="257">
        <v>5295</v>
      </c>
      <c r="X40" s="374">
        <v>5295</v>
      </c>
      <c r="Y40" s="257">
        <v>5295</v>
      </c>
      <c r="Z40" s="375">
        <v>5295</v>
      </c>
      <c r="AA40" s="301"/>
      <c r="AB40" s="302"/>
      <c r="AC40" s="302"/>
      <c r="AD40" s="302"/>
      <c r="AE40" s="302"/>
      <c r="AF40" s="302"/>
      <c r="AG40" s="302"/>
      <c r="AH40" s="302"/>
      <c r="AI40" s="302"/>
      <c r="AJ40" s="302"/>
      <c r="AK40" s="302"/>
      <c r="AL40" s="302"/>
      <c r="AM40" s="302"/>
      <c r="AN40" s="302"/>
      <c r="AO40" s="302"/>
      <c r="AP40" s="302"/>
      <c r="AQ40" s="302"/>
      <c r="AR40" s="302"/>
      <c r="AS40" s="302"/>
      <c r="AT40" s="302"/>
      <c r="AU40" s="302"/>
      <c r="AV40" s="302"/>
      <c r="AW40" s="302"/>
      <c r="AX40" s="302"/>
      <c r="AY40" s="302"/>
      <c r="AZ40" s="302"/>
      <c r="BA40" s="302"/>
      <c r="BB40" s="302"/>
      <c r="BC40" s="303"/>
      <c r="BD40" s="304" t="s">
        <v>377</v>
      </c>
      <c r="BI40" s="305"/>
      <c r="BJ40" s="306"/>
      <c r="BK40" s="9" t="s">
        <v>423</v>
      </c>
      <c r="BL40" s="307" t="s">
        <v>424</v>
      </c>
      <c r="BN40" s="14" t="s">
        <v>294</v>
      </c>
      <c r="BO40" s="359" t="s">
        <v>295</v>
      </c>
      <c r="BP40" s="13" t="s">
        <v>425</v>
      </c>
      <c r="BQ40" s="335"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0" t="s">
        <v>403</v>
      </c>
      <c r="EC40" s="311" t="s">
        <v>404</v>
      </c>
      <c r="ED40" s="312" t="s">
        <v>1148</v>
      </c>
      <c r="EE40" s="444">
        <v>0</v>
      </c>
      <c r="EF40" s="444">
        <v>6</v>
      </c>
      <c r="EG40" s="272"/>
      <c r="EH40" s="272"/>
      <c r="EI40" s="272"/>
      <c r="EJ40" s="272"/>
      <c r="EL40" s="834" t="s">
        <v>427</v>
      </c>
      <c r="EM40" s="321" t="s">
        <v>421</v>
      </c>
      <c r="EN40" s="277" t="s">
        <v>422</v>
      </c>
      <c r="EO40" s="277">
        <v>5295</v>
      </c>
      <c r="EP40" s="277">
        <v>5295</v>
      </c>
      <c r="EQ40" s="278">
        <v>5295</v>
      </c>
      <c r="ER40" s="278">
        <v>5295</v>
      </c>
      <c r="ES40" s="278">
        <v>5295</v>
      </c>
      <c r="ET40" s="831">
        <v>5295</v>
      </c>
    </row>
    <row r="41" spans="1:150" ht="60" customHeight="1" thickBot="1">
      <c r="A41" s="280" t="s">
        <v>53</v>
      </c>
      <c r="B41" s="281" t="s">
        <v>54</v>
      </c>
      <c r="C41" s="282" t="s">
        <v>55</v>
      </c>
      <c r="D41" s="283"/>
      <c r="E41" s="8" t="s">
        <v>372</v>
      </c>
      <c r="F41" s="284" t="str">
        <f t="shared" si="4"/>
        <v>E1.P_B</v>
      </c>
      <c r="G41" s="445" t="s">
        <v>79</v>
      </c>
      <c r="H41" s="445" t="s">
        <v>152</v>
      </c>
      <c r="I41" s="461"/>
      <c r="J41" s="462" t="s">
        <v>167</v>
      </c>
      <c r="K41" s="377" t="str">
        <f t="shared" si="5"/>
        <v>E1.P_B.MR2</v>
      </c>
      <c r="L41" s="463" t="s">
        <v>138</v>
      </c>
      <c r="M41" s="464" t="s">
        <v>420</v>
      </c>
      <c r="N41" s="378">
        <v>5295</v>
      </c>
      <c r="O41" s="291">
        <v>5295</v>
      </c>
      <c r="P41" s="403" t="s">
        <v>87</v>
      </c>
      <c r="Q41" s="381" t="str">
        <f t="shared" si="6"/>
        <v>E1.P_B.MR2-MP02-1</v>
      </c>
      <c r="R41" s="316" t="s">
        <v>432</v>
      </c>
      <c r="S41" s="317" t="s">
        <v>433</v>
      </c>
      <c r="T41" s="296">
        <v>1</v>
      </c>
      <c r="U41" s="297">
        <v>1</v>
      </c>
      <c r="V41" s="296" t="s">
        <v>102</v>
      </c>
      <c r="W41" s="324">
        <v>0.25</v>
      </c>
      <c r="X41" s="325">
        <v>0.25</v>
      </c>
      <c r="Y41" s="324">
        <v>0.25</v>
      </c>
      <c r="Z41" s="326">
        <v>0.25</v>
      </c>
      <c r="AA41" s="301"/>
      <c r="AB41" s="302"/>
      <c r="AC41" s="302"/>
      <c r="AD41" s="302"/>
      <c r="AE41" s="302"/>
      <c r="AF41" s="302"/>
      <c r="AG41" s="302"/>
      <c r="AH41" s="302"/>
      <c r="AI41" s="302"/>
      <c r="AJ41" s="302"/>
      <c r="AK41" s="302"/>
      <c r="AL41" s="302"/>
      <c r="AM41" s="302"/>
      <c r="AN41" s="302"/>
      <c r="AO41" s="302"/>
      <c r="AP41" s="302"/>
      <c r="AQ41" s="302"/>
      <c r="AR41" s="302"/>
      <c r="AS41" s="302"/>
      <c r="AT41" s="302"/>
      <c r="AU41" s="302"/>
      <c r="AV41" s="302"/>
      <c r="AW41" s="302"/>
      <c r="AX41" s="302"/>
      <c r="AY41" s="302"/>
      <c r="AZ41" s="302"/>
      <c r="BA41" s="302"/>
      <c r="BB41" s="302"/>
      <c r="BC41" s="303"/>
      <c r="BD41" s="304" t="s">
        <v>377</v>
      </c>
      <c r="BI41" s="465"/>
      <c r="BJ41" s="466"/>
      <c r="BK41" s="16" t="s">
        <v>434</v>
      </c>
      <c r="BL41" s="376" t="s">
        <v>435</v>
      </c>
      <c r="BN41" s="14" t="s">
        <v>306</v>
      </c>
      <c r="BO41" s="359" t="s">
        <v>307</v>
      </c>
      <c r="BP41" s="15" t="s">
        <v>436</v>
      </c>
      <c r="BQ41" s="360"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0" t="s">
        <v>414</v>
      </c>
      <c r="EC41" s="311" t="s">
        <v>415</v>
      </c>
      <c r="ED41" s="311" t="s">
        <v>1148</v>
      </c>
      <c r="EE41" s="361">
        <v>0</v>
      </c>
      <c r="EF41" s="361">
        <v>4</v>
      </c>
      <c r="EG41" s="272"/>
      <c r="EH41" s="272"/>
      <c r="EI41" s="272"/>
      <c r="EJ41" s="272"/>
      <c r="EL41" s="834" t="s">
        <v>438</v>
      </c>
      <c r="EM41" s="321" t="s">
        <v>432</v>
      </c>
      <c r="EN41" s="277" t="s">
        <v>433</v>
      </c>
      <c r="EO41" s="277">
        <v>1</v>
      </c>
      <c r="EP41" s="277">
        <v>1</v>
      </c>
      <c r="EQ41" s="332">
        <v>1</v>
      </c>
      <c r="ER41" s="332">
        <v>1</v>
      </c>
      <c r="ES41" s="332">
        <v>1</v>
      </c>
      <c r="ET41" s="830">
        <v>1</v>
      </c>
    </row>
    <row r="42" spans="1:150" ht="78.75" customHeight="1" thickBot="1">
      <c r="A42" s="280" t="s">
        <v>53</v>
      </c>
      <c r="B42" s="281" t="s">
        <v>54</v>
      </c>
      <c r="C42" s="282" t="s">
        <v>55</v>
      </c>
      <c r="D42" s="283"/>
      <c r="E42" s="8" t="s">
        <v>372</v>
      </c>
      <c r="F42" s="284" t="str">
        <f t="shared" si="4"/>
        <v>E1.P_B</v>
      </c>
      <c r="G42" s="445" t="s">
        <v>79</v>
      </c>
      <c r="H42" s="445" t="s">
        <v>152</v>
      </c>
      <c r="I42" s="467"/>
      <c r="J42" s="468" t="s">
        <v>167</v>
      </c>
      <c r="K42" s="469" t="str">
        <f t="shared" si="5"/>
        <v>E1.P_B.MR2</v>
      </c>
      <c r="L42" s="470" t="s">
        <v>138</v>
      </c>
      <c r="M42" s="471" t="s">
        <v>420</v>
      </c>
      <c r="N42" s="392">
        <v>5295</v>
      </c>
      <c r="O42" s="431">
        <v>5295</v>
      </c>
      <c r="P42" s="403" t="s">
        <v>99</v>
      </c>
      <c r="Q42" s="395" t="str">
        <f t="shared" si="6"/>
        <v>E1.P_B.MR2-MP03-1</v>
      </c>
      <c r="R42" s="339" t="s">
        <v>441</v>
      </c>
      <c r="S42" s="340" t="s">
        <v>442</v>
      </c>
      <c r="T42" s="396">
        <v>0</v>
      </c>
      <c r="U42" s="397">
        <v>1</v>
      </c>
      <c r="V42" s="396" t="s">
        <v>67</v>
      </c>
      <c r="W42" s="398">
        <v>0.25</v>
      </c>
      <c r="X42" s="399">
        <v>0.25</v>
      </c>
      <c r="Y42" s="398">
        <v>0.25</v>
      </c>
      <c r="Z42" s="400">
        <v>0.25</v>
      </c>
      <c r="AA42" s="386"/>
      <c r="AB42" s="387"/>
      <c r="AC42" s="387"/>
      <c r="AD42" s="387"/>
      <c r="AE42" s="387"/>
      <c r="AF42" s="387"/>
      <c r="AG42" s="387"/>
      <c r="AH42" s="387"/>
      <c r="AI42" s="387"/>
      <c r="AJ42" s="387"/>
      <c r="AK42" s="387"/>
      <c r="AL42" s="387"/>
      <c r="AM42" s="387"/>
      <c r="AN42" s="387"/>
      <c r="AO42" s="387"/>
      <c r="AP42" s="387"/>
      <c r="AQ42" s="387"/>
      <c r="AR42" s="387"/>
      <c r="AS42" s="387"/>
      <c r="AT42" s="387"/>
      <c r="AU42" s="387"/>
      <c r="AV42" s="387"/>
      <c r="AW42" s="387"/>
      <c r="AX42" s="387"/>
      <c r="AY42" s="387"/>
      <c r="AZ42" s="387"/>
      <c r="BA42" s="387"/>
      <c r="BB42" s="387"/>
      <c r="BC42" s="388"/>
      <c r="BD42" s="304" t="s">
        <v>377</v>
      </c>
      <c r="BN42" s="14" t="s">
        <v>317</v>
      </c>
      <c r="BO42" s="359" t="s">
        <v>318</v>
      </c>
      <c r="BP42" s="15" t="s">
        <v>443</v>
      </c>
      <c r="BQ42" s="360"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0" t="s">
        <v>425</v>
      </c>
      <c r="EC42" s="311" t="s">
        <v>426</v>
      </c>
      <c r="ED42" s="312" t="s">
        <v>1190</v>
      </c>
      <c r="EE42" s="361">
        <v>0</v>
      </c>
      <c r="EF42" s="361">
        <v>4</v>
      </c>
      <c r="EG42" s="272"/>
      <c r="EH42" s="272"/>
      <c r="EI42" s="272"/>
      <c r="EJ42" s="272"/>
      <c r="EL42" s="834" t="s">
        <v>445</v>
      </c>
      <c r="EM42" s="321" t="s">
        <v>441</v>
      </c>
      <c r="EN42" s="277" t="s">
        <v>442</v>
      </c>
      <c r="EO42" s="389">
        <v>0</v>
      </c>
      <c r="EP42" s="389">
        <v>1</v>
      </c>
      <c r="EQ42" s="332">
        <v>0.25</v>
      </c>
      <c r="ER42" s="332">
        <v>0.25</v>
      </c>
      <c r="ES42" s="332">
        <v>0.25</v>
      </c>
      <c r="ET42" s="830">
        <v>0.25</v>
      </c>
    </row>
    <row r="43" spans="1:150" ht="115.5" customHeight="1" thickBot="1">
      <c r="A43" s="280" t="s">
        <v>53</v>
      </c>
      <c r="B43" s="455" t="s">
        <v>54</v>
      </c>
      <c r="C43" s="456" t="s">
        <v>55</v>
      </c>
      <c r="D43" s="456"/>
      <c r="E43" s="8" t="s">
        <v>372</v>
      </c>
      <c r="F43" s="284" t="str">
        <f t="shared" si="4"/>
        <v>E1.P_B</v>
      </c>
      <c r="G43" s="457" t="s">
        <v>79</v>
      </c>
      <c r="H43" s="457" t="s">
        <v>152</v>
      </c>
      <c r="I43" s="458" t="s">
        <v>450</v>
      </c>
      <c r="J43" s="459" t="s">
        <v>212</v>
      </c>
      <c r="K43" s="460" t="str">
        <f t="shared" si="5"/>
        <v>E1.P_B.MR3</v>
      </c>
      <c r="L43" s="364" t="s">
        <v>148</v>
      </c>
      <c r="M43" s="365" t="s">
        <v>451</v>
      </c>
      <c r="N43" s="249">
        <v>0</v>
      </c>
      <c r="O43" s="249">
        <v>20</v>
      </c>
      <c r="P43" s="380" t="s">
        <v>64</v>
      </c>
      <c r="Q43" s="26" t="str">
        <f t="shared" si="6"/>
        <v>E1.P_B.MR3-MP01-1</v>
      </c>
      <c r="R43" s="421" t="s">
        <v>452</v>
      </c>
      <c r="S43" s="371" t="s">
        <v>453</v>
      </c>
      <c r="T43" s="372">
        <v>0</v>
      </c>
      <c r="U43" s="373">
        <v>2</v>
      </c>
      <c r="V43" s="372" t="s">
        <v>67</v>
      </c>
      <c r="W43" s="259">
        <v>0.5</v>
      </c>
      <c r="X43" s="258">
        <v>0.5</v>
      </c>
      <c r="Y43" s="259">
        <v>0.5</v>
      </c>
      <c r="Z43" s="260">
        <v>0.5</v>
      </c>
      <c r="AA43" s="301"/>
      <c r="AB43" s="302"/>
      <c r="AC43" s="302"/>
      <c r="AD43" s="302"/>
      <c r="AE43" s="302"/>
      <c r="AF43" s="302"/>
      <c r="AG43" s="302"/>
      <c r="AH43" s="302"/>
      <c r="AI43" s="302"/>
      <c r="AJ43" s="302"/>
      <c r="AK43" s="302"/>
      <c r="AL43" s="302"/>
      <c r="AM43" s="302"/>
      <c r="AN43" s="302"/>
      <c r="AO43" s="302"/>
      <c r="AP43" s="302"/>
      <c r="AQ43" s="302"/>
      <c r="AR43" s="302"/>
      <c r="AS43" s="302"/>
      <c r="AT43" s="302"/>
      <c r="AU43" s="302"/>
      <c r="AV43" s="302"/>
      <c r="AW43" s="302"/>
      <c r="AX43" s="302"/>
      <c r="AY43" s="302"/>
      <c r="AZ43" s="302"/>
      <c r="BA43" s="302"/>
      <c r="BB43" s="302"/>
      <c r="BC43" s="303"/>
      <c r="BD43" s="304" t="s">
        <v>377</v>
      </c>
      <c r="BN43" s="14" t="s">
        <v>331</v>
      </c>
      <c r="BO43" s="359" t="s">
        <v>332</v>
      </c>
      <c r="BP43" s="15" t="s">
        <v>454</v>
      </c>
      <c r="BQ43" s="360"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0" t="s">
        <v>436</v>
      </c>
      <c r="EC43" s="311" t="s">
        <v>437</v>
      </c>
      <c r="ED43" s="312" t="s">
        <v>1219</v>
      </c>
      <c r="EE43" s="444">
        <v>0</v>
      </c>
      <c r="EF43" s="314">
        <v>20</v>
      </c>
      <c r="EG43" s="272"/>
      <c r="EH43" s="272"/>
      <c r="EI43" s="272"/>
      <c r="EJ43" s="272"/>
      <c r="EL43" s="834" t="s">
        <v>456</v>
      </c>
      <c r="EM43" s="321" t="s">
        <v>452</v>
      </c>
      <c r="EN43" s="277" t="s">
        <v>453</v>
      </c>
      <c r="EO43" s="277">
        <v>0</v>
      </c>
      <c r="EP43" s="277">
        <v>2</v>
      </c>
      <c r="EQ43" s="279">
        <v>0.5</v>
      </c>
      <c r="ER43" s="279">
        <v>0.5</v>
      </c>
      <c r="ES43" s="279">
        <v>0.5</v>
      </c>
      <c r="ET43" s="835">
        <v>0.5</v>
      </c>
    </row>
    <row r="44" spans="1:150" ht="52.5" customHeight="1" thickBot="1">
      <c r="A44" s="280" t="s">
        <v>53</v>
      </c>
      <c r="B44" s="472" t="s">
        <v>54</v>
      </c>
      <c r="C44" s="473" t="s">
        <v>55</v>
      </c>
      <c r="D44" s="456"/>
      <c r="E44" s="8" t="s">
        <v>372</v>
      </c>
      <c r="F44" s="284" t="str">
        <f t="shared" si="4"/>
        <v>E1.P_B</v>
      </c>
      <c r="G44" s="474" t="s">
        <v>79</v>
      </c>
      <c r="H44" s="474" t="s">
        <v>152</v>
      </c>
      <c r="I44" s="461"/>
      <c r="J44" s="462" t="s">
        <v>212</v>
      </c>
      <c r="K44" s="377" t="str">
        <f t="shared" si="5"/>
        <v>E1.P_B.MR3</v>
      </c>
      <c r="L44" s="475" t="s">
        <v>148</v>
      </c>
      <c r="M44" s="476" t="s">
        <v>451</v>
      </c>
      <c r="N44" s="291">
        <v>0</v>
      </c>
      <c r="O44" s="291">
        <v>20</v>
      </c>
      <c r="P44" s="380" t="s">
        <v>87</v>
      </c>
      <c r="Q44" s="369" t="str">
        <f t="shared" si="6"/>
        <v>E1.P_B.MR3-MP02-1</v>
      </c>
      <c r="R44" s="425" t="s">
        <v>461</v>
      </c>
      <c r="S44" s="317" t="s">
        <v>453</v>
      </c>
      <c r="T44" s="296">
        <v>0</v>
      </c>
      <c r="U44" s="297">
        <v>2</v>
      </c>
      <c r="V44" s="296" t="s">
        <v>67</v>
      </c>
      <c r="W44" s="318">
        <v>0.5</v>
      </c>
      <c r="X44" s="333">
        <v>0.5</v>
      </c>
      <c r="Y44" s="318">
        <v>0.5</v>
      </c>
      <c r="Z44" s="319">
        <v>0.5</v>
      </c>
      <c r="AA44" s="301"/>
      <c r="AB44" s="302"/>
      <c r="AC44" s="302"/>
      <c r="AD44" s="302"/>
      <c r="AE44" s="302"/>
      <c r="AF44" s="302"/>
      <c r="AG44" s="302"/>
      <c r="AH44" s="302"/>
      <c r="AI44" s="302"/>
      <c r="AJ44" s="302"/>
      <c r="AK44" s="302"/>
      <c r="AL44" s="302"/>
      <c r="AM44" s="302"/>
      <c r="AN44" s="302"/>
      <c r="AO44" s="302"/>
      <c r="AP44" s="302"/>
      <c r="AQ44" s="302"/>
      <c r="AR44" s="302"/>
      <c r="AS44" s="302"/>
      <c r="AT44" s="302"/>
      <c r="AU44" s="302"/>
      <c r="AV44" s="302"/>
      <c r="AW44" s="302"/>
      <c r="AX44" s="302"/>
      <c r="AY44" s="302"/>
      <c r="AZ44" s="302"/>
      <c r="BA44" s="302"/>
      <c r="BB44" s="302"/>
      <c r="BC44" s="303"/>
      <c r="BD44" s="304" t="s">
        <v>377</v>
      </c>
      <c r="BN44" s="14" t="s">
        <v>342</v>
      </c>
      <c r="BO44" s="359" t="s">
        <v>343</v>
      </c>
      <c r="BP44" s="15" t="s">
        <v>462</v>
      </c>
      <c r="BQ44" s="360"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0" t="s">
        <v>443</v>
      </c>
      <c r="EC44" s="311" t="s">
        <v>444</v>
      </c>
      <c r="ED44" s="312" t="s">
        <v>1241</v>
      </c>
      <c r="EE44" s="361">
        <v>5</v>
      </c>
      <c r="EF44" s="361">
        <v>5</v>
      </c>
      <c r="EG44" s="272"/>
      <c r="EH44" s="272"/>
      <c r="EI44" s="272"/>
      <c r="EJ44" s="272"/>
      <c r="EL44" s="834" t="s">
        <v>464</v>
      </c>
      <c r="EM44" s="321" t="s">
        <v>461</v>
      </c>
      <c r="EN44" s="277" t="s">
        <v>453</v>
      </c>
      <c r="EO44" s="277">
        <v>0</v>
      </c>
      <c r="EP44" s="277">
        <v>2</v>
      </c>
      <c r="EQ44" s="279">
        <v>0.5</v>
      </c>
      <c r="ER44" s="279">
        <v>0.5</v>
      </c>
      <c r="ES44" s="279">
        <v>0.5</v>
      </c>
      <c r="ET44" s="835">
        <v>0.5</v>
      </c>
    </row>
    <row r="45" spans="1:150" ht="47.25" customHeight="1" thickBot="1">
      <c r="A45" s="280" t="s">
        <v>53</v>
      </c>
      <c r="B45" s="472" t="s">
        <v>54</v>
      </c>
      <c r="C45" s="473" t="s">
        <v>55</v>
      </c>
      <c r="D45" s="456"/>
      <c r="E45" s="8" t="s">
        <v>372</v>
      </c>
      <c r="F45" s="284" t="str">
        <f t="shared" si="4"/>
        <v>E1.P_B</v>
      </c>
      <c r="G45" s="474" t="s">
        <v>79</v>
      </c>
      <c r="H45" s="474" t="s">
        <v>152</v>
      </c>
      <c r="I45" s="461"/>
      <c r="J45" s="462" t="s">
        <v>212</v>
      </c>
      <c r="K45" s="377" t="str">
        <f t="shared" si="5"/>
        <v>E1.P_B.MR3</v>
      </c>
      <c r="L45" s="475" t="s">
        <v>148</v>
      </c>
      <c r="M45" s="476" t="s">
        <v>451</v>
      </c>
      <c r="N45" s="291">
        <v>0</v>
      </c>
      <c r="O45" s="291">
        <v>20</v>
      </c>
      <c r="P45" s="380" t="s">
        <v>99</v>
      </c>
      <c r="Q45" s="381" t="str">
        <f t="shared" si="6"/>
        <v>E1.P_B.MR3-MP03-1</v>
      </c>
      <c r="R45" s="425" t="s">
        <v>469</v>
      </c>
      <c r="S45" s="317" t="s">
        <v>453</v>
      </c>
      <c r="T45" s="384">
        <v>0</v>
      </c>
      <c r="U45" s="385">
        <v>2</v>
      </c>
      <c r="V45" s="384" t="s">
        <v>67</v>
      </c>
      <c r="W45" s="318">
        <v>0.5</v>
      </c>
      <c r="X45" s="333">
        <v>0.5</v>
      </c>
      <c r="Y45" s="318">
        <v>0.5</v>
      </c>
      <c r="Z45" s="319">
        <v>0.5</v>
      </c>
      <c r="AA45" s="386"/>
      <c r="AB45" s="387"/>
      <c r="AC45" s="387"/>
      <c r="AD45" s="387"/>
      <c r="AE45" s="387"/>
      <c r="AF45" s="387"/>
      <c r="AG45" s="387"/>
      <c r="AH45" s="387"/>
      <c r="AI45" s="387"/>
      <c r="AJ45" s="387"/>
      <c r="AK45" s="387"/>
      <c r="AL45" s="387"/>
      <c r="AM45" s="387"/>
      <c r="AN45" s="387"/>
      <c r="AO45" s="387"/>
      <c r="AP45" s="387"/>
      <c r="AQ45" s="387"/>
      <c r="AR45" s="387"/>
      <c r="AS45" s="387"/>
      <c r="AT45" s="387"/>
      <c r="AU45" s="387"/>
      <c r="AV45" s="387"/>
      <c r="AW45" s="387"/>
      <c r="AX45" s="387"/>
      <c r="AY45" s="387"/>
      <c r="AZ45" s="387"/>
      <c r="BA45" s="387"/>
      <c r="BB45" s="387"/>
      <c r="BC45" s="388"/>
      <c r="BD45" s="304" t="s">
        <v>377</v>
      </c>
      <c r="BN45" s="14" t="s">
        <v>353</v>
      </c>
      <c r="BO45" s="359" t="s">
        <v>354</v>
      </c>
      <c r="BP45" s="15" t="s">
        <v>470</v>
      </c>
      <c r="BQ45" s="360"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0" t="s">
        <v>454</v>
      </c>
      <c r="EC45" s="311" t="s">
        <v>455</v>
      </c>
      <c r="ED45" s="312" t="s">
        <v>1262</v>
      </c>
      <c r="EE45" s="361">
        <v>41</v>
      </c>
      <c r="EF45" s="361">
        <v>341</v>
      </c>
      <c r="EG45" s="272"/>
      <c r="EH45" s="272"/>
      <c r="EI45" s="272"/>
      <c r="EJ45" s="272"/>
      <c r="EL45" s="834" t="s">
        <v>472</v>
      </c>
      <c r="EM45" s="321" t="s">
        <v>469</v>
      </c>
      <c r="EN45" s="277" t="s">
        <v>453</v>
      </c>
      <c r="EO45" s="389">
        <v>0</v>
      </c>
      <c r="EP45" s="389">
        <v>2</v>
      </c>
      <c r="EQ45" s="279">
        <v>0.5</v>
      </c>
      <c r="ER45" s="279">
        <v>0.5</v>
      </c>
      <c r="ES45" s="279">
        <v>0.5</v>
      </c>
      <c r="ET45" s="835">
        <v>0.5</v>
      </c>
    </row>
    <row r="46" spans="1:150" ht="48.75" customHeight="1" thickBot="1">
      <c r="A46" s="280" t="s">
        <v>53</v>
      </c>
      <c r="B46" s="472" t="s">
        <v>54</v>
      </c>
      <c r="C46" s="473" t="s">
        <v>55</v>
      </c>
      <c r="D46" s="456"/>
      <c r="E46" s="8" t="s">
        <v>372</v>
      </c>
      <c r="F46" s="284" t="str">
        <f t="shared" si="4"/>
        <v>E1.P_B</v>
      </c>
      <c r="G46" s="474" t="s">
        <v>79</v>
      </c>
      <c r="H46" s="474" t="s">
        <v>152</v>
      </c>
      <c r="I46" s="461"/>
      <c r="J46" s="462" t="s">
        <v>212</v>
      </c>
      <c r="K46" s="377" t="str">
        <f t="shared" si="5"/>
        <v>E1.P_B.MR3</v>
      </c>
      <c r="L46" s="475" t="s">
        <v>148</v>
      </c>
      <c r="M46" s="476" t="s">
        <v>451</v>
      </c>
      <c r="N46" s="291">
        <v>0</v>
      </c>
      <c r="O46" s="291">
        <v>20</v>
      </c>
      <c r="P46" s="380" t="s">
        <v>112</v>
      </c>
      <c r="Q46" s="381" t="str">
        <f t="shared" si="6"/>
        <v>E1.P_B.MR3-MP04-1</v>
      </c>
      <c r="R46" s="425" t="s">
        <v>477</v>
      </c>
      <c r="S46" s="317" t="s">
        <v>453</v>
      </c>
      <c r="T46" s="296">
        <v>0</v>
      </c>
      <c r="U46" s="297">
        <v>2</v>
      </c>
      <c r="V46" s="296" t="s">
        <v>67</v>
      </c>
      <c r="W46" s="318">
        <v>0.5</v>
      </c>
      <c r="X46" s="333">
        <v>0.5</v>
      </c>
      <c r="Y46" s="318">
        <v>0.5</v>
      </c>
      <c r="Z46" s="319">
        <v>0.5</v>
      </c>
      <c r="AA46" s="301"/>
      <c r="AB46" s="302"/>
      <c r="AC46" s="302"/>
      <c r="AD46" s="302"/>
      <c r="AE46" s="302"/>
      <c r="AF46" s="302"/>
      <c r="AG46" s="302"/>
      <c r="AH46" s="302"/>
      <c r="AI46" s="302"/>
      <c r="AJ46" s="302"/>
      <c r="AK46" s="302"/>
      <c r="AL46" s="302"/>
      <c r="AM46" s="302"/>
      <c r="AN46" s="302"/>
      <c r="AO46" s="302"/>
      <c r="AP46" s="302"/>
      <c r="AQ46" s="302"/>
      <c r="AR46" s="302"/>
      <c r="AS46" s="302"/>
      <c r="AT46" s="302"/>
      <c r="AU46" s="302"/>
      <c r="AV46" s="302"/>
      <c r="AW46" s="302"/>
      <c r="AX46" s="302"/>
      <c r="AY46" s="302"/>
      <c r="AZ46" s="302"/>
      <c r="BA46" s="302"/>
      <c r="BB46" s="302"/>
      <c r="BC46" s="303"/>
      <c r="BD46" s="304" t="s">
        <v>377</v>
      </c>
      <c r="BN46" s="14" t="s">
        <v>364</v>
      </c>
      <c r="BO46" s="359" t="s">
        <v>365</v>
      </c>
      <c r="BP46" s="15" t="s">
        <v>478</v>
      </c>
      <c r="BQ46" s="360"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0" t="s">
        <v>462</v>
      </c>
      <c r="EC46" s="311" t="s">
        <v>463</v>
      </c>
      <c r="ED46" s="312" t="s">
        <v>1291</v>
      </c>
      <c r="EE46" s="313">
        <v>10</v>
      </c>
      <c r="EF46" s="314">
        <v>30</v>
      </c>
      <c r="EG46" s="272"/>
      <c r="EH46" s="272"/>
      <c r="EI46" s="272"/>
      <c r="EJ46" s="272"/>
      <c r="EL46" s="834" t="s">
        <v>480</v>
      </c>
      <c r="EM46" s="321" t="s">
        <v>477</v>
      </c>
      <c r="EN46" s="277" t="s">
        <v>453</v>
      </c>
      <c r="EO46" s="277">
        <v>0</v>
      </c>
      <c r="EP46" s="277">
        <v>2</v>
      </c>
      <c r="EQ46" s="279">
        <v>0.5</v>
      </c>
      <c r="ER46" s="279">
        <v>0.5</v>
      </c>
      <c r="ES46" s="279">
        <v>0.5</v>
      </c>
      <c r="ET46" s="835">
        <v>0.5</v>
      </c>
    </row>
    <row r="47" spans="1:150" ht="51.75" customHeight="1">
      <c r="A47" s="280" t="s">
        <v>53</v>
      </c>
      <c r="B47" s="472" t="s">
        <v>54</v>
      </c>
      <c r="C47" s="473" t="s">
        <v>55</v>
      </c>
      <c r="D47" s="456"/>
      <c r="E47" s="8" t="s">
        <v>372</v>
      </c>
      <c r="F47" s="284" t="str">
        <f t="shared" si="4"/>
        <v>E1.P_B</v>
      </c>
      <c r="G47" s="474" t="s">
        <v>79</v>
      </c>
      <c r="H47" s="474" t="s">
        <v>152</v>
      </c>
      <c r="I47" s="461"/>
      <c r="J47" s="462" t="s">
        <v>212</v>
      </c>
      <c r="K47" s="377" t="str">
        <f t="shared" si="5"/>
        <v>E1.P_B.MR3</v>
      </c>
      <c r="L47" s="475" t="s">
        <v>148</v>
      </c>
      <c r="M47" s="476" t="s">
        <v>451</v>
      </c>
      <c r="N47" s="291">
        <v>0</v>
      </c>
      <c r="O47" s="291">
        <v>20</v>
      </c>
      <c r="P47" s="380" t="s">
        <v>122</v>
      </c>
      <c r="Q47" s="381" t="str">
        <f t="shared" si="6"/>
        <v>E1.P_B.MR3-MP05-1</v>
      </c>
      <c r="R47" s="425" t="s">
        <v>485</v>
      </c>
      <c r="S47" s="317" t="s">
        <v>453</v>
      </c>
      <c r="T47" s="296">
        <v>0</v>
      </c>
      <c r="U47" s="297">
        <v>2</v>
      </c>
      <c r="V47" s="296" t="s">
        <v>67</v>
      </c>
      <c r="W47" s="318">
        <v>0.5</v>
      </c>
      <c r="X47" s="333">
        <v>0.5</v>
      </c>
      <c r="Y47" s="318">
        <v>0.5</v>
      </c>
      <c r="Z47" s="319">
        <v>0.5</v>
      </c>
      <c r="AA47" s="301"/>
      <c r="AB47" s="302"/>
      <c r="AC47" s="302"/>
      <c r="AD47" s="302"/>
      <c r="AE47" s="302"/>
      <c r="AF47" s="302"/>
      <c r="AG47" s="302"/>
      <c r="AH47" s="302"/>
      <c r="AI47" s="302"/>
      <c r="AJ47" s="302"/>
      <c r="AK47" s="302"/>
      <c r="AL47" s="302"/>
      <c r="AM47" s="302"/>
      <c r="AN47" s="302"/>
      <c r="AO47" s="302"/>
      <c r="AP47" s="302"/>
      <c r="AQ47" s="302"/>
      <c r="AR47" s="302"/>
      <c r="AS47" s="302"/>
      <c r="AT47" s="302"/>
      <c r="AU47" s="302"/>
      <c r="AV47" s="302"/>
      <c r="AW47" s="302"/>
      <c r="AX47" s="302"/>
      <c r="AY47" s="302"/>
      <c r="AZ47" s="302"/>
      <c r="BA47" s="302"/>
      <c r="BB47" s="302"/>
      <c r="BC47" s="303"/>
      <c r="BD47" s="304" t="s">
        <v>377</v>
      </c>
      <c r="BN47" s="20" t="s">
        <v>378</v>
      </c>
      <c r="BO47" s="477"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0" t="s">
        <v>470</v>
      </c>
      <c r="EC47" s="311" t="s">
        <v>471</v>
      </c>
      <c r="ED47" s="312" t="s">
        <v>1304</v>
      </c>
      <c r="EE47" s="313">
        <v>100</v>
      </c>
      <c r="EF47" s="314">
        <v>100</v>
      </c>
      <c r="EG47" s="272"/>
      <c r="EH47" s="272"/>
      <c r="EI47" s="272"/>
      <c r="EJ47" s="272"/>
      <c r="EL47" s="834" t="s">
        <v>488</v>
      </c>
      <c r="EM47" s="321" t="s">
        <v>485</v>
      </c>
      <c r="EN47" s="277" t="s">
        <v>453</v>
      </c>
      <c r="EO47" s="277">
        <v>0</v>
      </c>
      <c r="EP47" s="277">
        <v>2</v>
      </c>
      <c r="EQ47" s="279">
        <v>0.5</v>
      </c>
      <c r="ER47" s="279">
        <v>0.5</v>
      </c>
      <c r="ES47" s="279">
        <v>0.5</v>
      </c>
      <c r="ET47" s="835">
        <v>0.5</v>
      </c>
    </row>
    <row r="48" spans="1:150" ht="50.25" customHeight="1">
      <c r="A48" s="280" t="s">
        <v>53</v>
      </c>
      <c r="B48" s="472" t="s">
        <v>54</v>
      </c>
      <c r="C48" s="473" t="s">
        <v>55</v>
      </c>
      <c r="D48" s="456"/>
      <c r="E48" s="8" t="s">
        <v>372</v>
      </c>
      <c r="F48" s="284" t="str">
        <f t="shared" si="4"/>
        <v>E1.P_B</v>
      </c>
      <c r="G48" s="474" t="s">
        <v>79</v>
      </c>
      <c r="H48" s="474" t="s">
        <v>152</v>
      </c>
      <c r="I48" s="461"/>
      <c r="J48" s="462" t="s">
        <v>212</v>
      </c>
      <c r="K48" s="377" t="str">
        <f t="shared" si="5"/>
        <v>E1.P_B.MR3</v>
      </c>
      <c r="L48" s="475" t="s">
        <v>148</v>
      </c>
      <c r="M48" s="476" t="s">
        <v>451</v>
      </c>
      <c r="N48" s="291">
        <v>0</v>
      </c>
      <c r="O48" s="291">
        <v>20</v>
      </c>
      <c r="P48" s="380" t="s">
        <v>132</v>
      </c>
      <c r="Q48" s="381" t="str">
        <f t="shared" si="6"/>
        <v>E1.P_B.MR3-MP06-1</v>
      </c>
      <c r="R48" s="425" t="s">
        <v>493</v>
      </c>
      <c r="S48" s="317" t="s">
        <v>453</v>
      </c>
      <c r="T48" s="296">
        <v>0</v>
      </c>
      <c r="U48" s="297">
        <v>3</v>
      </c>
      <c r="V48" s="296" t="s">
        <v>67</v>
      </c>
      <c r="W48" s="324">
        <v>0.75</v>
      </c>
      <c r="X48" s="325">
        <v>0.75</v>
      </c>
      <c r="Y48" s="324">
        <v>0.75</v>
      </c>
      <c r="Z48" s="326">
        <v>0.75</v>
      </c>
      <c r="AA48" s="301"/>
      <c r="AB48" s="302"/>
      <c r="AC48" s="302"/>
      <c r="AD48" s="302"/>
      <c r="AE48" s="302"/>
      <c r="AF48" s="302"/>
      <c r="AG48" s="302"/>
      <c r="AH48" s="302"/>
      <c r="AI48" s="302"/>
      <c r="AJ48" s="302"/>
      <c r="AK48" s="302"/>
      <c r="AL48" s="302"/>
      <c r="AM48" s="302"/>
      <c r="AN48" s="302"/>
      <c r="AO48" s="302"/>
      <c r="AP48" s="302"/>
      <c r="AQ48" s="302"/>
      <c r="AR48" s="302"/>
      <c r="AS48" s="302"/>
      <c r="AT48" s="302"/>
      <c r="AU48" s="302"/>
      <c r="AV48" s="302"/>
      <c r="AW48" s="302"/>
      <c r="AX48" s="302"/>
      <c r="AY48" s="302"/>
      <c r="AZ48" s="302"/>
      <c r="BA48" s="302"/>
      <c r="BB48" s="302"/>
      <c r="BC48" s="303"/>
      <c r="BD48" s="304" t="s">
        <v>377</v>
      </c>
      <c r="BN48" s="10" t="s">
        <v>378</v>
      </c>
      <c r="BO48" s="308" t="s">
        <v>379</v>
      </c>
      <c r="BP48" s="11" t="s">
        <v>494</v>
      </c>
      <c r="BQ48" s="309"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0" t="s">
        <v>478</v>
      </c>
      <c r="EC48" s="311" t="s">
        <v>479</v>
      </c>
      <c r="ED48" s="312" t="s">
        <v>1338</v>
      </c>
      <c r="EE48" s="313">
        <v>0</v>
      </c>
      <c r="EF48" s="314">
        <v>23</v>
      </c>
      <c r="EG48" s="272"/>
      <c r="EH48" s="272"/>
      <c r="EI48" s="272"/>
      <c r="EJ48" s="272"/>
      <c r="EL48" s="834" t="s">
        <v>496</v>
      </c>
      <c r="EM48" s="321" t="s">
        <v>493</v>
      </c>
      <c r="EN48" s="277" t="s">
        <v>453</v>
      </c>
      <c r="EO48" s="277">
        <v>0</v>
      </c>
      <c r="EP48" s="277">
        <v>3</v>
      </c>
      <c r="EQ48" s="332">
        <v>0.75</v>
      </c>
      <c r="ER48" s="332">
        <v>0.75</v>
      </c>
      <c r="ES48" s="332">
        <v>0.75</v>
      </c>
      <c r="ET48" s="830">
        <v>0.75</v>
      </c>
    </row>
    <row r="49" spans="1:150" ht="52.5" customHeight="1">
      <c r="A49" s="280" t="s">
        <v>53</v>
      </c>
      <c r="B49" s="472" t="s">
        <v>54</v>
      </c>
      <c r="C49" s="473" t="s">
        <v>55</v>
      </c>
      <c r="D49" s="456"/>
      <c r="E49" s="8" t="s">
        <v>372</v>
      </c>
      <c r="F49" s="284" t="str">
        <f t="shared" si="4"/>
        <v>E1.P_B</v>
      </c>
      <c r="G49" s="474" t="s">
        <v>79</v>
      </c>
      <c r="H49" s="474" t="s">
        <v>152</v>
      </c>
      <c r="I49" s="461"/>
      <c r="J49" s="462" t="s">
        <v>212</v>
      </c>
      <c r="K49" s="377" t="str">
        <f t="shared" si="5"/>
        <v>E1.P_B.MR3</v>
      </c>
      <c r="L49" s="475" t="s">
        <v>148</v>
      </c>
      <c r="M49" s="476" t="s">
        <v>451</v>
      </c>
      <c r="N49" s="291">
        <v>0</v>
      </c>
      <c r="O49" s="291">
        <v>20</v>
      </c>
      <c r="P49" s="380" t="s">
        <v>142</v>
      </c>
      <c r="Q49" s="381" t="str">
        <f t="shared" si="6"/>
        <v>E1.P_B.MR3-MP07-1</v>
      </c>
      <c r="R49" s="425" t="s">
        <v>501</v>
      </c>
      <c r="S49" s="317" t="s">
        <v>453</v>
      </c>
      <c r="T49" s="296">
        <v>0</v>
      </c>
      <c r="U49" s="297">
        <v>1</v>
      </c>
      <c r="V49" s="296" t="s">
        <v>67</v>
      </c>
      <c r="W49" s="324">
        <v>0.25</v>
      </c>
      <c r="X49" s="325">
        <v>0.25</v>
      </c>
      <c r="Y49" s="324">
        <v>0.25</v>
      </c>
      <c r="Z49" s="326">
        <v>0.25</v>
      </c>
      <c r="AA49" s="301"/>
      <c r="AB49" s="302"/>
      <c r="AC49" s="302"/>
      <c r="AD49" s="302"/>
      <c r="AE49" s="302"/>
      <c r="AF49" s="302"/>
      <c r="AG49" s="302"/>
      <c r="AH49" s="302"/>
      <c r="AI49" s="302"/>
      <c r="AJ49" s="302"/>
      <c r="AK49" s="302"/>
      <c r="AL49" s="302"/>
      <c r="AM49" s="302"/>
      <c r="AN49" s="302"/>
      <c r="AO49" s="302"/>
      <c r="AP49" s="302"/>
      <c r="AQ49" s="302"/>
      <c r="AR49" s="302"/>
      <c r="AS49" s="302"/>
      <c r="AT49" s="302"/>
      <c r="AU49" s="302"/>
      <c r="AV49" s="302"/>
      <c r="AW49" s="302"/>
      <c r="AX49" s="302"/>
      <c r="AY49" s="302"/>
      <c r="AZ49" s="302"/>
      <c r="BA49" s="302"/>
      <c r="BB49" s="302"/>
      <c r="BC49" s="303"/>
      <c r="BD49" s="304" t="s">
        <v>377</v>
      </c>
      <c r="BN49" s="10" t="s">
        <v>378</v>
      </c>
      <c r="BO49" s="308" t="s">
        <v>379</v>
      </c>
      <c r="BP49" s="11" t="s">
        <v>502</v>
      </c>
      <c r="BQ49" s="309"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0" t="s">
        <v>486</v>
      </c>
      <c r="EC49" s="311" t="s">
        <v>487</v>
      </c>
      <c r="ED49" s="311" t="s">
        <v>1352</v>
      </c>
      <c r="EE49" s="444" t="s">
        <v>1346</v>
      </c>
      <c r="EF49" s="478" t="s">
        <v>1347</v>
      </c>
      <c r="EG49" s="272"/>
      <c r="EH49" s="272"/>
      <c r="EI49" s="272"/>
      <c r="EJ49" s="272"/>
      <c r="EL49" s="834" t="s">
        <v>504</v>
      </c>
      <c r="EM49" s="321" t="s">
        <v>501</v>
      </c>
      <c r="EN49" s="277" t="s">
        <v>453</v>
      </c>
      <c r="EO49" s="277">
        <v>0</v>
      </c>
      <c r="EP49" s="277">
        <v>1</v>
      </c>
      <c r="EQ49" s="332">
        <v>0.25</v>
      </c>
      <c r="ER49" s="332">
        <v>0.25</v>
      </c>
      <c r="ES49" s="332">
        <v>0.25</v>
      </c>
      <c r="ET49" s="830">
        <v>0.25</v>
      </c>
    </row>
    <row r="50" spans="1:150" ht="48.75" customHeight="1" thickBot="1">
      <c r="A50" s="280" t="s">
        <v>53</v>
      </c>
      <c r="B50" s="472" t="s">
        <v>54</v>
      </c>
      <c r="C50" s="473" t="s">
        <v>55</v>
      </c>
      <c r="D50" s="456"/>
      <c r="E50" s="8" t="s">
        <v>372</v>
      </c>
      <c r="F50" s="284" t="str">
        <f t="shared" si="4"/>
        <v>E1.P_B</v>
      </c>
      <c r="G50" s="474" t="s">
        <v>79</v>
      </c>
      <c r="H50" s="474" t="s">
        <v>152</v>
      </c>
      <c r="I50" s="461"/>
      <c r="J50" s="462" t="s">
        <v>212</v>
      </c>
      <c r="K50" s="377" t="str">
        <f t="shared" si="5"/>
        <v>E1.P_B.MR3</v>
      </c>
      <c r="L50" s="475" t="s">
        <v>148</v>
      </c>
      <c r="M50" s="476" t="s">
        <v>451</v>
      </c>
      <c r="N50" s="291">
        <v>0</v>
      </c>
      <c r="O50" s="291">
        <v>20</v>
      </c>
      <c r="P50" s="380" t="s">
        <v>156</v>
      </c>
      <c r="Q50" s="381" t="str">
        <f t="shared" si="6"/>
        <v>E1.P_B.MR3-MP08-1</v>
      </c>
      <c r="R50" s="425" t="s">
        <v>509</v>
      </c>
      <c r="S50" s="317" t="s">
        <v>453</v>
      </c>
      <c r="T50" s="296">
        <v>0</v>
      </c>
      <c r="U50" s="297">
        <v>2</v>
      </c>
      <c r="V50" s="296" t="s">
        <v>67</v>
      </c>
      <c r="W50" s="318">
        <v>0.5</v>
      </c>
      <c r="X50" s="333">
        <v>0.5</v>
      </c>
      <c r="Y50" s="318">
        <v>0.5</v>
      </c>
      <c r="Z50" s="319">
        <v>0.5</v>
      </c>
      <c r="AA50" s="301"/>
      <c r="AB50" s="302"/>
      <c r="AC50" s="302"/>
      <c r="AD50" s="302"/>
      <c r="AE50" s="302"/>
      <c r="AF50" s="302"/>
      <c r="AG50" s="302"/>
      <c r="AH50" s="302"/>
      <c r="AI50" s="302"/>
      <c r="AJ50" s="302"/>
      <c r="AK50" s="302"/>
      <c r="AL50" s="302"/>
      <c r="AM50" s="302"/>
      <c r="AN50" s="302"/>
      <c r="AO50" s="302"/>
      <c r="AP50" s="302"/>
      <c r="AQ50" s="302"/>
      <c r="AR50" s="302"/>
      <c r="AS50" s="302"/>
      <c r="AT50" s="302"/>
      <c r="AU50" s="302"/>
      <c r="AV50" s="302"/>
      <c r="AW50" s="302"/>
      <c r="AX50" s="302"/>
      <c r="AY50" s="302"/>
      <c r="AZ50" s="302"/>
      <c r="BA50" s="302"/>
      <c r="BB50" s="302"/>
      <c r="BC50" s="303"/>
      <c r="BD50" s="304" t="s">
        <v>377</v>
      </c>
      <c r="BN50" s="12" t="s">
        <v>378</v>
      </c>
      <c r="BO50" s="334" t="s">
        <v>379</v>
      </c>
      <c r="BP50" s="13" t="s">
        <v>510</v>
      </c>
      <c r="BQ50" s="335"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0" t="s">
        <v>494</v>
      </c>
      <c r="EC50" s="311" t="s">
        <v>495</v>
      </c>
      <c r="ED50" s="312" t="s">
        <v>1352</v>
      </c>
      <c r="EE50" s="361" t="s">
        <v>1389</v>
      </c>
      <c r="EF50" s="361" t="s">
        <v>1390</v>
      </c>
      <c r="EG50" s="272"/>
      <c r="EH50" s="272"/>
      <c r="EI50" s="272"/>
      <c r="EJ50" s="272"/>
      <c r="EL50" s="834" t="s">
        <v>512</v>
      </c>
      <c r="EM50" s="321" t="s">
        <v>509</v>
      </c>
      <c r="EN50" s="277" t="s">
        <v>453</v>
      </c>
      <c r="EO50" s="277">
        <v>0</v>
      </c>
      <c r="EP50" s="277">
        <v>2</v>
      </c>
      <c r="EQ50" s="279">
        <v>0.5</v>
      </c>
      <c r="ER50" s="279">
        <v>0.5</v>
      </c>
      <c r="ES50" s="279">
        <v>0.5</v>
      </c>
      <c r="ET50" s="835">
        <v>0.5</v>
      </c>
    </row>
    <row r="51" spans="1:150" ht="50.25" customHeight="1">
      <c r="A51" s="280" t="s">
        <v>53</v>
      </c>
      <c r="B51" s="472" t="s">
        <v>54</v>
      </c>
      <c r="C51" s="473" t="s">
        <v>55</v>
      </c>
      <c r="D51" s="456"/>
      <c r="E51" s="8" t="s">
        <v>372</v>
      </c>
      <c r="F51" s="284" t="str">
        <f t="shared" si="4"/>
        <v>E1.P_B</v>
      </c>
      <c r="G51" s="474" t="s">
        <v>79</v>
      </c>
      <c r="H51" s="474" t="s">
        <v>152</v>
      </c>
      <c r="I51" s="461"/>
      <c r="J51" s="462" t="s">
        <v>212</v>
      </c>
      <c r="K51" s="377" t="str">
        <f t="shared" si="5"/>
        <v>E1.P_B.MR3</v>
      </c>
      <c r="L51" s="475" t="s">
        <v>148</v>
      </c>
      <c r="M51" s="476" t="s">
        <v>451</v>
      </c>
      <c r="N51" s="291">
        <v>0</v>
      </c>
      <c r="O51" s="291">
        <v>20</v>
      </c>
      <c r="P51" s="380" t="s">
        <v>515</v>
      </c>
      <c r="Q51" s="381" t="str">
        <f t="shared" si="6"/>
        <v>E1.P_B.MR3-MP09-1</v>
      </c>
      <c r="R51" s="425" t="s">
        <v>516</v>
      </c>
      <c r="S51" s="317" t="s">
        <v>453</v>
      </c>
      <c r="T51" s="296">
        <v>0</v>
      </c>
      <c r="U51" s="297">
        <v>3</v>
      </c>
      <c r="V51" s="296" t="s">
        <v>67</v>
      </c>
      <c r="W51" s="324">
        <v>0.75</v>
      </c>
      <c r="X51" s="325">
        <v>0.75</v>
      </c>
      <c r="Y51" s="324">
        <v>0.75</v>
      </c>
      <c r="Z51" s="326">
        <v>0.75</v>
      </c>
      <c r="AA51" s="301"/>
      <c r="AB51" s="302"/>
      <c r="AC51" s="302"/>
      <c r="AD51" s="302"/>
      <c r="AE51" s="302"/>
      <c r="AF51" s="302"/>
      <c r="AG51" s="302"/>
      <c r="AH51" s="302"/>
      <c r="AI51" s="302"/>
      <c r="AJ51" s="302"/>
      <c r="AK51" s="302"/>
      <c r="AL51" s="302"/>
      <c r="AM51" s="302"/>
      <c r="AN51" s="302"/>
      <c r="AO51" s="302"/>
      <c r="AP51" s="302"/>
      <c r="AQ51" s="302"/>
      <c r="AR51" s="302"/>
      <c r="AS51" s="302"/>
      <c r="AT51" s="302"/>
      <c r="AU51" s="302"/>
      <c r="AV51" s="302"/>
      <c r="AW51" s="302"/>
      <c r="AX51" s="302"/>
      <c r="AY51" s="302"/>
      <c r="AZ51" s="302"/>
      <c r="BA51" s="302"/>
      <c r="BB51" s="302"/>
      <c r="BC51" s="303"/>
      <c r="BD51" s="304"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0" t="s">
        <v>502</v>
      </c>
      <c r="EC51" s="311" t="s">
        <v>503</v>
      </c>
      <c r="ED51" s="320" t="s">
        <v>1352</v>
      </c>
      <c r="EE51" s="361" t="s">
        <v>1423</v>
      </c>
      <c r="EF51" s="361" t="s">
        <v>1424</v>
      </c>
      <c r="EG51" s="272"/>
      <c r="EH51" s="272"/>
      <c r="EI51" s="272"/>
      <c r="EJ51" s="272"/>
      <c r="EL51" s="834" t="s">
        <v>519</v>
      </c>
      <c r="EM51" s="321" t="s">
        <v>516</v>
      </c>
      <c r="EN51" s="277" t="s">
        <v>453</v>
      </c>
      <c r="EO51" s="277">
        <v>0</v>
      </c>
      <c r="EP51" s="277">
        <v>3</v>
      </c>
      <c r="EQ51" s="332">
        <v>0.75</v>
      </c>
      <c r="ER51" s="332">
        <v>0.75</v>
      </c>
      <c r="ES51" s="332">
        <v>0.75</v>
      </c>
      <c r="ET51" s="830">
        <v>0.75</v>
      </c>
    </row>
    <row r="52" spans="1:150" ht="51.75" customHeight="1" thickBot="1">
      <c r="A52" s="280" t="s">
        <v>53</v>
      </c>
      <c r="B52" s="472" t="s">
        <v>54</v>
      </c>
      <c r="C52" s="473" t="s">
        <v>55</v>
      </c>
      <c r="D52" s="456"/>
      <c r="E52" s="8" t="s">
        <v>372</v>
      </c>
      <c r="F52" s="284" t="str">
        <f t="shared" si="4"/>
        <v>E1.P_B</v>
      </c>
      <c r="G52" s="479" t="s">
        <v>79</v>
      </c>
      <c r="H52" s="474" t="s">
        <v>152</v>
      </c>
      <c r="I52" s="461"/>
      <c r="J52" s="462" t="s">
        <v>212</v>
      </c>
      <c r="K52" s="377" t="str">
        <f t="shared" si="5"/>
        <v>E1.P_B.MR3</v>
      </c>
      <c r="L52" s="475" t="s">
        <v>148</v>
      </c>
      <c r="M52" s="476" t="s">
        <v>451</v>
      </c>
      <c r="N52" s="431">
        <v>0</v>
      </c>
      <c r="O52" s="431">
        <v>20</v>
      </c>
      <c r="P52" s="380" t="s">
        <v>522</v>
      </c>
      <c r="Q52" s="395" t="str">
        <f t="shared" si="6"/>
        <v>E1.P_B.MR3-MP10-1</v>
      </c>
      <c r="R52" s="480" t="s">
        <v>523</v>
      </c>
      <c r="S52" s="340" t="s">
        <v>453</v>
      </c>
      <c r="T52" s="354">
        <v>0</v>
      </c>
      <c r="U52" s="355">
        <v>1</v>
      </c>
      <c r="V52" s="354" t="s">
        <v>67</v>
      </c>
      <c r="W52" s="398">
        <v>0.25</v>
      </c>
      <c r="X52" s="399">
        <v>0.25</v>
      </c>
      <c r="Y52" s="398">
        <v>0.25</v>
      </c>
      <c r="Z52" s="400">
        <v>0.25</v>
      </c>
      <c r="AA52" s="301"/>
      <c r="AB52" s="302"/>
      <c r="AC52" s="302"/>
      <c r="AD52" s="302"/>
      <c r="AE52" s="302"/>
      <c r="AF52" s="302"/>
      <c r="AG52" s="302"/>
      <c r="AH52" s="302"/>
      <c r="AI52" s="302"/>
      <c r="AJ52" s="302"/>
      <c r="AK52" s="302"/>
      <c r="AL52" s="302"/>
      <c r="AM52" s="302"/>
      <c r="AN52" s="302"/>
      <c r="AO52" s="302"/>
      <c r="AP52" s="302"/>
      <c r="AQ52" s="302"/>
      <c r="AR52" s="302"/>
      <c r="AS52" s="302"/>
      <c r="AT52" s="302"/>
      <c r="AU52" s="302"/>
      <c r="AV52" s="302"/>
      <c r="AW52" s="302"/>
      <c r="AX52" s="302"/>
      <c r="AY52" s="302"/>
      <c r="AZ52" s="302"/>
      <c r="BA52" s="302"/>
      <c r="BB52" s="302"/>
      <c r="BC52" s="303"/>
      <c r="BD52" s="304" t="s">
        <v>377</v>
      </c>
      <c r="BN52" s="10" t="s">
        <v>390</v>
      </c>
      <c r="BO52" s="308" t="s">
        <v>391</v>
      </c>
      <c r="BP52" s="11" t="s">
        <v>524</v>
      </c>
      <c r="BQ52" s="309"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0" t="s">
        <v>510</v>
      </c>
      <c r="EC52" s="311" t="s">
        <v>511</v>
      </c>
      <c r="ED52" s="312" t="s">
        <v>1437</v>
      </c>
      <c r="EE52" s="313">
        <v>0</v>
      </c>
      <c r="EF52" s="444">
        <v>4</v>
      </c>
      <c r="EG52" s="272"/>
      <c r="EH52" s="272"/>
      <c r="EI52" s="272"/>
      <c r="EJ52" s="272"/>
      <c r="EL52" s="834" t="s">
        <v>526</v>
      </c>
      <c r="EM52" s="321" t="s">
        <v>523</v>
      </c>
      <c r="EN52" s="277" t="s">
        <v>453</v>
      </c>
      <c r="EO52" s="277">
        <v>0</v>
      </c>
      <c r="EP52" s="277">
        <v>1</v>
      </c>
      <c r="EQ52" s="332">
        <v>0.25</v>
      </c>
      <c r="ER52" s="332">
        <v>0.25</v>
      </c>
      <c r="ES52" s="332">
        <v>0.25</v>
      </c>
      <c r="ET52" s="830">
        <v>0.25</v>
      </c>
    </row>
    <row r="53" spans="1:150" ht="85.5" customHeight="1">
      <c r="A53" s="280" t="s">
        <v>53</v>
      </c>
      <c r="B53" s="433" t="s">
        <v>54</v>
      </c>
      <c r="C53" s="434" t="s">
        <v>55</v>
      </c>
      <c r="D53" s="435" t="s">
        <v>529</v>
      </c>
      <c r="E53" s="3" t="s">
        <v>530</v>
      </c>
      <c r="F53" s="436" t="str">
        <f t="shared" si="4"/>
        <v>E1.P_C</v>
      </c>
      <c r="G53" s="481" t="s">
        <v>93</v>
      </c>
      <c r="H53" s="482" t="s">
        <v>187</v>
      </c>
      <c r="I53" s="408" t="s">
        <v>531</v>
      </c>
      <c r="J53" s="459" t="s">
        <v>61</v>
      </c>
      <c r="K53" s="460" t="str">
        <f t="shared" si="5"/>
        <v>E1.P_C.MR1</v>
      </c>
      <c r="L53" s="483" t="s">
        <v>162</v>
      </c>
      <c r="M53" s="365" t="s">
        <v>532</v>
      </c>
      <c r="N53" s="249">
        <v>3630</v>
      </c>
      <c r="O53" s="484">
        <v>3700</v>
      </c>
      <c r="P53" s="485" t="s">
        <v>64</v>
      </c>
      <c r="Q53" s="486" t="str">
        <f t="shared" si="6"/>
        <v>E1.P_C.MR1-MP01-1</v>
      </c>
      <c r="R53" s="421" t="s">
        <v>533</v>
      </c>
      <c r="S53" s="371" t="s">
        <v>534</v>
      </c>
      <c r="T53" s="487">
        <v>24</v>
      </c>
      <c r="U53" s="488">
        <v>34</v>
      </c>
      <c r="V53" s="487" t="s">
        <v>67</v>
      </c>
      <c r="W53" s="489">
        <v>34</v>
      </c>
      <c r="X53" s="490">
        <v>34</v>
      </c>
      <c r="Y53" s="489">
        <v>34</v>
      </c>
      <c r="Z53" s="491">
        <v>34</v>
      </c>
      <c r="AA53" s="441">
        <f>393837000+6500000+150000000+90000000+50000000+1406163000+500000000+200000000+30000000+293500000+300000000+150000000+90000000+156323606+25632360+74367640+75820050+39314100+28081500+137599350-815386000-1503599242</f>
        <v>1878153364</v>
      </c>
      <c r="AB53" s="442">
        <f>109719509+71256+824878270</f>
        <v>934669035</v>
      </c>
      <c r="AC53" s="442">
        <v>200000000</v>
      </c>
      <c r="AD53" s="442"/>
      <c r="AE53" s="442"/>
      <c r="AF53" s="442">
        <v>37177601</v>
      </c>
      <c r="AG53" s="442">
        <f t="shared" ref="AG53" si="14">SUM(AA53:AF53)</f>
        <v>3050000000</v>
      </c>
      <c r="AH53" s="442">
        <f t="shared" ref="AH53:AJ53" si="15">+AA53</f>
        <v>1878153364</v>
      </c>
      <c r="AI53" s="442">
        <f t="shared" si="15"/>
        <v>934669035</v>
      </c>
      <c r="AJ53" s="442">
        <f t="shared" si="15"/>
        <v>200000000</v>
      </c>
      <c r="AK53" s="442">
        <v>0</v>
      </c>
      <c r="AL53" s="442">
        <f t="shared" ref="AL53:AT53" si="16">+AE53</f>
        <v>0</v>
      </c>
      <c r="AM53" s="442">
        <f t="shared" si="16"/>
        <v>37177601</v>
      </c>
      <c r="AN53" s="442">
        <f t="shared" si="16"/>
        <v>3050000000</v>
      </c>
      <c r="AO53" s="442">
        <f t="shared" si="16"/>
        <v>1878153364</v>
      </c>
      <c r="AP53" s="442">
        <f t="shared" si="16"/>
        <v>934669035</v>
      </c>
      <c r="AQ53" s="442">
        <f t="shared" si="16"/>
        <v>200000000</v>
      </c>
      <c r="AR53" s="442">
        <v>0</v>
      </c>
      <c r="AS53" s="442">
        <f t="shared" si="16"/>
        <v>0</v>
      </c>
      <c r="AT53" s="442">
        <f t="shared" si="16"/>
        <v>37177601</v>
      </c>
      <c r="AU53" s="442">
        <f t="shared" ref="AU53" si="17">SUM(AO53:AT53)</f>
        <v>3050000000</v>
      </c>
      <c r="AV53" s="442">
        <f>+AO53</f>
        <v>1878153364</v>
      </c>
      <c r="AW53" s="442">
        <f t="shared" ref="AW53:BA53" si="18">+AP53</f>
        <v>934669035</v>
      </c>
      <c r="AX53" s="442">
        <f t="shared" si="18"/>
        <v>200000000</v>
      </c>
      <c r="AY53" s="442">
        <v>0</v>
      </c>
      <c r="AZ53" s="442">
        <f t="shared" si="18"/>
        <v>0</v>
      </c>
      <c r="BA53" s="442">
        <f t="shared" si="18"/>
        <v>37177601</v>
      </c>
      <c r="BB53" s="442">
        <f t="shared" ref="BB53" si="19">SUM(AV53:BA53)</f>
        <v>3050000000</v>
      </c>
      <c r="BC53" s="443">
        <f t="shared" ref="BC53" si="20">+BB53+AU53+AN53+AG53</f>
        <v>12200000000</v>
      </c>
      <c r="BD53" s="492" t="s">
        <v>535</v>
      </c>
      <c r="BN53" s="10" t="s">
        <v>390</v>
      </c>
      <c r="BO53" s="308" t="s">
        <v>391</v>
      </c>
      <c r="BP53" s="11" t="s">
        <v>536</v>
      </c>
      <c r="BQ53" s="309"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0" t="s">
        <v>517</v>
      </c>
      <c r="EC53" s="311" t="s">
        <v>518</v>
      </c>
      <c r="ED53" s="312" t="s">
        <v>1455</v>
      </c>
      <c r="EE53" s="444">
        <v>635</v>
      </c>
      <c r="EF53" s="444">
        <v>571</v>
      </c>
      <c r="EG53" s="272"/>
      <c r="EH53" s="272"/>
      <c r="EI53" s="272"/>
      <c r="EJ53" s="272"/>
      <c r="EL53" s="842" t="s">
        <v>538</v>
      </c>
      <c r="EM53" s="321" t="s">
        <v>533</v>
      </c>
      <c r="EN53" s="277" t="s">
        <v>534</v>
      </c>
      <c r="EO53" s="389">
        <v>24</v>
      </c>
      <c r="EP53" s="389">
        <v>34</v>
      </c>
      <c r="EQ53" s="493">
        <v>34</v>
      </c>
      <c r="ER53" s="493">
        <v>34</v>
      </c>
      <c r="ES53" s="493">
        <v>34</v>
      </c>
      <c r="ET53" s="843">
        <v>34</v>
      </c>
    </row>
    <row r="54" spans="1:150" ht="51.75" customHeight="1" thickBot="1">
      <c r="A54" s="280" t="s">
        <v>53</v>
      </c>
      <c r="B54" s="433" t="s">
        <v>54</v>
      </c>
      <c r="C54" s="434" t="s">
        <v>55</v>
      </c>
      <c r="D54" s="434"/>
      <c r="E54" s="8" t="s">
        <v>530</v>
      </c>
      <c r="F54" s="284" t="str">
        <f t="shared" si="4"/>
        <v>E1.P_C</v>
      </c>
      <c r="G54" s="494" t="s">
        <v>93</v>
      </c>
      <c r="H54" s="494" t="s">
        <v>187</v>
      </c>
      <c r="I54" s="286"/>
      <c r="J54" s="462" t="s">
        <v>61</v>
      </c>
      <c r="K54" s="377" t="str">
        <f t="shared" si="5"/>
        <v>E1.P_C.MR1</v>
      </c>
      <c r="L54" s="495" t="s">
        <v>162</v>
      </c>
      <c r="M54" s="495" t="s">
        <v>532</v>
      </c>
      <c r="N54" s="291">
        <v>3630</v>
      </c>
      <c r="O54" s="496">
        <v>3700</v>
      </c>
      <c r="P54" s="485" t="s">
        <v>87</v>
      </c>
      <c r="Q54" s="497" t="str">
        <f t="shared" si="6"/>
        <v>E1.P_C.MR1-MP02-1</v>
      </c>
      <c r="R54" s="425" t="s">
        <v>544</v>
      </c>
      <c r="S54" s="317" t="s">
        <v>545</v>
      </c>
      <c r="T54" s="296">
        <v>3</v>
      </c>
      <c r="U54" s="297">
        <v>5</v>
      </c>
      <c r="V54" s="296" t="s">
        <v>67</v>
      </c>
      <c r="W54" s="298">
        <v>0</v>
      </c>
      <c r="X54" s="299">
        <v>2</v>
      </c>
      <c r="Y54" s="298">
        <v>1</v>
      </c>
      <c r="Z54" s="300">
        <v>1</v>
      </c>
      <c r="AA54" s="301"/>
      <c r="AB54" s="302"/>
      <c r="AC54" s="302"/>
      <c r="AD54" s="302"/>
      <c r="AE54" s="302"/>
      <c r="AF54" s="302"/>
      <c r="AG54" s="302"/>
      <c r="AH54" s="302"/>
      <c r="AI54" s="302"/>
      <c r="AJ54" s="302"/>
      <c r="AK54" s="302"/>
      <c r="AL54" s="302"/>
      <c r="AM54" s="302"/>
      <c r="AN54" s="302"/>
      <c r="AO54" s="302"/>
      <c r="AP54" s="302"/>
      <c r="AQ54" s="302"/>
      <c r="AR54" s="302"/>
      <c r="AS54" s="302"/>
      <c r="AT54" s="302"/>
      <c r="AU54" s="302"/>
      <c r="AV54" s="302"/>
      <c r="AW54" s="302"/>
      <c r="AX54" s="302"/>
      <c r="AY54" s="302"/>
      <c r="AZ54" s="302"/>
      <c r="BA54" s="302"/>
      <c r="BB54" s="302"/>
      <c r="BC54" s="303"/>
      <c r="BD54" s="304" t="s">
        <v>535</v>
      </c>
      <c r="BN54" s="12" t="s">
        <v>390</v>
      </c>
      <c r="BO54" s="334" t="s">
        <v>391</v>
      </c>
      <c r="BP54" s="13" t="s">
        <v>546</v>
      </c>
      <c r="BQ54" s="335"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0" t="s">
        <v>524</v>
      </c>
      <c r="EC54" s="311" t="s">
        <v>525</v>
      </c>
      <c r="ED54" s="312" t="s">
        <v>1486</v>
      </c>
      <c r="EE54" s="361">
        <v>277</v>
      </c>
      <c r="EF54" s="361">
        <v>249</v>
      </c>
      <c r="EG54" s="272"/>
      <c r="EH54" s="272"/>
      <c r="EI54" s="272"/>
      <c r="EJ54" s="272"/>
      <c r="EL54" s="842" t="s">
        <v>548</v>
      </c>
      <c r="EM54" s="321" t="s">
        <v>544</v>
      </c>
      <c r="EN54" s="277" t="s">
        <v>545</v>
      </c>
      <c r="EO54" s="277">
        <v>3</v>
      </c>
      <c r="EP54" s="277">
        <v>5</v>
      </c>
      <c r="EQ54" s="829">
        <v>0</v>
      </c>
      <c r="ER54" s="836">
        <v>0</v>
      </c>
      <c r="ES54" s="836">
        <v>1</v>
      </c>
      <c r="ET54" s="844">
        <v>1</v>
      </c>
    </row>
    <row r="55" spans="1:150" ht="63" customHeight="1" thickBot="1">
      <c r="A55" s="280" t="s">
        <v>53</v>
      </c>
      <c r="B55" s="433" t="s">
        <v>54</v>
      </c>
      <c r="C55" s="434" t="s">
        <v>55</v>
      </c>
      <c r="D55" s="434"/>
      <c r="E55" s="8" t="s">
        <v>530</v>
      </c>
      <c r="F55" s="284" t="str">
        <f t="shared" si="4"/>
        <v>E1.P_C</v>
      </c>
      <c r="G55" s="494" t="s">
        <v>93</v>
      </c>
      <c r="H55" s="494" t="s">
        <v>187</v>
      </c>
      <c r="I55" s="286"/>
      <c r="J55" s="462" t="s">
        <v>61</v>
      </c>
      <c r="K55" s="377" t="str">
        <f t="shared" si="5"/>
        <v>E1.P_C.MR1</v>
      </c>
      <c r="L55" s="495" t="s">
        <v>162</v>
      </c>
      <c r="M55" s="495" t="s">
        <v>532</v>
      </c>
      <c r="N55" s="291">
        <v>3630</v>
      </c>
      <c r="O55" s="496">
        <v>3700</v>
      </c>
      <c r="P55" s="485" t="s">
        <v>99</v>
      </c>
      <c r="Q55" s="497" t="str">
        <f t="shared" si="6"/>
        <v>E1.P_C.MR1-MP03-1</v>
      </c>
      <c r="R55" s="425" t="s">
        <v>551</v>
      </c>
      <c r="S55" s="317" t="s">
        <v>552</v>
      </c>
      <c r="T55" s="296">
        <v>62</v>
      </c>
      <c r="U55" s="297">
        <v>120</v>
      </c>
      <c r="V55" s="296" t="s">
        <v>67</v>
      </c>
      <c r="W55" s="298">
        <v>30</v>
      </c>
      <c r="X55" s="299">
        <v>30</v>
      </c>
      <c r="Y55" s="298">
        <v>30</v>
      </c>
      <c r="Z55" s="300">
        <v>30</v>
      </c>
      <c r="AA55" s="301"/>
      <c r="AB55" s="302"/>
      <c r="AC55" s="302"/>
      <c r="AD55" s="302"/>
      <c r="AE55" s="302"/>
      <c r="AF55" s="302"/>
      <c r="AG55" s="302"/>
      <c r="AH55" s="302"/>
      <c r="AI55" s="302"/>
      <c r="AJ55" s="302"/>
      <c r="AK55" s="302"/>
      <c r="AL55" s="302"/>
      <c r="AM55" s="302"/>
      <c r="AN55" s="302"/>
      <c r="AO55" s="302"/>
      <c r="AP55" s="302"/>
      <c r="AQ55" s="302"/>
      <c r="AR55" s="302"/>
      <c r="AS55" s="302"/>
      <c r="AT55" s="302"/>
      <c r="AU55" s="302"/>
      <c r="AV55" s="302"/>
      <c r="AW55" s="302"/>
      <c r="AX55" s="302"/>
      <c r="AY55" s="302"/>
      <c r="AZ55" s="302"/>
      <c r="BA55" s="302"/>
      <c r="BB55" s="302"/>
      <c r="BC55" s="303"/>
      <c r="BD55" s="304" t="s">
        <v>535</v>
      </c>
      <c r="BN55" s="14" t="s">
        <v>401</v>
      </c>
      <c r="BO55" s="359" t="s">
        <v>402</v>
      </c>
      <c r="BP55" s="15" t="s">
        <v>553</v>
      </c>
      <c r="BQ55" s="360"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0" t="s">
        <v>536</v>
      </c>
      <c r="EC55" s="311" t="s">
        <v>537</v>
      </c>
      <c r="ED55" s="312" t="s">
        <v>1512</v>
      </c>
      <c r="EE55" s="498">
        <v>4.9000000000000004</v>
      </c>
      <c r="EF55" s="314">
        <v>5</v>
      </c>
      <c r="EG55" s="272"/>
      <c r="EH55" s="272"/>
      <c r="EI55" s="272"/>
      <c r="EJ55" s="272"/>
      <c r="EL55" s="842" t="s">
        <v>555</v>
      </c>
      <c r="EM55" s="321" t="s">
        <v>551</v>
      </c>
      <c r="EN55" s="277" t="s">
        <v>552</v>
      </c>
      <c r="EO55" s="277">
        <v>62</v>
      </c>
      <c r="EP55" s="277">
        <v>120</v>
      </c>
      <c r="EQ55" s="829">
        <v>30</v>
      </c>
      <c r="ER55" s="829">
        <v>30</v>
      </c>
      <c r="ES55" s="829">
        <v>30</v>
      </c>
      <c r="ET55" s="844">
        <v>30</v>
      </c>
    </row>
    <row r="56" spans="1:150" ht="63.75" customHeight="1" thickBot="1">
      <c r="A56" s="280" t="s">
        <v>53</v>
      </c>
      <c r="B56" s="433" t="s">
        <v>54</v>
      </c>
      <c r="C56" s="434" t="s">
        <v>55</v>
      </c>
      <c r="D56" s="434"/>
      <c r="E56" s="8" t="s">
        <v>530</v>
      </c>
      <c r="F56" s="284" t="str">
        <f t="shared" si="4"/>
        <v>E1.P_C</v>
      </c>
      <c r="G56" s="494" t="s">
        <v>93</v>
      </c>
      <c r="H56" s="494" t="s">
        <v>187</v>
      </c>
      <c r="I56" s="286"/>
      <c r="J56" s="462" t="s">
        <v>61</v>
      </c>
      <c r="K56" s="377" t="str">
        <f t="shared" si="5"/>
        <v>E1.P_C.MR1</v>
      </c>
      <c r="L56" s="495" t="s">
        <v>162</v>
      </c>
      <c r="M56" s="495" t="s">
        <v>532</v>
      </c>
      <c r="N56" s="291">
        <v>3630</v>
      </c>
      <c r="O56" s="496">
        <v>3700</v>
      </c>
      <c r="P56" s="485" t="s">
        <v>112</v>
      </c>
      <c r="Q56" s="497" t="str">
        <f t="shared" si="6"/>
        <v>E1.P_C.MR1-MP04-1</v>
      </c>
      <c r="R56" s="425" t="s">
        <v>558</v>
      </c>
      <c r="S56" s="317" t="s">
        <v>559</v>
      </c>
      <c r="T56" s="296">
        <v>5</v>
      </c>
      <c r="U56" s="297">
        <v>5</v>
      </c>
      <c r="V56" s="296" t="s">
        <v>102</v>
      </c>
      <c r="W56" s="298">
        <v>5</v>
      </c>
      <c r="X56" s="299">
        <v>5</v>
      </c>
      <c r="Y56" s="298">
        <v>15</v>
      </c>
      <c r="Z56" s="300">
        <v>10</v>
      </c>
      <c r="AA56" s="301"/>
      <c r="AB56" s="302"/>
      <c r="AC56" s="302"/>
      <c r="AD56" s="302"/>
      <c r="AE56" s="302"/>
      <c r="AF56" s="302"/>
      <c r="AG56" s="302"/>
      <c r="AH56" s="302"/>
      <c r="AI56" s="302"/>
      <c r="AJ56" s="302"/>
      <c r="AK56" s="302"/>
      <c r="AL56" s="302"/>
      <c r="AM56" s="302"/>
      <c r="AN56" s="302"/>
      <c r="AO56" s="302"/>
      <c r="AP56" s="302"/>
      <c r="AQ56" s="302"/>
      <c r="AR56" s="302"/>
      <c r="AS56" s="302"/>
      <c r="AT56" s="302"/>
      <c r="AU56" s="302"/>
      <c r="AV56" s="302"/>
      <c r="AW56" s="302"/>
      <c r="AX56" s="302"/>
      <c r="AY56" s="302"/>
      <c r="AZ56" s="302"/>
      <c r="BA56" s="302"/>
      <c r="BB56" s="302"/>
      <c r="BC56" s="303"/>
      <c r="BD56" s="304" t="s">
        <v>535</v>
      </c>
      <c r="BN56" s="14" t="s">
        <v>412</v>
      </c>
      <c r="BO56" s="359" t="s">
        <v>413</v>
      </c>
      <c r="BP56" s="15" t="s">
        <v>560</v>
      </c>
      <c r="BQ56" s="360"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0" t="s">
        <v>546</v>
      </c>
      <c r="EC56" s="311" t="s">
        <v>547</v>
      </c>
      <c r="ED56" s="312" t="s">
        <v>1525</v>
      </c>
      <c r="EE56" s="444">
        <v>7357</v>
      </c>
      <c r="EF56" s="444">
        <v>11035</v>
      </c>
      <c r="EG56" s="272"/>
      <c r="EH56" s="272"/>
      <c r="EI56" s="272"/>
      <c r="EJ56" s="272"/>
      <c r="EL56" s="842" t="s">
        <v>562</v>
      </c>
      <c r="EM56" s="321" t="s">
        <v>558</v>
      </c>
      <c r="EN56" s="277" t="s">
        <v>559</v>
      </c>
      <c r="EO56" s="277">
        <v>5</v>
      </c>
      <c r="EP56" s="277">
        <v>5</v>
      </c>
      <c r="EQ56" s="829">
        <v>5</v>
      </c>
      <c r="ER56" s="829">
        <v>5</v>
      </c>
      <c r="ES56" s="829">
        <v>5</v>
      </c>
      <c r="ET56" s="844">
        <v>5</v>
      </c>
    </row>
    <row r="57" spans="1:150" ht="90" customHeight="1">
      <c r="A57" s="280" t="s">
        <v>53</v>
      </c>
      <c r="B57" s="433" t="s">
        <v>54</v>
      </c>
      <c r="C57" s="434" t="s">
        <v>55</v>
      </c>
      <c r="D57" s="434"/>
      <c r="E57" s="8" t="s">
        <v>530</v>
      </c>
      <c r="F57" s="284" t="str">
        <f t="shared" si="4"/>
        <v>E1.P_C</v>
      </c>
      <c r="G57" s="494" t="s">
        <v>93</v>
      </c>
      <c r="H57" s="494" t="s">
        <v>187</v>
      </c>
      <c r="I57" s="286"/>
      <c r="J57" s="462" t="s">
        <v>61</v>
      </c>
      <c r="K57" s="377" t="str">
        <f t="shared" si="5"/>
        <v>E1.P_C.MR1</v>
      </c>
      <c r="L57" s="495" t="s">
        <v>162</v>
      </c>
      <c r="M57" s="495" t="s">
        <v>532</v>
      </c>
      <c r="N57" s="291">
        <v>3630</v>
      </c>
      <c r="O57" s="496">
        <v>3700</v>
      </c>
      <c r="P57" s="485" t="s">
        <v>122</v>
      </c>
      <c r="Q57" s="497" t="str">
        <f t="shared" si="6"/>
        <v>E1.P_C.MR1-MP05-1</v>
      </c>
      <c r="R57" s="425" t="s">
        <v>565</v>
      </c>
      <c r="S57" s="317" t="s">
        <v>566</v>
      </c>
      <c r="T57" s="296">
        <v>126</v>
      </c>
      <c r="U57" s="297">
        <v>126</v>
      </c>
      <c r="V57" s="296" t="s">
        <v>102</v>
      </c>
      <c r="W57" s="298">
        <v>126</v>
      </c>
      <c r="X57" s="299">
        <v>126</v>
      </c>
      <c r="Y57" s="298">
        <v>126</v>
      </c>
      <c r="Z57" s="300">
        <v>126</v>
      </c>
      <c r="AA57" s="301"/>
      <c r="AB57" s="302"/>
      <c r="AC57" s="302"/>
      <c r="AD57" s="302"/>
      <c r="AE57" s="302"/>
      <c r="AF57" s="302"/>
      <c r="AG57" s="302"/>
      <c r="AH57" s="302"/>
      <c r="AI57" s="302"/>
      <c r="AJ57" s="302"/>
      <c r="AK57" s="302"/>
      <c r="AL57" s="302"/>
      <c r="AM57" s="302"/>
      <c r="AN57" s="302"/>
      <c r="AO57" s="302"/>
      <c r="AP57" s="302"/>
      <c r="AQ57" s="302"/>
      <c r="AR57" s="302"/>
      <c r="AS57" s="302"/>
      <c r="AT57" s="302"/>
      <c r="AU57" s="302"/>
      <c r="AV57" s="302"/>
      <c r="AW57" s="302"/>
      <c r="AX57" s="302"/>
      <c r="AY57" s="302"/>
      <c r="AZ57" s="302"/>
      <c r="BA57" s="302"/>
      <c r="BB57" s="302"/>
      <c r="BC57" s="303"/>
      <c r="BD57" s="304"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0" t="s">
        <v>553</v>
      </c>
      <c r="EC57" s="311" t="s">
        <v>554</v>
      </c>
      <c r="ED57" s="312" t="s">
        <v>1539</v>
      </c>
      <c r="EE57" s="361">
        <v>4</v>
      </c>
      <c r="EF57" s="361">
        <v>6</v>
      </c>
      <c r="EG57" s="272"/>
      <c r="EH57" s="272"/>
      <c r="EI57" s="272"/>
      <c r="EJ57" s="272"/>
      <c r="EL57" s="842" t="s">
        <v>569</v>
      </c>
      <c r="EM57" s="321" t="s">
        <v>565</v>
      </c>
      <c r="EN57" s="277" t="s">
        <v>566</v>
      </c>
      <c r="EO57" s="277">
        <v>126</v>
      </c>
      <c r="EP57" s="277">
        <v>126</v>
      </c>
      <c r="EQ57" s="278">
        <v>126</v>
      </c>
      <c r="ER57" s="278">
        <v>126</v>
      </c>
      <c r="ES57" s="278">
        <v>126</v>
      </c>
      <c r="ET57" s="831">
        <v>126</v>
      </c>
    </row>
    <row r="58" spans="1:150" ht="89.25" customHeight="1">
      <c r="A58" s="280" t="s">
        <v>53</v>
      </c>
      <c r="B58" s="433" t="s">
        <v>54</v>
      </c>
      <c r="C58" s="434" t="s">
        <v>55</v>
      </c>
      <c r="D58" s="434"/>
      <c r="E58" s="8" t="s">
        <v>530</v>
      </c>
      <c r="F58" s="284" t="str">
        <f t="shared" si="4"/>
        <v>E1.P_C</v>
      </c>
      <c r="G58" s="494" t="s">
        <v>93</v>
      </c>
      <c r="H58" s="494" t="s">
        <v>187</v>
      </c>
      <c r="I58" s="286"/>
      <c r="J58" s="462" t="s">
        <v>61</v>
      </c>
      <c r="K58" s="377" t="str">
        <f t="shared" si="5"/>
        <v>E1.P_C.MR1</v>
      </c>
      <c r="L58" s="495" t="s">
        <v>162</v>
      </c>
      <c r="M58" s="495" t="s">
        <v>532</v>
      </c>
      <c r="N58" s="291">
        <v>3630</v>
      </c>
      <c r="O58" s="496">
        <v>3700</v>
      </c>
      <c r="P58" s="485" t="s">
        <v>132</v>
      </c>
      <c r="Q58" s="497" t="str">
        <f t="shared" si="6"/>
        <v>E1.P_C.MR1-MP06-1</v>
      </c>
      <c r="R58" s="425" t="s">
        <v>574</v>
      </c>
      <c r="S58" s="317" t="s">
        <v>575</v>
      </c>
      <c r="T58" s="296">
        <v>0</v>
      </c>
      <c r="U58" s="297">
        <v>25</v>
      </c>
      <c r="V58" s="296" t="s">
        <v>67</v>
      </c>
      <c r="W58" s="298">
        <v>0</v>
      </c>
      <c r="X58" s="299">
        <v>0</v>
      </c>
      <c r="Y58" s="298">
        <v>15</v>
      </c>
      <c r="Z58" s="300">
        <v>10</v>
      </c>
      <c r="AA58" s="301"/>
      <c r="AB58" s="302"/>
      <c r="AC58" s="302"/>
      <c r="AD58" s="302"/>
      <c r="AE58" s="302"/>
      <c r="AF58" s="302"/>
      <c r="AG58" s="302"/>
      <c r="AH58" s="302"/>
      <c r="AI58" s="302"/>
      <c r="AJ58" s="302"/>
      <c r="AK58" s="302"/>
      <c r="AL58" s="302"/>
      <c r="AM58" s="302"/>
      <c r="AN58" s="302"/>
      <c r="AO58" s="302"/>
      <c r="AP58" s="302"/>
      <c r="AQ58" s="302"/>
      <c r="AR58" s="302"/>
      <c r="AS58" s="302"/>
      <c r="AT58" s="302"/>
      <c r="AU58" s="302"/>
      <c r="AV58" s="302"/>
      <c r="AW58" s="302"/>
      <c r="AX58" s="302"/>
      <c r="AY58" s="302"/>
      <c r="AZ58" s="302"/>
      <c r="BA58" s="302"/>
      <c r="BB58" s="302"/>
      <c r="BC58" s="303"/>
      <c r="BD58" s="304" t="s">
        <v>535</v>
      </c>
      <c r="BN58" s="10" t="s">
        <v>423</v>
      </c>
      <c r="BO58" s="308" t="s">
        <v>424</v>
      </c>
      <c r="BP58" s="11" t="s">
        <v>576</v>
      </c>
      <c r="BQ58" s="309"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0" t="s">
        <v>560</v>
      </c>
      <c r="EC58" s="311" t="s">
        <v>561</v>
      </c>
      <c r="ED58" s="312" t="s">
        <v>1565</v>
      </c>
      <c r="EE58" s="361">
        <v>13959</v>
      </c>
      <c r="EF58" s="361">
        <v>15355</v>
      </c>
      <c r="EG58" s="272"/>
      <c r="EH58" s="272"/>
      <c r="EI58" s="272"/>
      <c r="EJ58" s="272"/>
      <c r="EL58" s="842" t="s">
        <v>578</v>
      </c>
      <c r="EM58" s="321" t="s">
        <v>574</v>
      </c>
      <c r="EN58" s="277" t="s">
        <v>575</v>
      </c>
      <c r="EO58" s="277">
        <v>0</v>
      </c>
      <c r="EP58" s="277">
        <v>25</v>
      </c>
      <c r="EQ58" s="278">
        <v>0</v>
      </c>
      <c r="ER58" s="278">
        <v>0</v>
      </c>
      <c r="ES58" s="836">
        <v>12</v>
      </c>
      <c r="ET58" s="837">
        <v>13</v>
      </c>
    </row>
    <row r="59" spans="1:150" ht="71.25" customHeight="1" thickBot="1">
      <c r="A59" s="280" t="s">
        <v>53</v>
      </c>
      <c r="B59" s="433" t="s">
        <v>54</v>
      </c>
      <c r="C59" s="434" t="s">
        <v>55</v>
      </c>
      <c r="D59" s="434"/>
      <c r="E59" s="8" t="s">
        <v>530</v>
      </c>
      <c r="F59" s="284" t="str">
        <f t="shared" si="4"/>
        <v>E1.P_C</v>
      </c>
      <c r="G59" s="494" t="s">
        <v>93</v>
      </c>
      <c r="H59" s="494" t="s">
        <v>187</v>
      </c>
      <c r="I59" s="286"/>
      <c r="J59" s="462" t="s">
        <v>61</v>
      </c>
      <c r="K59" s="377" t="str">
        <f t="shared" si="5"/>
        <v>E1.P_C.MR1</v>
      </c>
      <c r="L59" s="495" t="s">
        <v>162</v>
      </c>
      <c r="M59" s="495" t="s">
        <v>532</v>
      </c>
      <c r="N59" s="291">
        <v>3630</v>
      </c>
      <c r="O59" s="496">
        <v>3700</v>
      </c>
      <c r="P59" s="485" t="s">
        <v>142</v>
      </c>
      <c r="Q59" s="497" t="str">
        <f t="shared" si="6"/>
        <v>E1.P_C.MR1-MP07-1</v>
      </c>
      <c r="R59" s="425" t="s">
        <v>583</v>
      </c>
      <c r="S59" s="317" t="s">
        <v>532</v>
      </c>
      <c r="T59" s="384">
        <v>3630</v>
      </c>
      <c r="U59" s="385">
        <v>3700</v>
      </c>
      <c r="V59" s="384" t="s">
        <v>67</v>
      </c>
      <c r="W59" s="298">
        <v>3200</v>
      </c>
      <c r="X59" s="299">
        <v>3300</v>
      </c>
      <c r="Y59" s="298">
        <v>3400</v>
      </c>
      <c r="Z59" s="300">
        <v>3700</v>
      </c>
      <c r="AA59" s="386"/>
      <c r="AB59" s="387"/>
      <c r="AC59" s="387"/>
      <c r="AD59" s="387"/>
      <c r="AE59" s="387"/>
      <c r="AF59" s="387"/>
      <c r="AG59" s="387"/>
      <c r="AH59" s="387"/>
      <c r="AI59" s="387"/>
      <c r="AJ59" s="387"/>
      <c r="AK59" s="387"/>
      <c r="AL59" s="387"/>
      <c r="AM59" s="387"/>
      <c r="AN59" s="387"/>
      <c r="AO59" s="387"/>
      <c r="AP59" s="387"/>
      <c r="AQ59" s="387"/>
      <c r="AR59" s="387"/>
      <c r="AS59" s="387"/>
      <c r="AT59" s="387"/>
      <c r="AU59" s="387"/>
      <c r="AV59" s="387"/>
      <c r="AW59" s="387"/>
      <c r="AX59" s="387"/>
      <c r="AY59" s="387"/>
      <c r="AZ59" s="387"/>
      <c r="BA59" s="387"/>
      <c r="BB59" s="387"/>
      <c r="BC59" s="388"/>
      <c r="BD59" s="304" t="s">
        <v>535</v>
      </c>
      <c r="BN59" s="12" t="s">
        <v>423</v>
      </c>
      <c r="BO59" s="334" t="s">
        <v>424</v>
      </c>
      <c r="BP59" s="13" t="s">
        <v>584</v>
      </c>
      <c r="BQ59" s="335"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0" t="s">
        <v>567</v>
      </c>
      <c r="EC59" s="311" t="s">
        <v>568</v>
      </c>
      <c r="ED59" s="312" t="s">
        <v>1575</v>
      </c>
      <c r="EE59" s="444">
        <v>1</v>
      </c>
      <c r="EF59" s="444">
        <v>4</v>
      </c>
      <c r="EG59" s="272"/>
      <c r="EH59" s="272"/>
      <c r="EI59" s="272"/>
      <c r="EJ59" s="272"/>
      <c r="EL59" s="842" t="s">
        <v>586</v>
      </c>
      <c r="EM59" s="321" t="s">
        <v>583</v>
      </c>
      <c r="EN59" s="277" t="s">
        <v>532</v>
      </c>
      <c r="EO59" s="389">
        <v>3630</v>
      </c>
      <c r="EP59" s="389">
        <v>3700</v>
      </c>
      <c r="EQ59" s="278">
        <v>3200</v>
      </c>
      <c r="ER59" s="278">
        <v>3300</v>
      </c>
      <c r="ES59" s="278">
        <v>3400</v>
      </c>
      <c r="ET59" s="831">
        <v>3700</v>
      </c>
    </row>
    <row r="60" spans="1:150" ht="66" customHeight="1" thickBot="1">
      <c r="A60" s="280" t="s">
        <v>53</v>
      </c>
      <c r="B60" s="433" t="s">
        <v>54</v>
      </c>
      <c r="C60" s="434" t="s">
        <v>55</v>
      </c>
      <c r="D60" s="434"/>
      <c r="E60" s="8" t="s">
        <v>530</v>
      </c>
      <c r="F60" s="284" t="str">
        <f t="shared" si="4"/>
        <v>E1.P_C</v>
      </c>
      <c r="G60" s="494" t="s">
        <v>93</v>
      </c>
      <c r="H60" s="494" t="s">
        <v>187</v>
      </c>
      <c r="I60" s="286"/>
      <c r="J60" s="462" t="s">
        <v>61</v>
      </c>
      <c r="K60" s="377" t="str">
        <f t="shared" si="5"/>
        <v>E1.P_C.MR1</v>
      </c>
      <c r="L60" s="495" t="s">
        <v>162</v>
      </c>
      <c r="M60" s="495" t="s">
        <v>532</v>
      </c>
      <c r="N60" s="291">
        <v>3630</v>
      </c>
      <c r="O60" s="496">
        <v>3700</v>
      </c>
      <c r="P60" s="485" t="s">
        <v>156</v>
      </c>
      <c r="Q60" s="497" t="str">
        <f t="shared" si="6"/>
        <v>E1.P_C.MR1-MP08-1</v>
      </c>
      <c r="R60" s="425" t="s">
        <v>591</v>
      </c>
      <c r="S60" s="317" t="s">
        <v>592</v>
      </c>
      <c r="T60" s="384">
        <v>14</v>
      </c>
      <c r="U60" s="385">
        <v>18</v>
      </c>
      <c r="V60" s="384" t="s">
        <v>67</v>
      </c>
      <c r="W60" s="298">
        <v>1</v>
      </c>
      <c r="X60" s="299">
        <v>1</v>
      </c>
      <c r="Y60" s="298">
        <v>1</v>
      </c>
      <c r="Z60" s="300">
        <v>1</v>
      </c>
      <c r="AA60" s="386"/>
      <c r="AB60" s="387"/>
      <c r="AC60" s="387"/>
      <c r="AD60" s="387"/>
      <c r="AE60" s="387"/>
      <c r="AF60" s="387"/>
      <c r="AG60" s="387"/>
      <c r="AH60" s="387"/>
      <c r="AI60" s="387"/>
      <c r="AJ60" s="387"/>
      <c r="AK60" s="387"/>
      <c r="AL60" s="387"/>
      <c r="AM60" s="387"/>
      <c r="AN60" s="387"/>
      <c r="AO60" s="387"/>
      <c r="AP60" s="387"/>
      <c r="AQ60" s="387"/>
      <c r="AR60" s="387"/>
      <c r="AS60" s="387"/>
      <c r="AT60" s="387"/>
      <c r="AU60" s="387"/>
      <c r="AV60" s="387"/>
      <c r="AW60" s="387"/>
      <c r="AX60" s="387"/>
      <c r="AY60" s="387"/>
      <c r="AZ60" s="387"/>
      <c r="BA60" s="387"/>
      <c r="BB60" s="387"/>
      <c r="BC60" s="388"/>
      <c r="BD60" s="304" t="s">
        <v>535</v>
      </c>
      <c r="BN60" s="14" t="s">
        <v>434</v>
      </c>
      <c r="BO60" s="359" t="s">
        <v>435</v>
      </c>
      <c r="BP60" s="15" t="s">
        <v>593</v>
      </c>
      <c r="BQ60" s="360"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0" t="s">
        <v>576</v>
      </c>
      <c r="EC60" s="311" t="s">
        <v>577</v>
      </c>
      <c r="ED60" s="312" t="s">
        <v>1621</v>
      </c>
      <c r="EE60" s="444">
        <v>0</v>
      </c>
      <c r="EF60" s="444">
        <v>1</v>
      </c>
      <c r="EG60" s="272"/>
      <c r="EH60" s="272"/>
      <c r="EI60" s="272"/>
      <c r="EJ60" s="272"/>
      <c r="EL60" s="842" t="s">
        <v>595</v>
      </c>
      <c r="EM60" s="321" t="s">
        <v>591</v>
      </c>
      <c r="EN60" s="277" t="s">
        <v>592</v>
      </c>
      <c r="EO60" s="845">
        <v>14</v>
      </c>
      <c r="EP60" s="845">
        <v>18</v>
      </c>
      <c r="EQ60" s="829">
        <v>1</v>
      </c>
      <c r="ER60" s="829">
        <v>1</v>
      </c>
      <c r="ES60" s="829">
        <v>1</v>
      </c>
      <c r="ET60" s="844">
        <v>1</v>
      </c>
    </row>
    <row r="61" spans="1:150" ht="75.75" customHeight="1">
      <c r="A61" s="280" t="s">
        <v>53</v>
      </c>
      <c r="B61" s="433" t="s">
        <v>54</v>
      </c>
      <c r="C61" s="434" t="s">
        <v>55</v>
      </c>
      <c r="D61" s="434"/>
      <c r="E61" s="8" t="s">
        <v>530</v>
      </c>
      <c r="F61" s="284" t="str">
        <f t="shared" si="4"/>
        <v>E1.P_C</v>
      </c>
      <c r="G61" s="494" t="s">
        <v>93</v>
      </c>
      <c r="H61" s="494" t="s">
        <v>187</v>
      </c>
      <c r="I61" s="286"/>
      <c r="J61" s="462" t="s">
        <v>61</v>
      </c>
      <c r="K61" s="377" t="str">
        <f t="shared" si="5"/>
        <v>E1.P_C.MR1</v>
      </c>
      <c r="L61" s="495" t="s">
        <v>162</v>
      </c>
      <c r="M61" s="495" t="s">
        <v>532</v>
      </c>
      <c r="N61" s="291">
        <v>3630</v>
      </c>
      <c r="O61" s="496">
        <v>3700</v>
      </c>
      <c r="P61" s="485" t="s">
        <v>515</v>
      </c>
      <c r="Q61" s="497" t="str">
        <f t="shared" si="6"/>
        <v>E1.P_C.MR1-MP09-1</v>
      </c>
      <c r="R61" s="425" t="s">
        <v>598</v>
      </c>
      <c r="S61" s="317" t="s">
        <v>599</v>
      </c>
      <c r="T61" s="384">
        <v>0</v>
      </c>
      <c r="U61" s="385">
        <v>3</v>
      </c>
      <c r="V61" s="384" t="s">
        <v>67</v>
      </c>
      <c r="W61" s="298">
        <v>1</v>
      </c>
      <c r="X61" s="299">
        <v>1</v>
      </c>
      <c r="Y61" s="298">
        <v>1</v>
      </c>
      <c r="Z61" s="300">
        <v>0</v>
      </c>
      <c r="AA61" s="386"/>
      <c r="AB61" s="387"/>
      <c r="AC61" s="387"/>
      <c r="AD61" s="387"/>
      <c r="AE61" s="387"/>
      <c r="AF61" s="387"/>
      <c r="AG61" s="387"/>
      <c r="AH61" s="387"/>
      <c r="AI61" s="387"/>
      <c r="AJ61" s="387"/>
      <c r="AK61" s="387"/>
      <c r="AL61" s="387"/>
      <c r="AM61" s="387"/>
      <c r="AN61" s="387"/>
      <c r="AO61" s="387"/>
      <c r="AP61" s="387"/>
      <c r="AQ61" s="387"/>
      <c r="AR61" s="387"/>
      <c r="AS61" s="387"/>
      <c r="AT61" s="387"/>
      <c r="AU61" s="387"/>
      <c r="AV61" s="387"/>
      <c r="AW61" s="387"/>
      <c r="AX61" s="387"/>
      <c r="AY61" s="387"/>
      <c r="AZ61" s="387"/>
      <c r="BA61" s="387"/>
      <c r="BB61" s="387"/>
      <c r="BC61" s="388"/>
      <c r="BD61" s="304"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0" t="s">
        <v>584</v>
      </c>
      <c r="EC61" s="311" t="s">
        <v>585</v>
      </c>
      <c r="ED61" s="312" t="s">
        <v>1631</v>
      </c>
      <c r="EE61" s="361">
        <v>1</v>
      </c>
      <c r="EF61" s="361">
        <v>1</v>
      </c>
      <c r="EG61" s="272"/>
      <c r="EH61" s="272"/>
      <c r="EI61" s="272"/>
      <c r="EJ61" s="272"/>
      <c r="EL61" s="842" t="s">
        <v>600</v>
      </c>
      <c r="EM61" s="321" t="s">
        <v>598</v>
      </c>
      <c r="EN61" s="277" t="s">
        <v>599</v>
      </c>
      <c r="EO61" s="389">
        <v>0</v>
      </c>
      <c r="EP61" s="389">
        <v>3</v>
      </c>
      <c r="EQ61" s="278">
        <v>1</v>
      </c>
      <c r="ER61" s="836">
        <v>0</v>
      </c>
      <c r="ES61" s="836">
        <v>2</v>
      </c>
      <c r="ET61" s="831">
        <v>0</v>
      </c>
    </row>
    <row r="62" spans="1:150" ht="68.25" customHeight="1">
      <c r="A62" s="280" t="s">
        <v>53</v>
      </c>
      <c r="B62" s="433" t="s">
        <v>54</v>
      </c>
      <c r="C62" s="434" t="s">
        <v>55</v>
      </c>
      <c r="D62" s="434"/>
      <c r="E62" s="8" t="s">
        <v>530</v>
      </c>
      <c r="F62" s="284" t="str">
        <f t="shared" si="4"/>
        <v>E1.P_C</v>
      </c>
      <c r="G62" s="494" t="s">
        <v>93</v>
      </c>
      <c r="H62" s="494" t="s">
        <v>187</v>
      </c>
      <c r="I62" s="286"/>
      <c r="J62" s="462" t="s">
        <v>61</v>
      </c>
      <c r="K62" s="377" t="str">
        <f t="shared" si="5"/>
        <v>E1.P_C.MR1</v>
      </c>
      <c r="L62" s="495" t="s">
        <v>162</v>
      </c>
      <c r="M62" s="495" t="s">
        <v>532</v>
      </c>
      <c r="N62" s="291">
        <v>3630</v>
      </c>
      <c r="O62" s="496">
        <v>3700</v>
      </c>
      <c r="P62" s="485" t="s">
        <v>522</v>
      </c>
      <c r="Q62" s="497" t="str">
        <f t="shared" si="6"/>
        <v>E1.P_C.MR1-MP10-1</v>
      </c>
      <c r="R62" s="425" t="s">
        <v>603</v>
      </c>
      <c r="S62" s="317" t="s">
        <v>604</v>
      </c>
      <c r="T62" s="296">
        <v>6</v>
      </c>
      <c r="U62" s="297">
        <v>16</v>
      </c>
      <c r="V62" s="296" t="s">
        <v>67</v>
      </c>
      <c r="W62" s="298">
        <v>16</v>
      </c>
      <c r="X62" s="299">
        <v>16</v>
      </c>
      <c r="Y62" s="298">
        <v>16</v>
      </c>
      <c r="Z62" s="300">
        <v>16</v>
      </c>
      <c r="AA62" s="301"/>
      <c r="AB62" s="302"/>
      <c r="AC62" s="302"/>
      <c r="AD62" s="302"/>
      <c r="AE62" s="302"/>
      <c r="AF62" s="302"/>
      <c r="AG62" s="302"/>
      <c r="AH62" s="302"/>
      <c r="AI62" s="302"/>
      <c r="AJ62" s="302"/>
      <c r="AK62" s="302"/>
      <c r="AL62" s="302"/>
      <c r="AM62" s="302"/>
      <c r="AN62" s="302"/>
      <c r="AO62" s="302"/>
      <c r="AP62" s="302"/>
      <c r="AQ62" s="302"/>
      <c r="AR62" s="302"/>
      <c r="AS62" s="302"/>
      <c r="AT62" s="302"/>
      <c r="AU62" s="302"/>
      <c r="AV62" s="302"/>
      <c r="AW62" s="302"/>
      <c r="AX62" s="302"/>
      <c r="AY62" s="302"/>
      <c r="AZ62" s="302"/>
      <c r="BA62" s="302"/>
      <c r="BB62" s="302"/>
      <c r="BC62" s="303"/>
      <c r="BD62" s="304"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0" t="s">
        <v>593</v>
      </c>
      <c r="EC62" s="311" t="s">
        <v>594</v>
      </c>
      <c r="ED62" s="312" t="s">
        <v>1642</v>
      </c>
      <c r="EE62" s="444">
        <v>85957</v>
      </c>
      <c r="EF62" s="444">
        <v>97991</v>
      </c>
      <c r="EG62" s="272"/>
      <c r="EH62" s="272"/>
      <c r="EI62" s="272"/>
      <c r="EJ62" s="272"/>
      <c r="EL62" s="842" t="s">
        <v>605</v>
      </c>
      <c r="EM62" s="321" t="s">
        <v>603</v>
      </c>
      <c r="EN62" s="277" t="s">
        <v>604</v>
      </c>
      <c r="EO62" s="277">
        <v>6</v>
      </c>
      <c r="EP62" s="277">
        <v>16</v>
      </c>
      <c r="EQ62" s="278">
        <v>16</v>
      </c>
      <c r="ER62" s="278">
        <v>16</v>
      </c>
      <c r="ES62" s="278">
        <v>16</v>
      </c>
      <c r="ET62" s="831">
        <v>16</v>
      </c>
    </row>
    <row r="63" spans="1:150" ht="114" customHeight="1">
      <c r="A63" s="280" t="s">
        <v>53</v>
      </c>
      <c r="B63" s="433" t="s">
        <v>54</v>
      </c>
      <c r="C63" s="434" t="s">
        <v>55</v>
      </c>
      <c r="D63" s="434"/>
      <c r="E63" s="8" t="s">
        <v>530</v>
      </c>
      <c r="F63" s="284" t="str">
        <f t="shared" si="4"/>
        <v>E1.P_C</v>
      </c>
      <c r="G63" s="494" t="s">
        <v>93</v>
      </c>
      <c r="H63" s="494" t="s">
        <v>187</v>
      </c>
      <c r="I63" s="286"/>
      <c r="J63" s="462" t="s">
        <v>61</v>
      </c>
      <c r="K63" s="377" t="str">
        <f t="shared" si="5"/>
        <v>E1.P_C.MR1</v>
      </c>
      <c r="L63" s="495" t="s">
        <v>162</v>
      </c>
      <c r="M63" s="495" t="s">
        <v>532</v>
      </c>
      <c r="N63" s="291">
        <v>3630</v>
      </c>
      <c r="O63" s="496">
        <v>3700</v>
      </c>
      <c r="P63" s="485" t="s">
        <v>610</v>
      </c>
      <c r="Q63" s="497" t="str">
        <f t="shared" si="6"/>
        <v>E1.P_C.MR1-MP11-1</v>
      </c>
      <c r="R63" s="425" t="s">
        <v>611</v>
      </c>
      <c r="S63" s="317" t="s">
        <v>612</v>
      </c>
      <c r="T63" s="296">
        <v>0</v>
      </c>
      <c r="U63" s="297">
        <v>1</v>
      </c>
      <c r="V63" s="296" t="s">
        <v>67</v>
      </c>
      <c r="W63" s="324">
        <v>0.25</v>
      </c>
      <c r="X63" s="325">
        <v>0.25</v>
      </c>
      <c r="Y63" s="324">
        <v>0.25</v>
      </c>
      <c r="Z63" s="326">
        <v>0.25</v>
      </c>
      <c r="AA63" s="301"/>
      <c r="AB63" s="302"/>
      <c r="AC63" s="302"/>
      <c r="AD63" s="302"/>
      <c r="AE63" s="302"/>
      <c r="AF63" s="302"/>
      <c r="AG63" s="302"/>
      <c r="AH63" s="302"/>
      <c r="AI63" s="302"/>
      <c r="AJ63" s="302"/>
      <c r="AK63" s="302"/>
      <c r="AL63" s="302"/>
      <c r="AM63" s="302"/>
      <c r="AN63" s="302"/>
      <c r="AO63" s="302"/>
      <c r="AP63" s="302"/>
      <c r="AQ63" s="302"/>
      <c r="AR63" s="302"/>
      <c r="AS63" s="302"/>
      <c r="AT63" s="302"/>
      <c r="AU63" s="302"/>
      <c r="AV63" s="302"/>
      <c r="AW63" s="302"/>
      <c r="AX63" s="302"/>
      <c r="AY63" s="302"/>
      <c r="AZ63" s="302"/>
      <c r="BA63" s="302"/>
      <c r="BB63" s="302"/>
      <c r="BC63" s="303"/>
      <c r="BD63" s="304" t="s">
        <v>535</v>
      </c>
      <c r="BS63" s="90" t="s">
        <v>161</v>
      </c>
      <c r="BT63" s="90" t="s">
        <v>162</v>
      </c>
      <c r="BU63" s="91" t="s">
        <v>605</v>
      </c>
      <c r="BV63" s="88" t="s">
        <v>603</v>
      </c>
      <c r="DH63" s="7" t="s">
        <v>614</v>
      </c>
      <c r="DI63" s="7" t="s">
        <v>84</v>
      </c>
      <c r="DJ63" s="7" t="s">
        <v>186</v>
      </c>
      <c r="DK63" s="7" t="s">
        <v>187</v>
      </c>
      <c r="DL63" s="7" t="s">
        <v>185</v>
      </c>
      <c r="DQ63" s="7" t="s">
        <v>605</v>
      </c>
      <c r="DR63" s="7" t="s">
        <v>603</v>
      </c>
      <c r="EL63" s="842" t="s">
        <v>613</v>
      </c>
      <c r="EM63" s="321" t="s">
        <v>611</v>
      </c>
      <c r="EN63" s="277" t="s">
        <v>612</v>
      </c>
      <c r="EO63" s="277">
        <v>0</v>
      </c>
      <c r="EP63" s="277">
        <v>1</v>
      </c>
      <c r="EQ63" s="332">
        <v>0.25</v>
      </c>
      <c r="ER63" s="332">
        <v>0.25</v>
      </c>
      <c r="ES63" s="332">
        <v>0.25</v>
      </c>
      <c r="ET63" s="830">
        <v>0.25</v>
      </c>
    </row>
    <row r="64" spans="1:150" ht="52.5" customHeight="1">
      <c r="A64" s="280" t="s">
        <v>53</v>
      </c>
      <c r="B64" s="433" t="s">
        <v>54</v>
      </c>
      <c r="C64" s="434" t="s">
        <v>55</v>
      </c>
      <c r="D64" s="434"/>
      <c r="E64" s="8" t="s">
        <v>530</v>
      </c>
      <c r="F64" s="284" t="str">
        <f t="shared" si="4"/>
        <v>E1.P_C</v>
      </c>
      <c r="G64" s="494" t="s">
        <v>93</v>
      </c>
      <c r="H64" s="494" t="s">
        <v>187</v>
      </c>
      <c r="I64" s="286"/>
      <c r="J64" s="462" t="s">
        <v>61</v>
      </c>
      <c r="K64" s="377" t="str">
        <f t="shared" si="5"/>
        <v>E1.P_C.MR1</v>
      </c>
      <c r="L64" s="495" t="s">
        <v>162</v>
      </c>
      <c r="M64" s="495" t="s">
        <v>532</v>
      </c>
      <c r="N64" s="291">
        <v>3630</v>
      </c>
      <c r="O64" s="496">
        <v>3700</v>
      </c>
      <c r="P64" s="485" t="s">
        <v>615</v>
      </c>
      <c r="Q64" s="497" t="str">
        <f t="shared" si="6"/>
        <v>E1.P_C.MR1-MP12-1</v>
      </c>
      <c r="R64" s="425" t="s">
        <v>616</v>
      </c>
      <c r="S64" s="317" t="s">
        <v>617</v>
      </c>
      <c r="T64" s="322">
        <v>0.25</v>
      </c>
      <c r="U64" s="323">
        <v>0.5</v>
      </c>
      <c r="V64" s="322" t="s">
        <v>67</v>
      </c>
      <c r="W64" s="298">
        <v>0</v>
      </c>
      <c r="X64" s="299">
        <v>0</v>
      </c>
      <c r="Y64" s="324">
        <v>0.25</v>
      </c>
      <c r="Z64" s="300">
        <v>0</v>
      </c>
      <c r="AA64" s="327"/>
      <c r="AB64" s="328"/>
      <c r="AC64" s="328"/>
      <c r="AD64" s="328"/>
      <c r="AE64" s="328"/>
      <c r="AF64" s="328"/>
      <c r="AG64" s="328"/>
      <c r="AH64" s="328"/>
      <c r="AI64" s="328"/>
      <c r="AJ64" s="328"/>
      <c r="AK64" s="328"/>
      <c r="AL64" s="328"/>
      <c r="AM64" s="328"/>
      <c r="AN64" s="328"/>
      <c r="AO64" s="328"/>
      <c r="AP64" s="328"/>
      <c r="AQ64" s="328"/>
      <c r="AR64" s="328"/>
      <c r="AS64" s="328"/>
      <c r="AT64" s="328"/>
      <c r="AU64" s="328"/>
      <c r="AV64" s="328"/>
      <c r="AW64" s="328"/>
      <c r="AX64" s="328"/>
      <c r="AY64" s="328"/>
      <c r="AZ64" s="328"/>
      <c r="BA64" s="328"/>
      <c r="BB64" s="328"/>
      <c r="BC64" s="329"/>
      <c r="BD64" s="304" t="s">
        <v>535</v>
      </c>
      <c r="BS64" s="90" t="s">
        <v>161</v>
      </c>
      <c r="BT64" s="90" t="s">
        <v>162</v>
      </c>
      <c r="BU64" s="91" t="s">
        <v>613</v>
      </c>
      <c r="BV64" s="88" t="s">
        <v>611</v>
      </c>
      <c r="DH64" s="7" t="s">
        <v>619</v>
      </c>
      <c r="DI64" s="7" t="s">
        <v>84</v>
      </c>
      <c r="DJ64" s="7" t="s">
        <v>186</v>
      </c>
      <c r="DK64" s="7" t="s">
        <v>187</v>
      </c>
      <c r="DL64" s="7" t="s">
        <v>185</v>
      </c>
      <c r="DQ64" s="7" t="s">
        <v>613</v>
      </c>
      <c r="DR64" s="7" t="s">
        <v>611</v>
      </c>
      <c r="EL64" s="842" t="s">
        <v>618</v>
      </c>
      <c r="EM64" s="321" t="s">
        <v>616</v>
      </c>
      <c r="EN64" s="277" t="s">
        <v>1896</v>
      </c>
      <c r="EO64" s="829">
        <v>25</v>
      </c>
      <c r="EP64" s="829">
        <v>50</v>
      </c>
      <c r="EQ64" s="829">
        <v>0</v>
      </c>
      <c r="ER64" s="829">
        <v>0</v>
      </c>
      <c r="ES64" s="832">
        <v>0</v>
      </c>
      <c r="ET64" s="833">
        <v>25</v>
      </c>
    </row>
    <row r="65" spans="1:150" ht="55.5" customHeight="1">
      <c r="A65" s="280" t="s">
        <v>53</v>
      </c>
      <c r="B65" s="433" t="s">
        <v>54</v>
      </c>
      <c r="C65" s="434" t="s">
        <v>55</v>
      </c>
      <c r="D65" s="434"/>
      <c r="E65" s="8" t="s">
        <v>530</v>
      </c>
      <c r="F65" s="284" t="str">
        <f t="shared" si="4"/>
        <v>E1.P_C</v>
      </c>
      <c r="G65" s="494" t="s">
        <v>93</v>
      </c>
      <c r="H65" s="494" t="s">
        <v>187</v>
      </c>
      <c r="I65" s="286"/>
      <c r="J65" s="462" t="s">
        <v>61</v>
      </c>
      <c r="K65" s="377" t="str">
        <f t="shared" si="5"/>
        <v>E1.P_C.MR1</v>
      </c>
      <c r="L65" s="495" t="s">
        <v>162</v>
      </c>
      <c r="M65" s="495" t="s">
        <v>532</v>
      </c>
      <c r="N65" s="291">
        <v>3630</v>
      </c>
      <c r="O65" s="496">
        <v>3700</v>
      </c>
      <c r="P65" s="485" t="s">
        <v>620</v>
      </c>
      <c r="Q65" s="497" t="str">
        <f t="shared" si="6"/>
        <v>E1.P_C.MR1-MP13-1</v>
      </c>
      <c r="R65" s="425" t="s">
        <v>621</v>
      </c>
      <c r="S65" s="317" t="s">
        <v>622</v>
      </c>
      <c r="T65" s="296">
        <v>2</v>
      </c>
      <c r="U65" s="297">
        <v>6</v>
      </c>
      <c r="V65" s="296" t="s">
        <v>67</v>
      </c>
      <c r="W65" s="298">
        <v>0</v>
      </c>
      <c r="X65" s="299">
        <v>2</v>
      </c>
      <c r="Y65" s="298">
        <v>2</v>
      </c>
      <c r="Z65" s="300">
        <v>2</v>
      </c>
      <c r="AA65" s="301"/>
      <c r="AB65" s="302"/>
      <c r="AC65" s="302"/>
      <c r="AD65" s="302"/>
      <c r="AE65" s="302"/>
      <c r="AF65" s="302"/>
      <c r="AG65" s="302"/>
      <c r="AH65" s="302"/>
      <c r="AI65" s="302"/>
      <c r="AJ65" s="302"/>
      <c r="AK65" s="302"/>
      <c r="AL65" s="302"/>
      <c r="AM65" s="302"/>
      <c r="AN65" s="302"/>
      <c r="AO65" s="302"/>
      <c r="AP65" s="302"/>
      <c r="AQ65" s="302"/>
      <c r="AR65" s="302"/>
      <c r="AS65" s="302"/>
      <c r="AT65" s="302"/>
      <c r="AU65" s="302"/>
      <c r="AV65" s="302"/>
      <c r="AW65" s="302"/>
      <c r="AX65" s="302"/>
      <c r="AY65" s="302"/>
      <c r="AZ65" s="302"/>
      <c r="BA65" s="302"/>
      <c r="BB65" s="302"/>
      <c r="BC65" s="303"/>
      <c r="BD65" s="304" t="s">
        <v>535</v>
      </c>
      <c r="BS65" s="90" t="s">
        <v>161</v>
      </c>
      <c r="BT65" s="90" t="s">
        <v>162</v>
      </c>
      <c r="BU65" s="91" t="s">
        <v>618</v>
      </c>
      <c r="BV65" s="88" t="s">
        <v>616</v>
      </c>
      <c r="DH65" s="7" t="s">
        <v>624</v>
      </c>
      <c r="DI65" s="7" t="s">
        <v>84</v>
      </c>
      <c r="DJ65" s="7" t="s">
        <v>186</v>
      </c>
      <c r="DK65" s="7" t="s">
        <v>187</v>
      </c>
      <c r="DL65" s="7" t="s">
        <v>185</v>
      </c>
      <c r="DQ65" s="7" t="s">
        <v>618</v>
      </c>
      <c r="DR65" s="7" t="s">
        <v>616</v>
      </c>
      <c r="EL65" s="842" t="s">
        <v>623</v>
      </c>
      <c r="EM65" s="321" t="s">
        <v>621</v>
      </c>
      <c r="EN65" s="277" t="s">
        <v>622</v>
      </c>
      <c r="EO65" s="277">
        <v>2</v>
      </c>
      <c r="EP65" s="277">
        <v>6</v>
      </c>
      <c r="EQ65" s="278">
        <v>0</v>
      </c>
      <c r="ER65" s="836">
        <v>0</v>
      </c>
      <c r="ES65" s="278">
        <v>2</v>
      </c>
      <c r="ET65" s="831">
        <v>2</v>
      </c>
    </row>
    <row r="66" spans="1:150" ht="48" customHeight="1">
      <c r="A66" s="280" t="s">
        <v>53</v>
      </c>
      <c r="B66" s="433" t="s">
        <v>54</v>
      </c>
      <c r="C66" s="434" t="s">
        <v>55</v>
      </c>
      <c r="D66" s="434"/>
      <c r="E66" s="8" t="s">
        <v>530</v>
      </c>
      <c r="F66" s="284" t="str">
        <f t="shared" si="4"/>
        <v>E1.P_C</v>
      </c>
      <c r="G66" s="494" t="s">
        <v>93</v>
      </c>
      <c r="H66" s="494" t="s">
        <v>187</v>
      </c>
      <c r="I66" s="286"/>
      <c r="J66" s="462" t="s">
        <v>61</v>
      </c>
      <c r="K66" s="377" t="str">
        <f t="shared" si="5"/>
        <v>E1.P_C.MR1</v>
      </c>
      <c r="L66" s="495" t="s">
        <v>162</v>
      </c>
      <c r="M66" s="495" t="s">
        <v>532</v>
      </c>
      <c r="N66" s="291">
        <v>3630</v>
      </c>
      <c r="O66" s="496">
        <v>3700</v>
      </c>
      <c r="P66" s="485" t="s">
        <v>625</v>
      </c>
      <c r="Q66" s="497" t="str">
        <f t="shared" si="6"/>
        <v>E1.P_C.MR1-MP14-1</v>
      </c>
      <c r="R66" s="425" t="s">
        <v>626</v>
      </c>
      <c r="S66" s="317" t="s">
        <v>627</v>
      </c>
      <c r="T66" s="296">
        <v>1</v>
      </c>
      <c r="U66" s="297">
        <v>1</v>
      </c>
      <c r="V66" s="296" t="s">
        <v>102</v>
      </c>
      <c r="W66" s="324">
        <v>0.25</v>
      </c>
      <c r="X66" s="325">
        <v>0.25</v>
      </c>
      <c r="Y66" s="324">
        <v>0.25</v>
      </c>
      <c r="Z66" s="326">
        <v>0.25</v>
      </c>
      <c r="AA66" s="301"/>
      <c r="AB66" s="302"/>
      <c r="AC66" s="302"/>
      <c r="AD66" s="302"/>
      <c r="AE66" s="302"/>
      <c r="AF66" s="302"/>
      <c r="AG66" s="302"/>
      <c r="AH66" s="302"/>
      <c r="AI66" s="302"/>
      <c r="AJ66" s="302"/>
      <c r="AK66" s="302"/>
      <c r="AL66" s="302"/>
      <c r="AM66" s="302"/>
      <c r="AN66" s="302"/>
      <c r="AO66" s="302"/>
      <c r="AP66" s="302"/>
      <c r="AQ66" s="302"/>
      <c r="AR66" s="302"/>
      <c r="AS66" s="302"/>
      <c r="AT66" s="302"/>
      <c r="AU66" s="302"/>
      <c r="AV66" s="302"/>
      <c r="AW66" s="302"/>
      <c r="AX66" s="302"/>
      <c r="AY66" s="302"/>
      <c r="AZ66" s="302"/>
      <c r="BA66" s="302"/>
      <c r="BB66" s="302"/>
      <c r="BC66" s="303"/>
      <c r="BD66" s="304" t="s">
        <v>535</v>
      </c>
      <c r="BS66" s="90" t="s">
        <v>161</v>
      </c>
      <c r="BT66" s="90" t="s">
        <v>162</v>
      </c>
      <c r="BU66" s="91" t="s">
        <v>623</v>
      </c>
      <c r="BV66" s="88" t="s">
        <v>621</v>
      </c>
      <c r="DH66" s="7" t="s">
        <v>629</v>
      </c>
      <c r="DI66" s="7" t="s">
        <v>84</v>
      </c>
      <c r="DJ66" s="7" t="s">
        <v>186</v>
      </c>
      <c r="DK66" s="7" t="s">
        <v>187</v>
      </c>
      <c r="DL66" s="7" t="s">
        <v>185</v>
      </c>
      <c r="DQ66" s="7" t="s">
        <v>623</v>
      </c>
      <c r="DR66" s="7" t="s">
        <v>621</v>
      </c>
      <c r="EL66" s="842" t="s">
        <v>628</v>
      </c>
      <c r="EM66" s="321" t="s">
        <v>626</v>
      </c>
      <c r="EN66" s="277" t="s">
        <v>627</v>
      </c>
      <c r="EO66" s="277">
        <v>1</v>
      </c>
      <c r="EP66" s="277">
        <v>1</v>
      </c>
      <c r="EQ66" s="332">
        <v>1</v>
      </c>
      <c r="ER66" s="332">
        <v>1</v>
      </c>
      <c r="ES66" s="332">
        <v>1</v>
      </c>
      <c r="ET66" s="830">
        <v>1</v>
      </c>
    </row>
    <row r="67" spans="1:150" ht="68.25" customHeight="1">
      <c r="A67" s="280" t="s">
        <v>53</v>
      </c>
      <c r="B67" s="433" t="s">
        <v>54</v>
      </c>
      <c r="C67" s="434" t="s">
        <v>55</v>
      </c>
      <c r="D67" s="434"/>
      <c r="E67" s="8" t="s">
        <v>530</v>
      </c>
      <c r="F67" s="284" t="str">
        <f t="shared" si="4"/>
        <v>E1.P_C</v>
      </c>
      <c r="G67" s="494" t="s">
        <v>93</v>
      </c>
      <c r="H67" s="494" t="s">
        <v>187</v>
      </c>
      <c r="I67" s="286"/>
      <c r="J67" s="462" t="s">
        <v>61</v>
      </c>
      <c r="K67" s="377" t="str">
        <f t="shared" si="5"/>
        <v>E1.P_C.MR1</v>
      </c>
      <c r="L67" s="495" t="s">
        <v>162</v>
      </c>
      <c r="M67" s="495" t="s">
        <v>532</v>
      </c>
      <c r="N67" s="291">
        <v>3630</v>
      </c>
      <c r="O67" s="496">
        <v>3700</v>
      </c>
      <c r="P67" s="485" t="s">
        <v>630</v>
      </c>
      <c r="Q67" s="497" t="str">
        <f t="shared" si="6"/>
        <v>E1.P_C.MR1-MP15-5</v>
      </c>
      <c r="R67" s="425" t="s">
        <v>631</v>
      </c>
      <c r="S67" s="317" t="s">
        <v>632</v>
      </c>
      <c r="T67" s="296">
        <v>1</v>
      </c>
      <c r="U67" s="297">
        <v>20</v>
      </c>
      <c r="V67" s="296" t="s">
        <v>67</v>
      </c>
      <c r="W67" s="298">
        <v>0</v>
      </c>
      <c r="X67" s="299">
        <v>10</v>
      </c>
      <c r="Y67" s="298">
        <v>10</v>
      </c>
      <c r="Z67" s="300">
        <v>0</v>
      </c>
      <c r="AA67" s="301"/>
      <c r="AB67" s="302"/>
      <c r="AC67" s="302"/>
      <c r="AD67" s="302"/>
      <c r="AE67" s="302"/>
      <c r="AF67" s="302"/>
      <c r="AG67" s="302"/>
      <c r="AH67" s="302"/>
      <c r="AI67" s="302"/>
      <c r="AJ67" s="302"/>
      <c r="AK67" s="302"/>
      <c r="AL67" s="302"/>
      <c r="AM67" s="302"/>
      <c r="AN67" s="302"/>
      <c r="AO67" s="302"/>
      <c r="AP67" s="302"/>
      <c r="AQ67" s="302"/>
      <c r="AR67" s="302"/>
      <c r="AS67" s="302"/>
      <c r="AT67" s="302"/>
      <c r="AU67" s="302"/>
      <c r="AV67" s="302"/>
      <c r="AW67" s="302"/>
      <c r="AX67" s="302"/>
      <c r="AY67" s="302"/>
      <c r="AZ67" s="302"/>
      <c r="BA67" s="302"/>
      <c r="BB67" s="302"/>
      <c r="BC67" s="303"/>
      <c r="BD67" s="304" t="s">
        <v>535</v>
      </c>
      <c r="BS67" s="90" t="s">
        <v>161</v>
      </c>
      <c r="BT67" s="90" t="s">
        <v>162</v>
      </c>
      <c r="BU67" s="91" t="s">
        <v>628</v>
      </c>
      <c r="BV67" s="88" t="s">
        <v>626</v>
      </c>
      <c r="DH67" s="7" t="s">
        <v>634</v>
      </c>
      <c r="DI67" s="7" t="s">
        <v>84</v>
      </c>
      <c r="DJ67" s="7" t="s">
        <v>186</v>
      </c>
      <c r="DK67" s="7" t="s">
        <v>187</v>
      </c>
      <c r="DL67" s="7" t="s">
        <v>185</v>
      </c>
      <c r="DQ67" s="7" t="s">
        <v>628</v>
      </c>
      <c r="DR67" s="7" t="s">
        <v>626</v>
      </c>
      <c r="EL67" s="842" t="s">
        <v>633</v>
      </c>
      <c r="EM67" s="321" t="s">
        <v>631</v>
      </c>
      <c r="EN67" s="277" t="s">
        <v>632</v>
      </c>
      <c r="EO67" s="277">
        <v>1</v>
      </c>
      <c r="EP67" s="277">
        <v>20</v>
      </c>
      <c r="EQ67" s="278">
        <v>0</v>
      </c>
      <c r="ER67" s="836">
        <v>3</v>
      </c>
      <c r="ES67" s="836">
        <v>8</v>
      </c>
      <c r="ET67" s="837">
        <v>8</v>
      </c>
    </row>
    <row r="68" spans="1:150" ht="33.75" customHeight="1" thickBot="1">
      <c r="A68" s="280" t="s">
        <v>53</v>
      </c>
      <c r="B68" s="433" t="s">
        <v>54</v>
      </c>
      <c r="C68" s="434" t="s">
        <v>55</v>
      </c>
      <c r="D68" s="434"/>
      <c r="E68" s="8" t="s">
        <v>530</v>
      </c>
      <c r="F68" s="284" t="str">
        <f t="shared" si="4"/>
        <v>E1.P_C</v>
      </c>
      <c r="G68" s="499" t="s">
        <v>93</v>
      </c>
      <c r="H68" s="499" t="s">
        <v>187</v>
      </c>
      <c r="I68" s="500"/>
      <c r="J68" s="468" t="s">
        <v>61</v>
      </c>
      <c r="K68" s="469" t="str">
        <f t="shared" si="5"/>
        <v>E1.P_C.MR1</v>
      </c>
      <c r="L68" s="501" t="s">
        <v>162</v>
      </c>
      <c r="M68" s="501" t="s">
        <v>532</v>
      </c>
      <c r="N68" s="431">
        <v>3630</v>
      </c>
      <c r="O68" s="502">
        <v>3700</v>
      </c>
      <c r="P68" s="485" t="s">
        <v>635</v>
      </c>
      <c r="Q68" s="503" t="str">
        <f t="shared" si="6"/>
        <v>E1.P_C.MR1-MP16-1</v>
      </c>
      <c r="R68" s="432" t="s">
        <v>636</v>
      </c>
      <c r="S68" s="353" t="s">
        <v>637</v>
      </c>
      <c r="T68" s="341">
        <v>0</v>
      </c>
      <c r="U68" s="504">
        <v>0.4</v>
      </c>
      <c r="V68" s="505" t="s">
        <v>67</v>
      </c>
      <c r="W68" s="506">
        <v>0</v>
      </c>
      <c r="X68" s="507">
        <v>0.15</v>
      </c>
      <c r="Y68" s="508">
        <v>0.15</v>
      </c>
      <c r="Z68" s="509">
        <v>0.1</v>
      </c>
      <c r="AA68" s="327"/>
      <c r="AB68" s="328"/>
      <c r="AC68" s="328"/>
      <c r="AD68" s="328"/>
      <c r="AE68" s="328"/>
      <c r="AF68" s="328"/>
      <c r="AG68" s="328"/>
      <c r="AH68" s="328"/>
      <c r="AI68" s="328"/>
      <c r="AJ68" s="328"/>
      <c r="AK68" s="328"/>
      <c r="AL68" s="328"/>
      <c r="AM68" s="328"/>
      <c r="AN68" s="328"/>
      <c r="AO68" s="328"/>
      <c r="AP68" s="328"/>
      <c r="AQ68" s="328"/>
      <c r="AR68" s="328"/>
      <c r="AS68" s="328"/>
      <c r="AT68" s="328"/>
      <c r="AU68" s="328"/>
      <c r="AV68" s="328"/>
      <c r="AW68" s="328"/>
      <c r="AX68" s="328"/>
      <c r="AY68" s="328"/>
      <c r="AZ68" s="328"/>
      <c r="BA68" s="328"/>
      <c r="BB68" s="328"/>
      <c r="BC68" s="329"/>
      <c r="BD68" s="304" t="s">
        <v>535</v>
      </c>
      <c r="BS68" s="90" t="s">
        <v>161</v>
      </c>
      <c r="BT68" s="90" t="s">
        <v>162</v>
      </c>
      <c r="BU68" s="91" t="s">
        <v>633</v>
      </c>
      <c r="BV68" s="88" t="s">
        <v>631</v>
      </c>
      <c r="DH68" s="7" t="s">
        <v>639</v>
      </c>
      <c r="DI68" s="7" t="s">
        <v>84</v>
      </c>
      <c r="DJ68" s="7" t="s">
        <v>186</v>
      </c>
      <c r="DK68" s="7" t="s">
        <v>187</v>
      </c>
      <c r="DL68" s="7" t="s">
        <v>185</v>
      </c>
      <c r="DQ68" s="7" t="s">
        <v>633</v>
      </c>
      <c r="DR68" s="7" t="s">
        <v>631</v>
      </c>
      <c r="EL68" s="842" t="s">
        <v>638</v>
      </c>
      <c r="EM68" s="321" t="s">
        <v>636</v>
      </c>
      <c r="EN68" s="277" t="s">
        <v>637</v>
      </c>
      <c r="EO68" s="277">
        <v>0</v>
      </c>
      <c r="EP68" s="278">
        <v>40</v>
      </c>
      <c r="EQ68" s="278">
        <v>0</v>
      </c>
      <c r="ER68" s="832">
        <v>0</v>
      </c>
      <c r="ES68" s="332">
        <v>15</v>
      </c>
      <c r="ET68" s="827">
        <v>25</v>
      </c>
    </row>
    <row r="69" spans="1:150" ht="105" customHeight="1">
      <c r="A69" s="280" t="s">
        <v>53</v>
      </c>
      <c r="B69" s="455" t="s">
        <v>54</v>
      </c>
      <c r="C69" s="456" t="s">
        <v>55</v>
      </c>
      <c r="D69" s="435" t="s">
        <v>640</v>
      </c>
      <c r="E69" s="3" t="s">
        <v>641</v>
      </c>
      <c r="F69" s="436" t="str">
        <f t="shared" si="4"/>
        <v>E1.P_D</v>
      </c>
      <c r="G69" s="437" t="s">
        <v>106</v>
      </c>
      <c r="H69" s="438" t="s">
        <v>198</v>
      </c>
      <c r="I69" s="408" t="s">
        <v>642</v>
      </c>
      <c r="J69" s="439" t="s">
        <v>61</v>
      </c>
      <c r="K69" s="402" t="str">
        <f t="shared" si="5"/>
        <v>E1.P_D.MR1</v>
      </c>
      <c r="L69" s="364" t="s">
        <v>174</v>
      </c>
      <c r="M69" s="365" t="s">
        <v>532</v>
      </c>
      <c r="N69" s="249">
        <v>1400</v>
      </c>
      <c r="O69" s="484">
        <v>1800</v>
      </c>
      <c r="P69" s="485" t="s">
        <v>64</v>
      </c>
      <c r="Q69" s="486" t="str">
        <f t="shared" si="6"/>
        <v>E1.P_D.MR1-MP01-1</v>
      </c>
      <c r="R69" s="510" t="s">
        <v>643</v>
      </c>
      <c r="S69" s="511" t="s">
        <v>644</v>
      </c>
      <c r="T69" s="512">
        <v>15</v>
      </c>
      <c r="U69" s="513">
        <v>19</v>
      </c>
      <c r="V69" s="512" t="s">
        <v>67</v>
      </c>
      <c r="W69" s="257">
        <v>17</v>
      </c>
      <c r="X69" s="374">
        <v>18</v>
      </c>
      <c r="Y69" s="257">
        <v>19</v>
      </c>
      <c r="Z69" s="375">
        <v>19</v>
      </c>
      <c r="AA69" s="441">
        <f>300000000+387450000+35000000+10000000+65000000+81000000+43000000+140000000+154000000+33707321+48400000+10000000+60708567+35000000+50000000+34000000+134100000+461291433-1365053637</f>
        <v>717603684</v>
      </c>
      <c r="AB69" s="442">
        <f>50000000+96292679+1000000000</f>
        <v>1146292679</v>
      </c>
      <c r="AC69" s="442">
        <v>100000000</v>
      </c>
      <c r="AD69" s="442"/>
      <c r="AE69" s="442"/>
      <c r="AF69" s="442">
        <f>1071402+103032235</f>
        <v>104103637</v>
      </c>
      <c r="AG69" s="442">
        <f>SUM(AA69:AF69)</f>
        <v>2068000000</v>
      </c>
      <c r="AH69" s="442">
        <f t="shared" ref="AH69:AT69" si="21">+AA69</f>
        <v>717603684</v>
      </c>
      <c r="AI69" s="442">
        <f t="shared" si="21"/>
        <v>1146292679</v>
      </c>
      <c r="AJ69" s="442">
        <f t="shared" si="21"/>
        <v>100000000</v>
      </c>
      <c r="AK69" s="442">
        <f t="shared" si="21"/>
        <v>0</v>
      </c>
      <c r="AL69" s="442">
        <f t="shared" si="21"/>
        <v>0</v>
      </c>
      <c r="AM69" s="442">
        <f t="shared" si="21"/>
        <v>104103637</v>
      </c>
      <c r="AN69" s="442">
        <f t="shared" si="21"/>
        <v>2068000000</v>
      </c>
      <c r="AO69" s="442">
        <f t="shared" si="21"/>
        <v>717603684</v>
      </c>
      <c r="AP69" s="442">
        <f t="shared" si="21"/>
        <v>1146292679</v>
      </c>
      <c r="AQ69" s="442">
        <f t="shared" si="21"/>
        <v>100000000</v>
      </c>
      <c r="AR69" s="442">
        <f t="shared" si="21"/>
        <v>0</v>
      </c>
      <c r="AS69" s="442">
        <f t="shared" si="21"/>
        <v>0</v>
      </c>
      <c r="AT69" s="442">
        <f t="shared" si="21"/>
        <v>104103637</v>
      </c>
      <c r="AU69" s="442">
        <f t="shared" ref="AU69" si="22">SUM(AO69:AT69)</f>
        <v>2068000000</v>
      </c>
      <c r="AV69" s="442">
        <f>+AO69</f>
        <v>717603684</v>
      </c>
      <c r="AW69" s="442">
        <f t="shared" ref="AW69:BA69" si="23">+AP69</f>
        <v>1146292679</v>
      </c>
      <c r="AX69" s="442">
        <f t="shared" si="23"/>
        <v>100000000</v>
      </c>
      <c r="AY69" s="442">
        <f t="shared" si="23"/>
        <v>0</v>
      </c>
      <c r="AZ69" s="442">
        <f t="shared" si="23"/>
        <v>0</v>
      </c>
      <c r="BA69" s="442">
        <f t="shared" si="23"/>
        <v>104103637</v>
      </c>
      <c r="BB69" s="442">
        <f t="shared" ref="BB69" si="24">SUM(AV69:BA69)</f>
        <v>2068000000</v>
      </c>
      <c r="BC69" s="443">
        <f t="shared" ref="BC69" si="25">+BB69+AU69+AN69+AG69</f>
        <v>8272000000</v>
      </c>
      <c r="BD69" s="304" t="s">
        <v>645</v>
      </c>
      <c r="BS69" s="90" t="s">
        <v>161</v>
      </c>
      <c r="BT69" s="90" t="s">
        <v>162</v>
      </c>
      <c r="BU69" s="91" t="s">
        <v>638</v>
      </c>
      <c r="BV69" s="88" t="s">
        <v>636</v>
      </c>
      <c r="DH69" s="7" t="s">
        <v>647</v>
      </c>
      <c r="DI69" s="7" t="s">
        <v>84</v>
      </c>
      <c r="DJ69" s="7" t="s">
        <v>186</v>
      </c>
      <c r="DK69" s="7" t="s">
        <v>187</v>
      </c>
      <c r="DL69" s="7" t="s">
        <v>185</v>
      </c>
      <c r="DQ69" s="7" t="s">
        <v>638</v>
      </c>
      <c r="DR69" s="7" t="s">
        <v>636</v>
      </c>
      <c r="EL69" s="842" t="s">
        <v>646</v>
      </c>
      <c r="EM69" s="321" t="s">
        <v>643</v>
      </c>
      <c r="EN69" s="277" t="s">
        <v>644</v>
      </c>
      <c r="EO69" s="389">
        <v>15</v>
      </c>
      <c r="EP69" s="389">
        <v>19</v>
      </c>
      <c r="EQ69" s="278">
        <v>17</v>
      </c>
      <c r="ER69" s="278">
        <v>18</v>
      </c>
      <c r="ES69" s="278">
        <v>19</v>
      </c>
      <c r="ET69" s="831">
        <v>19</v>
      </c>
    </row>
    <row r="70" spans="1:150" ht="56.25" customHeight="1">
      <c r="A70" s="280" t="s">
        <v>53</v>
      </c>
      <c r="B70" s="433" t="s">
        <v>54</v>
      </c>
      <c r="C70" s="434" t="s">
        <v>55</v>
      </c>
      <c r="D70" s="434"/>
      <c r="E70" s="8" t="s">
        <v>641</v>
      </c>
      <c r="F70" s="284" t="str">
        <f t="shared" si="4"/>
        <v>E1.P_D</v>
      </c>
      <c r="G70" s="514" t="s">
        <v>106</v>
      </c>
      <c r="H70" s="515" t="s">
        <v>198</v>
      </c>
      <c r="I70" s="447"/>
      <c r="J70" s="287" t="s">
        <v>61</v>
      </c>
      <c r="K70" s="288" t="str">
        <f t="shared" si="5"/>
        <v>E1.P_D.MR1</v>
      </c>
      <c r="L70" s="516" t="s">
        <v>174</v>
      </c>
      <c r="M70" s="517" t="s">
        <v>532</v>
      </c>
      <c r="N70" s="291">
        <v>1400</v>
      </c>
      <c r="O70" s="496">
        <v>1800</v>
      </c>
      <c r="P70" s="485" t="s">
        <v>87</v>
      </c>
      <c r="Q70" s="497" t="str">
        <f t="shared" si="6"/>
        <v>E1.P_D.MR1-MP02-1</v>
      </c>
      <c r="R70" s="425" t="s">
        <v>648</v>
      </c>
      <c r="S70" s="317" t="s">
        <v>649</v>
      </c>
      <c r="T70" s="296">
        <v>4</v>
      </c>
      <c r="U70" s="297">
        <v>8</v>
      </c>
      <c r="V70" s="296" t="s">
        <v>67</v>
      </c>
      <c r="W70" s="298">
        <v>6</v>
      </c>
      <c r="X70" s="299">
        <v>8</v>
      </c>
      <c r="Y70" s="298">
        <v>8</v>
      </c>
      <c r="Z70" s="300">
        <v>8</v>
      </c>
      <c r="AA70" s="301"/>
      <c r="AB70" s="302"/>
      <c r="AC70" s="302"/>
      <c r="AD70" s="302"/>
      <c r="AE70" s="302"/>
      <c r="AF70" s="302"/>
      <c r="AG70" s="302"/>
      <c r="AH70" s="302"/>
      <c r="AI70" s="302"/>
      <c r="AJ70" s="302"/>
      <c r="AK70" s="302"/>
      <c r="AL70" s="302"/>
      <c r="AM70" s="302"/>
      <c r="AN70" s="302"/>
      <c r="AO70" s="302"/>
      <c r="AP70" s="302"/>
      <c r="AQ70" s="302"/>
      <c r="AR70" s="302"/>
      <c r="AS70" s="302"/>
      <c r="AT70" s="302"/>
      <c r="AU70" s="302"/>
      <c r="AV70" s="302"/>
      <c r="AW70" s="302"/>
      <c r="AX70" s="302"/>
      <c r="AY70" s="302"/>
      <c r="AZ70" s="302"/>
      <c r="BA70" s="302"/>
      <c r="BB70" s="302"/>
      <c r="BC70" s="303"/>
      <c r="BD70" s="304" t="s">
        <v>645</v>
      </c>
      <c r="BS70" s="88" t="s">
        <v>173</v>
      </c>
      <c r="BT70" s="88" t="s">
        <v>174</v>
      </c>
      <c r="BU70" s="91" t="s">
        <v>646</v>
      </c>
      <c r="BV70" s="88" t="s">
        <v>643</v>
      </c>
      <c r="DH70" s="7" t="s">
        <v>651</v>
      </c>
      <c r="DI70" s="7" t="s">
        <v>84</v>
      </c>
      <c r="DJ70" s="7" t="s">
        <v>197</v>
      </c>
      <c r="DK70" s="7" t="s">
        <v>198</v>
      </c>
      <c r="DL70" s="7" t="s">
        <v>196</v>
      </c>
      <c r="DQ70" s="7" t="s">
        <v>646</v>
      </c>
      <c r="DR70" s="7" t="s">
        <v>643</v>
      </c>
      <c r="EL70" s="842" t="s">
        <v>650</v>
      </c>
      <c r="EM70" s="321" t="s">
        <v>648</v>
      </c>
      <c r="EN70" s="277" t="s">
        <v>649</v>
      </c>
      <c r="EO70" s="277">
        <v>4</v>
      </c>
      <c r="EP70" s="277">
        <v>8</v>
      </c>
      <c r="EQ70" s="278">
        <v>6</v>
      </c>
      <c r="ER70" s="278">
        <v>8</v>
      </c>
      <c r="ES70" s="278">
        <v>8</v>
      </c>
      <c r="ET70" s="831">
        <v>8</v>
      </c>
    </row>
    <row r="71" spans="1:150" ht="50.25" customHeight="1">
      <c r="A71" s="280" t="s">
        <v>53</v>
      </c>
      <c r="B71" s="433" t="s">
        <v>54</v>
      </c>
      <c r="C71" s="434" t="s">
        <v>55</v>
      </c>
      <c r="D71" s="434"/>
      <c r="E71" s="8" t="s">
        <v>641</v>
      </c>
      <c r="F71" s="284" t="str">
        <f t="shared" si="4"/>
        <v>E1.P_D</v>
      </c>
      <c r="G71" s="514" t="s">
        <v>106</v>
      </c>
      <c r="H71" s="515" t="s">
        <v>198</v>
      </c>
      <c r="I71" s="447"/>
      <c r="J71" s="287" t="s">
        <v>61</v>
      </c>
      <c r="K71" s="288" t="str">
        <f t="shared" si="5"/>
        <v>E1.P_D.MR1</v>
      </c>
      <c r="L71" s="516" t="s">
        <v>174</v>
      </c>
      <c r="M71" s="517" t="s">
        <v>532</v>
      </c>
      <c r="N71" s="291">
        <v>1400</v>
      </c>
      <c r="O71" s="496">
        <v>1800</v>
      </c>
      <c r="P71" s="485" t="s">
        <v>99</v>
      </c>
      <c r="Q71" s="497" t="str">
        <f t="shared" si="6"/>
        <v>E1.P_D.MR1-MP03-1</v>
      </c>
      <c r="R71" s="425" t="s">
        <v>652</v>
      </c>
      <c r="S71" s="317" t="s">
        <v>653</v>
      </c>
      <c r="T71" s="296">
        <v>0</v>
      </c>
      <c r="U71" s="297">
        <v>1</v>
      </c>
      <c r="V71" s="296" t="s">
        <v>67</v>
      </c>
      <c r="W71" s="324">
        <v>0.25</v>
      </c>
      <c r="X71" s="325">
        <v>0.25</v>
      </c>
      <c r="Y71" s="324">
        <v>0.25</v>
      </c>
      <c r="Z71" s="326">
        <v>0.25</v>
      </c>
      <c r="AA71" s="301"/>
      <c r="AB71" s="302"/>
      <c r="AC71" s="302"/>
      <c r="AD71" s="302"/>
      <c r="AE71" s="302"/>
      <c r="AF71" s="302"/>
      <c r="AG71" s="302"/>
      <c r="AH71" s="302"/>
      <c r="AI71" s="302"/>
      <c r="AJ71" s="302"/>
      <c r="AK71" s="302"/>
      <c r="AL71" s="302"/>
      <c r="AM71" s="302"/>
      <c r="AN71" s="302"/>
      <c r="AO71" s="302"/>
      <c r="AP71" s="302"/>
      <c r="AQ71" s="302"/>
      <c r="AR71" s="302"/>
      <c r="AS71" s="302"/>
      <c r="AT71" s="302"/>
      <c r="AU71" s="302"/>
      <c r="AV71" s="302"/>
      <c r="AW71" s="302"/>
      <c r="AX71" s="302"/>
      <c r="AY71" s="302"/>
      <c r="AZ71" s="302"/>
      <c r="BA71" s="302"/>
      <c r="BB71" s="302"/>
      <c r="BC71" s="303"/>
      <c r="BD71" s="304" t="s">
        <v>645</v>
      </c>
      <c r="BS71" s="90" t="s">
        <v>173</v>
      </c>
      <c r="BT71" s="90" t="s">
        <v>174</v>
      </c>
      <c r="BU71" s="91" t="s">
        <v>650</v>
      </c>
      <c r="BV71" s="88" t="s">
        <v>648</v>
      </c>
      <c r="DH71" s="7" t="s">
        <v>655</v>
      </c>
      <c r="DI71" s="7" t="s">
        <v>84</v>
      </c>
      <c r="DJ71" s="7" t="s">
        <v>197</v>
      </c>
      <c r="DK71" s="7" t="s">
        <v>198</v>
      </c>
      <c r="DL71" s="7" t="s">
        <v>196</v>
      </c>
      <c r="DQ71" s="7" t="s">
        <v>650</v>
      </c>
      <c r="DR71" s="7" t="s">
        <v>648</v>
      </c>
      <c r="EL71" s="842" t="s">
        <v>654</v>
      </c>
      <c r="EM71" s="321" t="s">
        <v>652</v>
      </c>
      <c r="EN71" s="277" t="s">
        <v>653</v>
      </c>
      <c r="EO71" s="277">
        <v>0</v>
      </c>
      <c r="EP71" s="277">
        <v>1</v>
      </c>
      <c r="EQ71" s="332">
        <v>0.25</v>
      </c>
      <c r="ER71" s="332">
        <v>0.25</v>
      </c>
      <c r="ES71" s="332">
        <v>0.25</v>
      </c>
      <c r="ET71" s="830">
        <v>0.25</v>
      </c>
    </row>
    <row r="72" spans="1:150" ht="72.75" customHeight="1">
      <c r="A72" s="280" t="s">
        <v>53</v>
      </c>
      <c r="B72" s="433" t="s">
        <v>54</v>
      </c>
      <c r="C72" s="434" t="s">
        <v>55</v>
      </c>
      <c r="D72" s="434"/>
      <c r="E72" s="8" t="s">
        <v>641</v>
      </c>
      <c r="F72" s="284" t="str">
        <f t="shared" si="4"/>
        <v>E1.P_D</v>
      </c>
      <c r="G72" s="514" t="s">
        <v>106</v>
      </c>
      <c r="H72" s="515" t="s">
        <v>198</v>
      </c>
      <c r="I72" s="447"/>
      <c r="J72" s="287" t="s">
        <v>61</v>
      </c>
      <c r="K72" s="288" t="str">
        <f t="shared" si="5"/>
        <v>E1.P_D.MR1</v>
      </c>
      <c r="L72" s="516" t="s">
        <v>174</v>
      </c>
      <c r="M72" s="517" t="s">
        <v>532</v>
      </c>
      <c r="N72" s="291">
        <v>1400</v>
      </c>
      <c r="O72" s="496">
        <v>1800</v>
      </c>
      <c r="P72" s="485" t="s">
        <v>112</v>
      </c>
      <c r="Q72" s="497" t="str">
        <f t="shared" si="6"/>
        <v>E1.P_D.MR1-MP04-1</v>
      </c>
      <c r="R72" s="425" t="s">
        <v>656</v>
      </c>
      <c r="S72" s="317" t="s">
        <v>657</v>
      </c>
      <c r="T72" s="296">
        <v>2</v>
      </c>
      <c r="U72" s="297">
        <v>4</v>
      </c>
      <c r="V72" s="296" t="s">
        <v>67</v>
      </c>
      <c r="W72" s="298">
        <v>1</v>
      </c>
      <c r="X72" s="299">
        <v>1</v>
      </c>
      <c r="Y72" s="298">
        <v>1</v>
      </c>
      <c r="Z72" s="300">
        <v>1</v>
      </c>
      <c r="AA72" s="301"/>
      <c r="AB72" s="302"/>
      <c r="AC72" s="302"/>
      <c r="AD72" s="302"/>
      <c r="AE72" s="302"/>
      <c r="AF72" s="302"/>
      <c r="AG72" s="302"/>
      <c r="AH72" s="302"/>
      <c r="AI72" s="302"/>
      <c r="AJ72" s="302"/>
      <c r="AK72" s="302"/>
      <c r="AL72" s="302"/>
      <c r="AM72" s="302"/>
      <c r="AN72" s="302"/>
      <c r="AO72" s="302"/>
      <c r="AP72" s="302"/>
      <c r="AQ72" s="302"/>
      <c r="AR72" s="302"/>
      <c r="AS72" s="302"/>
      <c r="AT72" s="302"/>
      <c r="AU72" s="302"/>
      <c r="AV72" s="302"/>
      <c r="AW72" s="302"/>
      <c r="AX72" s="302"/>
      <c r="AY72" s="302"/>
      <c r="AZ72" s="302"/>
      <c r="BA72" s="302"/>
      <c r="BB72" s="302"/>
      <c r="BC72" s="303"/>
      <c r="BD72" s="304" t="s">
        <v>645</v>
      </c>
      <c r="BS72" s="90" t="s">
        <v>173</v>
      </c>
      <c r="BT72" s="90" t="s">
        <v>174</v>
      </c>
      <c r="BU72" s="91" t="s">
        <v>654</v>
      </c>
      <c r="BV72" s="88" t="s">
        <v>652</v>
      </c>
      <c r="DH72" s="7" t="s">
        <v>659</v>
      </c>
      <c r="DI72" s="7" t="s">
        <v>84</v>
      </c>
      <c r="DJ72" s="7" t="s">
        <v>197</v>
      </c>
      <c r="DK72" s="7" t="s">
        <v>198</v>
      </c>
      <c r="DL72" s="7" t="s">
        <v>196</v>
      </c>
      <c r="DQ72" s="7" t="s">
        <v>654</v>
      </c>
      <c r="DR72" s="7" t="s">
        <v>652</v>
      </c>
      <c r="EL72" s="842" t="s">
        <v>658</v>
      </c>
      <c r="EM72" s="321" t="s">
        <v>656</v>
      </c>
      <c r="EN72" s="277" t="s">
        <v>657</v>
      </c>
      <c r="EO72" s="277">
        <v>2</v>
      </c>
      <c r="EP72" s="277">
        <v>4</v>
      </c>
      <c r="EQ72" s="278">
        <v>1</v>
      </c>
      <c r="ER72" s="278">
        <v>1</v>
      </c>
      <c r="ES72" s="278">
        <v>1</v>
      </c>
      <c r="ET72" s="831">
        <v>1</v>
      </c>
    </row>
    <row r="73" spans="1:150" ht="51" customHeight="1">
      <c r="A73" s="280" t="s">
        <v>53</v>
      </c>
      <c r="B73" s="433" t="s">
        <v>54</v>
      </c>
      <c r="C73" s="434" t="s">
        <v>55</v>
      </c>
      <c r="D73" s="434"/>
      <c r="E73" s="8" t="s">
        <v>641</v>
      </c>
      <c r="F73" s="284" t="str">
        <f t="shared" si="4"/>
        <v>E1.P_D</v>
      </c>
      <c r="G73" s="514" t="s">
        <v>106</v>
      </c>
      <c r="H73" s="515" t="s">
        <v>198</v>
      </c>
      <c r="I73" s="447"/>
      <c r="J73" s="287" t="s">
        <v>61</v>
      </c>
      <c r="K73" s="288" t="str">
        <f t="shared" si="5"/>
        <v>E1.P_D.MR1</v>
      </c>
      <c r="L73" s="516" t="s">
        <v>174</v>
      </c>
      <c r="M73" s="517" t="s">
        <v>532</v>
      </c>
      <c r="N73" s="291">
        <v>1400</v>
      </c>
      <c r="O73" s="496">
        <v>1800</v>
      </c>
      <c r="P73" s="485" t="s">
        <v>122</v>
      </c>
      <c r="Q73" s="497" t="str">
        <f t="shared" si="6"/>
        <v>E1.P_D.MR1-MP05-1</v>
      </c>
      <c r="R73" s="425" t="s">
        <v>660</v>
      </c>
      <c r="S73" s="317" t="s">
        <v>532</v>
      </c>
      <c r="T73" s="296">
        <v>1</v>
      </c>
      <c r="U73" s="297">
        <v>2</v>
      </c>
      <c r="V73" s="296" t="s">
        <v>67</v>
      </c>
      <c r="W73" s="318">
        <v>0.5</v>
      </c>
      <c r="X73" s="333">
        <v>0.5</v>
      </c>
      <c r="Y73" s="318">
        <v>0.5</v>
      </c>
      <c r="Z73" s="319">
        <v>0.5</v>
      </c>
      <c r="AA73" s="301"/>
      <c r="AB73" s="302"/>
      <c r="AC73" s="302"/>
      <c r="AD73" s="302"/>
      <c r="AE73" s="302"/>
      <c r="AF73" s="302"/>
      <c r="AG73" s="302"/>
      <c r="AH73" s="302"/>
      <c r="AI73" s="302"/>
      <c r="AJ73" s="302"/>
      <c r="AK73" s="302"/>
      <c r="AL73" s="302"/>
      <c r="AM73" s="302"/>
      <c r="AN73" s="302"/>
      <c r="AO73" s="302"/>
      <c r="AP73" s="302"/>
      <c r="AQ73" s="302"/>
      <c r="AR73" s="302"/>
      <c r="AS73" s="302"/>
      <c r="AT73" s="302"/>
      <c r="AU73" s="302"/>
      <c r="AV73" s="302"/>
      <c r="AW73" s="302"/>
      <c r="AX73" s="302"/>
      <c r="AY73" s="302"/>
      <c r="AZ73" s="302"/>
      <c r="BA73" s="302"/>
      <c r="BB73" s="302"/>
      <c r="BC73" s="303"/>
      <c r="BD73" s="304" t="s">
        <v>645</v>
      </c>
      <c r="BS73" s="90" t="s">
        <v>173</v>
      </c>
      <c r="BT73" s="90" t="s">
        <v>174</v>
      </c>
      <c r="BU73" s="91" t="s">
        <v>658</v>
      </c>
      <c r="BV73" s="88" t="s">
        <v>656</v>
      </c>
      <c r="DH73" s="7" t="s">
        <v>662</v>
      </c>
      <c r="DI73" s="7" t="s">
        <v>84</v>
      </c>
      <c r="DJ73" s="7" t="s">
        <v>197</v>
      </c>
      <c r="DK73" s="7" t="s">
        <v>198</v>
      </c>
      <c r="DL73" s="7" t="s">
        <v>196</v>
      </c>
      <c r="DQ73" s="7" t="s">
        <v>658</v>
      </c>
      <c r="DR73" s="7" t="s">
        <v>656</v>
      </c>
      <c r="EL73" s="842" t="s">
        <v>661</v>
      </c>
      <c r="EM73" s="321" t="s">
        <v>660</v>
      </c>
      <c r="EN73" s="277" t="s">
        <v>532</v>
      </c>
      <c r="EO73" s="277">
        <v>1</v>
      </c>
      <c r="EP73" s="277">
        <v>2</v>
      </c>
      <c r="EQ73" s="279">
        <v>0.5</v>
      </c>
      <c r="ER73" s="826">
        <v>0</v>
      </c>
      <c r="ES73" s="832">
        <v>0.25</v>
      </c>
      <c r="ET73" s="833">
        <v>0.25</v>
      </c>
    </row>
    <row r="74" spans="1:150" ht="49.5" customHeight="1">
      <c r="A74" s="280" t="s">
        <v>53</v>
      </c>
      <c r="B74" s="433" t="s">
        <v>54</v>
      </c>
      <c r="C74" s="434" t="s">
        <v>55</v>
      </c>
      <c r="D74" s="434"/>
      <c r="E74" s="8" t="s">
        <v>641</v>
      </c>
      <c r="F74" s="284" t="str">
        <f t="shared" ref="F74:F137" si="26">+CONCATENATE(A74,E74)</f>
        <v>E1.P_D</v>
      </c>
      <c r="G74" s="514" t="s">
        <v>106</v>
      </c>
      <c r="H74" s="515" t="s">
        <v>198</v>
      </c>
      <c r="I74" s="447"/>
      <c r="J74" s="287" t="s">
        <v>61</v>
      </c>
      <c r="K74" s="288" t="str">
        <f t="shared" ref="K74:K137" si="27">+CONCATENATE(F74,".",J74)</f>
        <v>E1.P_D.MR1</v>
      </c>
      <c r="L74" s="516" t="s">
        <v>174</v>
      </c>
      <c r="M74" s="517" t="s">
        <v>532</v>
      </c>
      <c r="N74" s="291">
        <v>1400</v>
      </c>
      <c r="O74" s="496">
        <v>1800</v>
      </c>
      <c r="P74" s="485" t="s">
        <v>132</v>
      </c>
      <c r="Q74" s="497" t="str">
        <f t="shared" ref="Q74:Q137" si="28">+CONCATENATE(K74,"-",P74)</f>
        <v>E1.P_D.MR1-MP06-1</v>
      </c>
      <c r="R74" s="425" t="s">
        <v>663</v>
      </c>
      <c r="S74" s="317" t="s">
        <v>664</v>
      </c>
      <c r="T74" s="296">
        <v>1</v>
      </c>
      <c r="U74" s="297">
        <v>5</v>
      </c>
      <c r="V74" s="296" t="s">
        <v>67</v>
      </c>
      <c r="W74" s="298">
        <v>2</v>
      </c>
      <c r="X74" s="299">
        <v>5</v>
      </c>
      <c r="Y74" s="298">
        <v>5</v>
      </c>
      <c r="Z74" s="300">
        <v>5</v>
      </c>
      <c r="AA74" s="301"/>
      <c r="AB74" s="302"/>
      <c r="AC74" s="302"/>
      <c r="AD74" s="302"/>
      <c r="AE74" s="302"/>
      <c r="AF74" s="302"/>
      <c r="AG74" s="302"/>
      <c r="AH74" s="302"/>
      <c r="AI74" s="302"/>
      <c r="AJ74" s="302"/>
      <c r="AK74" s="302"/>
      <c r="AL74" s="302"/>
      <c r="AM74" s="302"/>
      <c r="AN74" s="302"/>
      <c r="AO74" s="302"/>
      <c r="AP74" s="302"/>
      <c r="AQ74" s="302"/>
      <c r="AR74" s="302"/>
      <c r="AS74" s="302"/>
      <c r="AT74" s="302"/>
      <c r="AU74" s="302"/>
      <c r="AV74" s="302"/>
      <c r="AW74" s="302"/>
      <c r="AX74" s="302"/>
      <c r="AY74" s="302"/>
      <c r="AZ74" s="302"/>
      <c r="BA74" s="302"/>
      <c r="BB74" s="302"/>
      <c r="BC74" s="303"/>
      <c r="BD74" s="304" t="s">
        <v>645</v>
      </c>
      <c r="BS74" s="90" t="s">
        <v>173</v>
      </c>
      <c r="BT74" s="90" t="s">
        <v>174</v>
      </c>
      <c r="BU74" s="91" t="s">
        <v>661</v>
      </c>
      <c r="BV74" s="88" t="s">
        <v>660</v>
      </c>
      <c r="DH74" s="7" t="s">
        <v>666</v>
      </c>
      <c r="DI74" s="7" t="s">
        <v>84</v>
      </c>
      <c r="DJ74" s="7" t="s">
        <v>197</v>
      </c>
      <c r="DK74" s="7" t="s">
        <v>198</v>
      </c>
      <c r="DL74" s="7" t="s">
        <v>196</v>
      </c>
      <c r="DQ74" s="7" t="s">
        <v>661</v>
      </c>
      <c r="DR74" s="7" t="s">
        <v>660</v>
      </c>
      <c r="EL74" s="842" t="s">
        <v>665</v>
      </c>
      <c r="EM74" s="321" t="s">
        <v>663</v>
      </c>
      <c r="EN74" s="277" t="s">
        <v>664</v>
      </c>
      <c r="EO74" s="277">
        <v>1</v>
      </c>
      <c r="EP74" s="277">
        <v>5</v>
      </c>
      <c r="EQ74" s="278">
        <v>2</v>
      </c>
      <c r="ER74" s="278">
        <v>5</v>
      </c>
      <c r="ES74" s="278">
        <v>5</v>
      </c>
      <c r="ET74" s="831">
        <v>5</v>
      </c>
    </row>
    <row r="75" spans="1:150" ht="81.75" customHeight="1">
      <c r="A75" s="280" t="s">
        <v>53</v>
      </c>
      <c r="B75" s="433" t="s">
        <v>54</v>
      </c>
      <c r="C75" s="434" t="s">
        <v>55</v>
      </c>
      <c r="D75" s="434"/>
      <c r="E75" s="8" t="s">
        <v>641</v>
      </c>
      <c r="F75" s="284" t="str">
        <f t="shared" si="26"/>
        <v>E1.P_D</v>
      </c>
      <c r="G75" s="514" t="s">
        <v>106</v>
      </c>
      <c r="H75" s="515" t="s">
        <v>198</v>
      </c>
      <c r="I75" s="447"/>
      <c r="J75" s="287" t="s">
        <v>61</v>
      </c>
      <c r="K75" s="288" t="str">
        <f t="shared" si="27"/>
        <v>E1.P_D.MR1</v>
      </c>
      <c r="L75" s="516" t="s">
        <v>174</v>
      </c>
      <c r="M75" s="517" t="s">
        <v>532</v>
      </c>
      <c r="N75" s="291">
        <v>1400</v>
      </c>
      <c r="O75" s="496">
        <v>1800</v>
      </c>
      <c r="P75" s="485" t="s">
        <v>142</v>
      </c>
      <c r="Q75" s="497" t="str">
        <f t="shared" si="28"/>
        <v>E1.P_D.MR1-MP07-1</v>
      </c>
      <c r="R75" s="425" t="s">
        <v>667</v>
      </c>
      <c r="S75" s="317" t="s">
        <v>668</v>
      </c>
      <c r="T75" s="384">
        <v>1</v>
      </c>
      <c r="U75" s="385">
        <v>1</v>
      </c>
      <c r="V75" s="384" t="s">
        <v>102</v>
      </c>
      <c r="W75" s="318">
        <v>0</v>
      </c>
      <c r="X75" s="333">
        <v>33.299999999999997</v>
      </c>
      <c r="Y75" s="318">
        <v>33.299999999999997</v>
      </c>
      <c r="Z75" s="319">
        <v>33.299999999999997</v>
      </c>
      <c r="AA75" s="386"/>
      <c r="AB75" s="387"/>
      <c r="AC75" s="387"/>
      <c r="AD75" s="387"/>
      <c r="AE75" s="387"/>
      <c r="AF75" s="387"/>
      <c r="AG75" s="387"/>
      <c r="AH75" s="387"/>
      <c r="AI75" s="387"/>
      <c r="AJ75" s="387"/>
      <c r="AK75" s="387"/>
      <c r="AL75" s="387"/>
      <c r="AM75" s="387"/>
      <c r="AN75" s="387"/>
      <c r="AO75" s="387"/>
      <c r="AP75" s="387"/>
      <c r="AQ75" s="387"/>
      <c r="AR75" s="387"/>
      <c r="AS75" s="387"/>
      <c r="AT75" s="387"/>
      <c r="AU75" s="387"/>
      <c r="AV75" s="387"/>
      <c r="AW75" s="387"/>
      <c r="AX75" s="387"/>
      <c r="AY75" s="387"/>
      <c r="AZ75" s="387"/>
      <c r="BA75" s="387"/>
      <c r="BB75" s="387"/>
      <c r="BC75" s="388"/>
      <c r="BD75" s="304" t="s">
        <v>645</v>
      </c>
      <c r="BS75" s="90" t="s">
        <v>173</v>
      </c>
      <c r="BT75" s="90" t="s">
        <v>174</v>
      </c>
      <c r="BU75" s="91" t="s">
        <v>665</v>
      </c>
      <c r="BV75" s="88" t="s">
        <v>663</v>
      </c>
      <c r="DH75" s="7" t="s">
        <v>670</v>
      </c>
      <c r="DI75" s="7" t="s">
        <v>84</v>
      </c>
      <c r="DJ75" s="7" t="s">
        <v>197</v>
      </c>
      <c r="DK75" s="7" t="s">
        <v>198</v>
      </c>
      <c r="DL75" s="7" t="s">
        <v>196</v>
      </c>
      <c r="DQ75" s="7" t="s">
        <v>665</v>
      </c>
      <c r="DR75" s="7" t="s">
        <v>663</v>
      </c>
      <c r="EL75" s="842" t="s">
        <v>669</v>
      </c>
      <c r="EM75" s="321" t="s">
        <v>667</v>
      </c>
      <c r="EN75" s="277" t="s">
        <v>668</v>
      </c>
      <c r="EO75" s="389">
        <v>1</v>
      </c>
      <c r="EP75" s="389">
        <v>1</v>
      </c>
      <c r="EQ75" s="279">
        <v>1</v>
      </c>
      <c r="ER75" s="279">
        <v>1</v>
      </c>
      <c r="ES75" s="279">
        <v>1</v>
      </c>
      <c r="ET75" s="835">
        <v>1</v>
      </c>
    </row>
    <row r="76" spans="1:150" ht="48" customHeight="1">
      <c r="A76" s="280" t="s">
        <v>53</v>
      </c>
      <c r="B76" s="433" t="s">
        <v>54</v>
      </c>
      <c r="C76" s="434" t="s">
        <v>55</v>
      </c>
      <c r="D76" s="434"/>
      <c r="E76" s="8" t="s">
        <v>641</v>
      </c>
      <c r="F76" s="284" t="str">
        <f t="shared" si="26"/>
        <v>E1.P_D</v>
      </c>
      <c r="G76" s="514" t="s">
        <v>106</v>
      </c>
      <c r="H76" s="515" t="s">
        <v>198</v>
      </c>
      <c r="I76" s="447"/>
      <c r="J76" s="287" t="s">
        <v>61</v>
      </c>
      <c r="K76" s="288" t="str">
        <f t="shared" si="27"/>
        <v>E1.P_D.MR1</v>
      </c>
      <c r="L76" s="516" t="s">
        <v>174</v>
      </c>
      <c r="M76" s="517" t="s">
        <v>532</v>
      </c>
      <c r="N76" s="291">
        <v>1400</v>
      </c>
      <c r="O76" s="496">
        <v>1800</v>
      </c>
      <c r="P76" s="485" t="s">
        <v>156</v>
      </c>
      <c r="Q76" s="497" t="str">
        <f t="shared" si="28"/>
        <v>E1.P_D.MR1-MP08-1</v>
      </c>
      <c r="R76" s="425" t="s">
        <v>671</v>
      </c>
      <c r="S76" s="317" t="s">
        <v>672</v>
      </c>
      <c r="T76" s="384">
        <v>200</v>
      </c>
      <c r="U76" s="385">
        <v>240</v>
      </c>
      <c r="V76" s="384" t="s">
        <v>67</v>
      </c>
      <c r="W76" s="298">
        <v>45</v>
      </c>
      <c r="X76" s="299">
        <v>65</v>
      </c>
      <c r="Y76" s="298">
        <v>65</v>
      </c>
      <c r="Z76" s="300">
        <v>65</v>
      </c>
      <c r="AA76" s="386"/>
      <c r="AB76" s="387"/>
      <c r="AC76" s="387"/>
      <c r="AD76" s="387"/>
      <c r="AE76" s="387"/>
      <c r="AF76" s="387"/>
      <c r="AG76" s="387"/>
      <c r="AH76" s="387"/>
      <c r="AI76" s="387"/>
      <c r="AJ76" s="387"/>
      <c r="AK76" s="387"/>
      <c r="AL76" s="387"/>
      <c r="AM76" s="387"/>
      <c r="AN76" s="387"/>
      <c r="AO76" s="387"/>
      <c r="AP76" s="387"/>
      <c r="AQ76" s="387"/>
      <c r="AR76" s="387"/>
      <c r="AS76" s="387"/>
      <c r="AT76" s="387"/>
      <c r="AU76" s="387"/>
      <c r="AV76" s="387"/>
      <c r="AW76" s="387"/>
      <c r="AX76" s="387"/>
      <c r="AY76" s="387"/>
      <c r="AZ76" s="387"/>
      <c r="BA76" s="387"/>
      <c r="BB76" s="387"/>
      <c r="BC76" s="388"/>
      <c r="BD76" s="304" t="s">
        <v>645</v>
      </c>
      <c r="BS76" s="90" t="s">
        <v>173</v>
      </c>
      <c r="BT76" s="90" t="s">
        <v>174</v>
      </c>
      <c r="BU76" s="91" t="s">
        <v>669</v>
      </c>
      <c r="BV76" s="88" t="s">
        <v>667</v>
      </c>
      <c r="DH76" s="7" t="s">
        <v>674</v>
      </c>
      <c r="DI76" s="7" t="s">
        <v>84</v>
      </c>
      <c r="DJ76" s="7" t="s">
        <v>197</v>
      </c>
      <c r="DK76" s="7" t="s">
        <v>198</v>
      </c>
      <c r="DL76" s="7" t="s">
        <v>196</v>
      </c>
      <c r="DQ76" s="7" t="s">
        <v>669</v>
      </c>
      <c r="DR76" s="7" t="s">
        <v>667</v>
      </c>
      <c r="EL76" s="842" t="s">
        <v>673</v>
      </c>
      <c r="EM76" s="321" t="s">
        <v>671</v>
      </c>
      <c r="EN76" s="277" t="s">
        <v>672</v>
      </c>
      <c r="EO76" s="389">
        <v>200</v>
      </c>
      <c r="EP76" s="389">
        <v>240</v>
      </c>
      <c r="EQ76" s="278">
        <v>45</v>
      </c>
      <c r="ER76" s="278">
        <v>65</v>
      </c>
      <c r="ES76" s="278">
        <v>65</v>
      </c>
      <c r="ET76" s="831">
        <v>65</v>
      </c>
    </row>
    <row r="77" spans="1:150" ht="68.25" customHeight="1">
      <c r="A77" s="280" t="s">
        <v>53</v>
      </c>
      <c r="B77" s="433" t="s">
        <v>54</v>
      </c>
      <c r="C77" s="434" t="s">
        <v>55</v>
      </c>
      <c r="D77" s="434"/>
      <c r="E77" s="8" t="s">
        <v>641</v>
      </c>
      <c r="F77" s="284" t="str">
        <f t="shared" si="26"/>
        <v>E1.P_D</v>
      </c>
      <c r="G77" s="514" t="s">
        <v>106</v>
      </c>
      <c r="H77" s="515" t="s">
        <v>198</v>
      </c>
      <c r="I77" s="447"/>
      <c r="J77" s="287" t="s">
        <v>61</v>
      </c>
      <c r="K77" s="288" t="str">
        <f t="shared" si="27"/>
        <v>E1.P_D.MR1</v>
      </c>
      <c r="L77" s="516" t="s">
        <v>174</v>
      </c>
      <c r="M77" s="517" t="s">
        <v>532</v>
      </c>
      <c r="N77" s="291">
        <v>1400</v>
      </c>
      <c r="O77" s="496">
        <v>1800</v>
      </c>
      <c r="P77" s="485" t="s">
        <v>515</v>
      </c>
      <c r="Q77" s="497" t="str">
        <f t="shared" si="28"/>
        <v>E1.P_D.MR1-MP09-1</v>
      </c>
      <c r="R77" s="425" t="s">
        <v>675</v>
      </c>
      <c r="S77" s="317" t="s">
        <v>676</v>
      </c>
      <c r="T77" s="384">
        <v>154</v>
      </c>
      <c r="U77" s="385">
        <v>200</v>
      </c>
      <c r="V77" s="384" t="s">
        <v>67</v>
      </c>
      <c r="W77" s="298">
        <v>50</v>
      </c>
      <c r="X77" s="299">
        <v>50</v>
      </c>
      <c r="Y77" s="298">
        <v>50</v>
      </c>
      <c r="Z77" s="300">
        <v>50</v>
      </c>
      <c r="AA77" s="386"/>
      <c r="AB77" s="387"/>
      <c r="AC77" s="387"/>
      <c r="AD77" s="387"/>
      <c r="AE77" s="387"/>
      <c r="AF77" s="387"/>
      <c r="AG77" s="387"/>
      <c r="AH77" s="387"/>
      <c r="AI77" s="387"/>
      <c r="AJ77" s="387"/>
      <c r="AK77" s="387"/>
      <c r="AL77" s="387"/>
      <c r="AM77" s="387"/>
      <c r="AN77" s="387"/>
      <c r="AO77" s="387"/>
      <c r="AP77" s="387"/>
      <c r="AQ77" s="387"/>
      <c r="AR77" s="387"/>
      <c r="AS77" s="387"/>
      <c r="AT77" s="387"/>
      <c r="AU77" s="387"/>
      <c r="AV77" s="387"/>
      <c r="AW77" s="387"/>
      <c r="AX77" s="387"/>
      <c r="AY77" s="387"/>
      <c r="AZ77" s="387"/>
      <c r="BA77" s="387"/>
      <c r="BB77" s="387"/>
      <c r="BC77" s="388"/>
      <c r="BD77" s="304" t="s">
        <v>645</v>
      </c>
      <c r="BS77" s="90" t="s">
        <v>173</v>
      </c>
      <c r="BT77" s="90" t="s">
        <v>174</v>
      </c>
      <c r="BU77" s="91" t="s">
        <v>673</v>
      </c>
      <c r="BV77" s="88" t="s">
        <v>671</v>
      </c>
      <c r="DH77" s="7" t="s">
        <v>678</v>
      </c>
      <c r="DI77" s="7" t="s">
        <v>84</v>
      </c>
      <c r="DJ77" s="7" t="s">
        <v>197</v>
      </c>
      <c r="DK77" s="7" t="s">
        <v>198</v>
      </c>
      <c r="DL77" s="7" t="s">
        <v>196</v>
      </c>
      <c r="DQ77" s="7" t="s">
        <v>673</v>
      </c>
      <c r="DR77" s="7" t="s">
        <v>671</v>
      </c>
      <c r="EL77" s="842" t="s">
        <v>677</v>
      </c>
      <c r="EM77" s="321" t="s">
        <v>675</v>
      </c>
      <c r="EN77" s="277" t="s">
        <v>676</v>
      </c>
      <c r="EO77" s="389">
        <v>154</v>
      </c>
      <c r="EP77" s="389">
        <v>200</v>
      </c>
      <c r="EQ77" s="278">
        <v>50</v>
      </c>
      <c r="ER77" s="278">
        <v>50</v>
      </c>
      <c r="ES77" s="278">
        <v>50</v>
      </c>
      <c r="ET77" s="831">
        <v>50</v>
      </c>
    </row>
    <row r="78" spans="1:150" ht="84" customHeight="1">
      <c r="A78" s="280" t="s">
        <v>53</v>
      </c>
      <c r="B78" s="433" t="s">
        <v>54</v>
      </c>
      <c r="C78" s="434" t="s">
        <v>55</v>
      </c>
      <c r="D78" s="434"/>
      <c r="E78" s="8" t="s">
        <v>641</v>
      </c>
      <c r="F78" s="284" t="str">
        <f t="shared" si="26"/>
        <v>E1.P_D</v>
      </c>
      <c r="G78" s="514" t="s">
        <v>106</v>
      </c>
      <c r="H78" s="515" t="s">
        <v>198</v>
      </c>
      <c r="I78" s="447"/>
      <c r="J78" s="287" t="s">
        <v>61</v>
      </c>
      <c r="K78" s="288" t="str">
        <f t="shared" si="27"/>
        <v>E1.P_D.MR1</v>
      </c>
      <c r="L78" s="516" t="s">
        <v>174</v>
      </c>
      <c r="M78" s="517" t="s">
        <v>532</v>
      </c>
      <c r="N78" s="291">
        <v>1400</v>
      </c>
      <c r="O78" s="496">
        <v>1800</v>
      </c>
      <c r="P78" s="485" t="s">
        <v>522</v>
      </c>
      <c r="Q78" s="497" t="str">
        <f t="shared" si="28"/>
        <v>E1.P_D.MR1-MP10-1</v>
      </c>
      <c r="R78" s="425" t="s">
        <v>679</v>
      </c>
      <c r="S78" s="317" t="s">
        <v>680</v>
      </c>
      <c r="T78" s="322">
        <v>0.1</v>
      </c>
      <c r="U78" s="323">
        <v>1</v>
      </c>
      <c r="V78" s="322" t="s">
        <v>67</v>
      </c>
      <c r="W78" s="324">
        <v>0.25</v>
      </c>
      <c r="X78" s="325">
        <v>0.25</v>
      </c>
      <c r="Y78" s="324">
        <v>0.25</v>
      </c>
      <c r="Z78" s="326">
        <v>0.25</v>
      </c>
      <c r="AA78" s="327"/>
      <c r="AB78" s="328"/>
      <c r="AC78" s="328"/>
      <c r="AD78" s="328"/>
      <c r="AE78" s="328"/>
      <c r="AF78" s="328"/>
      <c r="AG78" s="328"/>
      <c r="AH78" s="328"/>
      <c r="AI78" s="328"/>
      <c r="AJ78" s="328"/>
      <c r="AK78" s="328"/>
      <c r="AL78" s="328"/>
      <c r="AM78" s="328"/>
      <c r="AN78" s="328"/>
      <c r="AO78" s="328"/>
      <c r="AP78" s="328"/>
      <c r="AQ78" s="328"/>
      <c r="AR78" s="328"/>
      <c r="AS78" s="328"/>
      <c r="AT78" s="328"/>
      <c r="AU78" s="328"/>
      <c r="AV78" s="328"/>
      <c r="AW78" s="328"/>
      <c r="AX78" s="328"/>
      <c r="AY78" s="328"/>
      <c r="AZ78" s="328"/>
      <c r="BA78" s="328"/>
      <c r="BB78" s="328"/>
      <c r="BC78" s="329"/>
      <c r="BD78" s="304" t="s">
        <v>645</v>
      </c>
      <c r="BS78" s="90" t="s">
        <v>173</v>
      </c>
      <c r="BT78" s="90" t="s">
        <v>174</v>
      </c>
      <c r="BU78" s="91" t="s">
        <v>677</v>
      </c>
      <c r="BV78" s="88" t="s">
        <v>675</v>
      </c>
      <c r="DH78" s="7" t="s">
        <v>682</v>
      </c>
      <c r="DI78" s="7" t="s">
        <v>84</v>
      </c>
      <c r="DJ78" s="7" t="s">
        <v>197</v>
      </c>
      <c r="DK78" s="7" t="s">
        <v>198</v>
      </c>
      <c r="DL78" s="7" t="s">
        <v>196</v>
      </c>
      <c r="DQ78" s="7" t="s">
        <v>677</v>
      </c>
      <c r="DR78" s="7" t="s">
        <v>675</v>
      </c>
      <c r="EL78" s="842" t="s">
        <v>681</v>
      </c>
      <c r="EM78" s="321" t="s">
        <v>679</v>
      </c>
      <c r="EN78" s="277" t="s">
        <v>1897</v>
      </c>
      <c r="EO78" s="332">
        <v>10</v>
      </c>
      <c r="EP78" s="332">
        <v>100</v>
      </c>
      <c r="EQ78" s="332">
        <v>25</v>
      </c>
      <c r="ER78" s="332">
        <v>25</v>
      </c>
      <c r="ES78" s="332">
        <v>25</v>
      </c>
      <c r="ET78" s="830">
        <v>25</v>
      </c>
    </row>
    <row r="79" spans="1:150" ht="82.5" customHeight="1">
      <c r="A79" s="280" t="s">
        <v>53</v>
      </c>
      <c r="B79" s="433" t="s">
        <v>54</v>
      </c>
      <c r="C79" s="434" t="s">
        <v>55</v>
      </c>
      <c r="D79" s="434"/>
      <c r="E79" s="8" t="s">
        <v>641</v>
      </c>
      <c r="F79" s="284" t="str">
        <f t="shared" si="26"/>
        <v>E1.P_D</v>
      </c>
      <c r="G79" s="514" t="s">
        <v>106</v>
      </c>
      <c r="H79" s="515" t="s">
        <v>198</v>
      </c>
      <c r="I79" s="447"/>
      <c r="J79" s="287" t="s">
        <v>61</v>
      </c>
      <c r="K79" s="288" t="str">
        <f t="shared" si="27"/>
        <v>E1.P_D.MR1</v>
      </c>
      <c r="L79" s="516" t="s">
        <v>174</v>
      </c>
      <c r="M79" s="517" t="s">
        <v>532</v>
      </c>
      <c r="N79" s="291">
        <v>1400</v>
      </c>
      <c r="O79" s="496">
        <v>1800</v>
      </c>
      <c r="P79" s="485" t="s">
        <v>610</v>
      </c>
      <c r="Q79" s="497" t="str">
        <f t="shared" si="28"/>
        <v>E1.P_D.MR1-MP11-1</v>
      </c>
      <c r="R79" s="425" t="s">
        <v>683</v>
      </c>
      <c r="S79" s="317" t="s">
        <v>684</v>
      </c>
      <c r="T79" s="296">
        <v>1</v>
      </c>
      <c r="U79" s="297">
        <v>2</v>
      </c>
      <c r="V79" s="296" t="s">
        <v>67</v>
      </c>
      <c r="W79" s="298">
        <v>0</v>
      </c>
      <c r="X79" s="299">
        <v>2</v>
      </c>
      <c r="Y79" s="298">
        <v>0</v>
      </c>
      <c r="Z79" s="300">
        <v>0</v>
      </c>
      <c r="AA79" s="301"/>
      <c r="AB79" s="302"/>
      <c r="AC79" s="302"/>
      <c r="AD79" s="302"/>
      <c r="AE79" s="302"/>
      <c r="AF79" s="302"/>
      <c r="AG79" s="302"/>
      <c r="AH79" s="302"/>
      <c r="AI79" s="302"/>
      <c r="AJ79" s="302"/>
      <c r="AK79" s="302"/>
      <c r="AL79" s="302"/>
      <c r="AM79" s="302"/>
      <c r="AN79" s="302"/>
      <c r="AO79" s="302"/>
      <c r="AP79" s="302"/>
      <c r="AQ79" s="302"/>
      <c r="AR79" s="302"/>
      <c r="AS79" s="302"/>
      <c r="AT79" s="302"/>
      <c r="AU79" s="302"/>
      <c r="AV79" s="302"/>
      <c r="AW79" s="302"/>
      <c r="AX79" s="302"/>
      <c r="AY79" s="302"/>
      <c r="AZ79" s="302"/>
      <c r="BA79" s="302"/>
      <c r="BB79" s="302"/>
      <c r="BC79" s="303"/>
      <c r="BD79" s="304" t="s">
        <v>645</v>
      </c>
      <c r="BS79" s="90" t="s">
        <v>173</v>
      </c>
      <c r="BT79" s="90" t="s">
        <v>174</v>
      </c>
      <c r="BU79" s="91" t="s">
        <v>681</v>
      </c>
      <c r="BV79" s="88" t="s">
        <v>679</v>
      </c>
      <c r="DH79" s="7" t="s">
        <v>686</v>
      </c>
      <c r="DI79" s="7" t="s">
        <v>84</v>
      </c>
      <c r="DJ79" s="7" t="s">
        <v>197</v>
      </c>
      <c r="DK79" s="7" t="s">
        <v>198</v>
      </c>
      <c r="DL79" s="7" t="s">
        <v>196</v>
      </c>
      <c r="DQ79" s="7" t="s">
        <v>681</v>
      </c>
      <c r="DR79" s="7" t="s">
        <v>679</v>
      </c>
      <c r="EL79" s="842" t="s">
        <v>685</v>
      </c>
      <c r="EM79" s="321" t="s">
        <v>683</v>
      </c>
      <c r="EN79" s="277" t="s">
        <v>684</v>
      </c>
      <c r="EO79" s="277">
        <v>1</v>
      </c>
      <c r="EP79" s="277">
        <v>2</v>
      </c>
      <c r="EQ79" s="278">
        <v>0</v>
      </c>
      <c r="ER79" s="836">
        <v>0</v>
      </c>
      <c r="ES79" s="826">
        <v>0.5</v>
      </c>
      <c r="ET79" s="827">
        <v>0.5</v>
      </c>
    </row>
    <row r="80" spans="1:150" ht="55.5" customHeight="1">
      <c r="A80" s="280" t="s">
        <v>53</v>
      </c>
      <c r="B80" s="433" t="s">
        <v>54</v>
      </c>
      <c r="C80" s="434" t="s">
        <v>55</v>
      </c>
      <c r="D80" s="434"/>
      <c r="E80" s="8" t="s">
        <v>641</v>
      </c>
      <c r="F80" s="284" t="str">
        <f t="shared" si="26"/>
        <v>E1.P_D</v>
      </c>
      <c r="G80" s="514" t="s">
        <v>106</v>
      </c>
      <c r="H80" s="515" t="s">
        <v>198</v>
      </c>
      <c r="I80" s="447"/>
      <c r="J80" s="287" t="s">
        <v>61</v>
      </c>
      <c r="K80" s="288" t="str">
        <f t="shared" si="27"/>
        <v>E1.P_D.MR1</v>
      </c>
      <c r="L80" s="516" t="s">
        <v>174</v>
      </c>
      <c r="M80" s="517" t="s">
        <v>532</v>
      </c>
      <c r="N80" s="291">
        <v>1400</v>
      </c>
      <c r="O80" s="496">
        <v>1800</v>
      </c>
      <c r="P80" s="485" t="s">
        <v>615</v>
      </c>
      <c r="Q80" s="497" t="str">
        <f t="shared" si="28"/>
        <v>E1.P_D.MR1-MP12-1</v>
      </c>
      <c r="R80" s="425" t="s">
        <v>687</v>
      </c>
      <c r="S80" s="317" t="s">
        <v>688</v>
      </c>
      <c r="T80" s="384">
        <v>55</v>
      </c>
      <c r="U80" s="385">
        <v>57</v>
      </c>
      <c r="V80" s="384" t="s">
        <v>67</v>
      </c>
      <c r="W80" s="298">
        <v>0</v>
      </c>
      <c r="X80" s="299">
        <v>2</v>
      </c>
      <c r="Y80" s="298">
        <v>0</v>
      </c>
      <c r="Z80" s="300">
        <v>0</v>
      </c>
      <c r="AA80" s="386"/>
      <c r="AB80" s="387"/>
      <c r="AC80" s="387"/>
      <c r="AD80" s="387"/>
      <c r="AE80" s="387"/>
      <c r="AF80" s="387"/>
      <c r="AG80" s="387"/>
      <c r="AH80" s="387"/>
      <c r="AI80" s="387"/>
      <c r="AJ80" s="387"/>
      <c r="AK80" s="387"/>
      <c r="AL80" s="387"/>
      <c r="AM80" s="387"/>
      <c r="AN80" s="387"/>
      <c r="AO80" s="387"/>
      <c r="AP80" s="387"/>
      <c r="AQ80" s="387"/>
      <c r="AR80" s="387"/>
      <c r="AS80" s="387"/>
      <c r="AT80" s="387"/>
      <c r="AU80" s="387"/>
      <c r="AV80" s="387"/>
      <c r="AW80" s="387"/>
      <c r="AX80" s="387"/>
      <c r="AY80" s="387"/>
      <c r="AZ80" s="387"/>
      <c r="BA80" s="387"/>
      <c r="BB80" s="387"/>
      <c r="BC80" s="388"/>
      <c r="BD80" s="304" t="s">
        <v>645</v>
      </c>
      <c r="BS80" s="90" t="s">
        <v>173</v>
      </c>
      <c r="BT80" s="90" t="s">
        <v>174</v>
      </c>
      <c r="BU80" s="91" t="s">
        <v>685</v>
      </c>
      <c r="BV80" s="88" t="s">
        <v>683</v>
      </c>
      <c r="DH80" s="7" t="s">
        <v>690</v>
      </c>
      <c r="DI80" s="7" t="s">
        <v>84</v>
      </c>
      <c r="DJ80" s="7" t="s">
        <v>197</v>
      </c>
      <c r="DK80" s="7" t="s">
        <v>198</v>
      </c>
      <c r="DL80" s="7" t="s">
        <v>196</v>
      </c>
      <c r="DQ80" s="7" t="s">
        <v>685</v>
      </c>
      <c r="DR80" s="7" t="s">
        <v>683</v>
      </c>
      <c r="EL80" s="842" t="s">
        <v>689</v>
      </c>
      <c r="EM80" s="321" t="s">
        <v>687</v>
      </c>
      <c r="EN80" s="277" t="s">
        <v>688</v>
      </c>
      <c r="EO80" s="845">
        <v>55</v>
      </c>
      <c r="EP80" s="845">
        <v>57</v>
      </c>
      <c r="EQ80" s="829">
        <v>0</v>
      </c>
      <c r="ER80" s="836">
        <v>1</v>
      </c>
      <c r="ES80" s="836">
        <v>1</v>
      </c>
      <c r="ET80" s="844">
        <v>0</v>
      </c>
    </row>
    <row r="81" spans="1:150" ht="69" customHeight="1" thickBot="1">
      <c r="A81" s="280" t="s">
        <v>53</v>
      </c>
      <c r="B81" s="433" t="s">
        <v>54</v>
      </c>
      <c r="C81" s="434" t="s">
        <v>55</v>
      </c>
      <c r="D81" s="434"/>
      <c r="E81" s="8" t="s">
        <v>641</v>
      </c>
      <c r="F81" s="284" t="str">
        <f t="shared" si="26"/>
        <v>E1.P_D</v>
      </c>
      <c r="G81" s="518" t="s">
        <v>106</v>
      </c>
      <c r="H81" s="515" t="s">
        <v>198</v>
      </c>
      <c r="I81" s="451"/>
      <c r="J81" s="344" t="s">
        <v>61</v>
      </c>
      <c r="K81" s="288" t="str">
        <f t="shared" si="27"/>
        <v>E1.P_D.MR1</v>
      </c>
      <c r="L81" s="516" t="s">
        <v>174</v>
      </c>
      <c r="M81" s="517" t="s">
        <v>532</v>
      </c>
      <c r="N81" s="431">
        <v>1400</v>
      </c>
      <c r="O81" s="502">
        <v>1800</v>
      </c>
      <c r="P81" s="485" t="s">
        <v>620</v>
      </c>
      <c r="Q81" s="503" t="str">
        <f t="shared" si="28"/>
        <v>E1.P_D.MR1-MP13-1</v>
      </c>
      <c r="R81" s="480" t="s">
        <v>691</v>
      </c>
      <c r="S81" s="340" t="s">
        <v>688</v>
      </c>
      <c r="T81" s="354">
        <v>1</v>
      </c>
      <c r="U81" s="355">
        <v>1</v>
      </c>
      <c r="V81" s="354" t="s">
        <v>102</v>
      </c>
      <c r="W81" s="398">
        <v>0.25</v>
      </c>
      <c r="X81" s="399">
        <v>0.25</v>
      </c>
      <c r="Y81" s="398">
        <v>0.25</v>
      </c>
      <c r="Z81" s="400">
        <v>0.25</v>
      </c>
      <c r="AA81" s="301"/>
      <c r="AB81" s="302"/>
      <c r="AC81" s="302"/>
      <c r="AD81" s="302"/>
      <c r="AE81" s="302"/>
      <c r="AF81" s="302"/>
      <c r="AG81" s="302"/>
      <c r="AH81" s="302"/>
      <c r="AI81" s="302"/>
      <c r="AJ81" s="302"/>
      <c r="AK81" s="302"/>
      <c r="AL81" s="302"/>
      <c r="AM81" s="302"/>
      <c r="AN81" s="302"/>
      <c r="AO81" s="302"/>
      <c r="AP81" s="302"/>
      <c r="AQ81" s="302"/>
      <c r="AR81" s="302"/>
      <c r="AS81" s="302"/>
      <c r="AT81" s="302"/>
      <c r="AU81" s="302"/>
      <c r="AV81" s="302"/>
      <c r="AW81" s="302"/>
      <c r="AX81" s="302"/>
      <c r="AY81" s="302"/>
      <c r="AZ81" s="302"/>
      <c r="BA81" s="302"/>
      <c r="BB81" s="302"/>
      <c r="BC81" s="303"/>
      <c r="BD81" s="304" t="s">
        <v>645</v>
      </c>
      <c r="BS81" s="90" t="s">
        <v>173</v>
      </c>
      <c r="BT81" s="90" t="s">
        <v>174</v>
      </c>
      <c r="BU81" s="91" t="s">
        <v>689</v>
      </c>
      <c r="BV81" s="88" t="s">
        <v>687</v>
      </c>
      <c r="DH81" s="7" t="s">
        <v>693</v>
      </c>
      <c r="DI81" s="7" t="s">
        <v>84</v>
      </c>
      <c r="DJ81" s="7" t="s">
        <v>197</v>
      </c>
      <c r="DK81" s="7" t="s">
        <v>198</v>
      </c>
      <c r="DL81" s="7" t="s">
        <v>196</v>
      </c>
      <c r="DQ81" s="7" t="s">
        <v>689</v>
      </c>
      <c r="DR81" s="7" t="s">
        <v>687</v>
      </c>
      <c r="EL81" s="842" t="s">
        <v>692</v>
      </c>
      <c r="EM81" s="321" t="s">
        <v>691</v>
      </c>
      <c r="EN81" s="828" t="s">
        <v>668</v>
      </c>
      <c r="EO81" s="277">
        <v>1</v>
      </c>
      <c r="EP81" s="277">
        <v>1</v>
      </c>
      <c r="EQ81" s="332">
        <v>1</v>
      </c>
      <c r="ER81" s="332">
        <v>1</v>
      </c>
      <c r="ES81" s="332">
        <v>1</v>
      </c>
      <c r="ET81" s="830">
        <v>1</v>
      </c>
    </row>
    <row r="82" spans="1:150" ht="100.5" customHeight="1">
      <c r="A82" s="280" t="s">
        <v>53</v>
      </c>
      <c r="B82" s="455" t="s">
        <v>54</v>
      </c>
      <c r="C82" s="456" t="s">
        <v>55</v>
      </c>
      <c r="D82" s="435" t="s">
        <v>694</v>
      </c>
      <c r="E82" s="3" t="s">
        <v>695</v>
      </c>
      <c r="F82" s="436" t="str">
        <f t="shared" si="26"/>
        <v>E1.P_E</v>
      </c>
      <c r="G82" s="437" t="s">
        <v>116</v>
      </c>
      <c r="H82" s="482" t="s">
        <v>209</v>
      </c>
      <c r="I82" s="408" t="s">
        <v>696</v>
      </c>
      <c r="J82" s="439" t="s">
        <v>61</v>
      </c>
      <c r="K82" s="402" t="str">
        <f t="shared" si="27"/>
        <v>E1.P_E.MR1</v>
      </c>
      <c r="L82" s="519" t="s">
        <v>183</v>
      </c>
      <c r="M82" s="520" t="s">
        <v>532</v>
      </c>
      <c r="N82" s="249">
        <v>288</v>
      </c>
      <c r="O82" s="249">
        <v>400</v>
      </c>
      <c r="P82" s="521" t="s">
        <v>64</v>
      </c>
      <c r="Q82" s="522" t="str">
        <f t="shared" si="28"/>
        <v>E1.P_E.MR1-MP01-1</v>
      </c>
      <c r="R82" s="523" t="s">
        <v>697</v>
      </c>
      <c r="S82" s="524" t="s">
        <v>698</v>
      </c>
      <c r="T82" s="525">
        <v>0</v>
      </c>
      <c r="U82" s="526">
        <v>1</v>
      </c>
      <c r="V82" s="525" t="s">
        <v>67</v>
      </c>
      <c r="W82" s="527">
        <v>0</v>
      </c>
      <c r="X82" s="528">
        <v>0</v>
      </c>
      <c r="Y82" s="529">
        <v>0.65</v>
      </c>
      <c r="Z82" s="530">
        <v>0.35</v>
      </c>
      <c r="AA82" s="441">
        <f>120000000+119237525+762475</f>
        <v>240000000</v>
      </c>
      <c r="AB82" s="442"/>
      <c r="AC82" s="442">
        <v>0</v>
      </c>
      <c r="AD82" s="442"/>
      <c r="AE82" s="442"/>
      <c r="AF82" s="442"/>
      <c r="AG82" s="442">
        <f t="shared" ref="AG82" si="29">SUM(AA82:AF82)</f>
        <v>240000000</v>
      </c>
      <c r="AH82" s="442">
        <f t="shared" ref="AH82:AT82" si="30">+AA82</f>
        <v>240000000</v>
      </c>
      <c r="AI82" s="442">
        <f t="shared" si="30"/>
        <v>0</v>
      </c>
      <c r="AJ82" s="442">
        <f t="shared" si="30"/>
        <v>0</v>
      </c>
      <c r="AK82" s="442">
        <f t="shared" si="30"/>
        <v>0</v>
      </c>
      <c r="AL82" s="442">
        <f t="shared" si="30"/>
        <v>0</v>
      </c>
      <c r="AM82" s="442">
        <f t="shared" si="30"/>
        <v>0</v>
      </c>
      <c r="AN82" s="442">
        <f t="shared" si="30"/>
        <v>240000000</v>
      </c>
      <c r="AO82" s="442">
        <f t="shared" si="30"/>
        <v>240000000</v>
      </c>
      <c r="AP82" s="442">
        <f t="shared" si="30"/>
        <v>0</v>
      </c>
      <c r="AQ82" s="442">
        <f t="shared" si="30"/>
        <v>0</v>
      </c>
      <c r="AR82" s="442">
        <f t="shared" si="30"/>
        <v>0</v>
      </c>
      <c r="AS82" s="442">
        <f t="shared" si="30"/>
        <v>0</v>
      </c>
      <c r="AT82" s="442">
        <f t="shared" si="30"/>
        <v>0</v>
      </c>
      <c r="AU82" s="442">
        <f t="shared" ref="AU82" si="31">SUM(AO82:AT82)</f>
        <v>240000000</v>
      </c>
      <c r="AV82" s="442">
        <f t="shared" ref="AV82:BA82" si="32">+AO82</f>
        <v>240000000</v>
      </c>
      <c r="AW82" s="442">
        <f t="shared" si="32"/>
        <v>0</v>
      </c>
      <c r="AX82" s="442">
        <f t="shared" si="32"/>
        <v>0</v>
      </c>
      <c r="AY82" s="442">
        <f t="shared" si="32"/>
        <v>0</v>
      </c>
      <c r="AZ82" s="442">
        <f t="shared" si="32"/>
        <v>0</v>
      </c>
      <c r="BA82" s="442">
        <f t="shared" si="32"/>
        <v>0</v>
      </c>
      <c r="BB82" s="442">
        <f t="shared" ref="BB82" si="33">SUM(AV82:BA82)</f>
        <v>240000000</v>
      </c>
      <c r="BC82" s="443">
        <f t="shared" ref="BC82" si="34">+BB82+AU82+AN82+AG82</f>
        <v>960000000</v>
      </c>
      <c r="BD82" s="304" t="s">
        <v>699</v>
      </c>
      <c r="BS82" s="90" t="s">
        <v>173</v>
      </c>
      <c r="BT82" s="90" t="s">
        <v>174</v>
      </c>
      <c r="BU82" s="91" t="s">
        <v>692</v>
      </c>
      <c r="BV82" s="88" t="s">
        <v>691</v>
      </c>
      <c r="DH82" s="7" t="s">
        <v>701</v>
      </c>
      <c r="DI82" s="7" t="s">
        <v>84</v>
      </c>
      <c r="DJ82" s="7" t="s">
        <v>197</v>
      </c>
      <c r="DK82" s="7" t="s">
        <v>198</v>
      </c>
      <c r="DL82" s="7" t="s">
        <v>196</v>
      </c>
      <c r="DQ82" s="7" t="s">
        <v>692</v>
      </c>
      <c r="DR82" s="7" t="s">
        <v>691</v>
      </c>
      <c r="EL82" s="834" t="s">
        <v>700</v>
      </c>
      <c r="EM82" s="275" t="s">
        <v>697</v>
      </c>
      <c r="EN82" s="277" t="s">
        <v>698</v>
      </c>
      <c r="EO82" s="277">
        <v>0</v>
      </c>
      <c r="EP82" s="277">
        <v>1</v>
      </c>
      <c r="EQ82" s="278">
        <v>0</v>
      </c>
      <c r="ER82" s="826">
        <v>0.1</v>
      </c>
      <c r="ES82" s="832">
        <v>0.45</v>
      </c>
      <c r="ET82" s="833">
        <v>0.45</v>
      </c>
    </row>
    <row r="83" spans="1:150" ht="69" customHeight="1">
      <c r="A83" s="280" t="s">
        <v>53</v>
      </c>
      <c r="B83" s="433" t="s">
        <v>54</v>
      </c>
      <c r="C83" s="434" t="s">
        <v>55</v>
      </c>
      <c r="D83" s="434"/>
      <c r="E83" s="8" t="s">
        <v>695</v>
      </c>
      <c r="F83" s="284" t="str">
        <f t="shared" si="26"/>
        <v>E1.P_E</v>
      </c>
      <c r="G83" s="494" t="s">
        <v>116</v>
      </c>
      <c r="H83" s="494" t="s">
        <v>209</v>
      </c>
      <c r="I83" s="447"/>
      <c r="J83" s="287" t="s">
        <v>61</v>
      </c>
      <c r="K83" s="288" t="str">
        <f t="shared" si="27"/>
        <v>E1.P_E.MR1</v>
      </c>
      <c r="L83" s="516" t="s">
        <v>183</v>
      </c>
      <c r="M83" s="517" t="s">
        <v>532</v>
      </c>
      <c r="N83" s="291">
        <v>288</v>
      </c>
      <c r="O83" s="291">
        <v>400</v>
      </c>
      <c r="P83" s="521" t="s">
        <v>87</v>
      </c>
      <c r="Q83" s="531" t="str">
        <f t="shared" si="28"/>
        <v>E1.P_E.MR1-MP02-1</v>
      </c>
      <c r="R83" s="532" t="s">
        <v>702</v>
      </c>
      <c r="S83" s="533" t="s">
        <v>703</v>
      </c>
      <c r="T83" s="534">
        <v>0</v>
      </c>
      <c r="U83" s="535">
        <v>1</v>
      </c>
      <c r="V83" s="534" t="s">
        <v>67</v>
      </c>
      <c r="W83" s="536">
        <v>0.5</v>
      </c>
      <c r="X83" s="537">
        <v>0.5</v>
      </c>
      <c r="Y83" s="538">
        <v>0</v>
      </c>
      <c r="Z83" s="539">
        <v>0</v>
      </c>
      <c r="AA83" s="540"/>
      <c r="AB83" s="541"/>
      <c r="AC83" s="541"/>
      <c r="AD83" s="541"/>
      <c r="AE83" s="541"/>
      <c r="AF83" s="541"/>
      <c r="AG83" s="541"/>
      <c r="AH83" s="541"/>
      <c r="AI83" s="541"/>
      <c r="AJ83" s="541"/>
      <c r="AK83" s="541"/>
      <c r="AL83" s="541"/>
      <c r="AM83" s="541"/>
      <c r="AN83" s="541"/>
      <c r="AO83" s="541"/>
      <c r="AP83" s="541"/>
      <c r="AQ83" s="541"/>
      <c r="AR83" s="541"/>
      <c r="AS83" s="541"/>
      <c r="AT83" s="541"/>
      <c r="AU83" s="541"/>
      <c r="AV83" s="541"/>
      <c r="AW83" s="541"/>
      <c r="AX83" s="541"/>
      <c r="AY83" s="541"/>
      <c r="AZ83" s="541"/>
      <c r="BA83" s="541"/>
      <c r="BB83" s="541"/>
      <c r="BC83" s="542"/>
      <c r="BD83" s="304" t="s">
        <v>699</v>
      </c>
      <c r="BS83" s="88" t="s">
        <v>182</v>
      </c>
      <c r="BT83" s="88" t="s">
        <v>183</v>
      </c>
      <c r="BU83" s="91" t="s">
        <v>700</v>
      </c>
      <c r="BV83" s="88" t="s">
        <v>697</v>
      </c>
      <c r="DH83" s="7" t="s">
        <v>705</v>
      </c>
      <c r="DI83" s="7" t="s">
        <v>84</v>
      </c>
      <c r="DJ83" s="7" t="s">
        <v>208</v>
      </c>
      <c r="DK83" s="7" t="s">
        <v>209</v>
      </c>
      <c r="DL83" s="7" t="s">
        <v>207</v>
      </c>
      <c r="DQ83" s="7" t="s">
        <v>700</v>
      </c>
      <c r="DR83" s="7" t="s">
        <v>697</v>
      </c>
      <c r="EL83" s="834" t="s">
        <v>704</v>
      </c>
      <c r="EM83" s="275" t="s">
        <v>702</v>
      </c>
      <c r="EN83" s="277" t="s">
        <v>703</v>
      </c>
      <c r="EO83" s="277">
        <v>0</v>
      </c>
      <c r="EP83" s="277">
        <v>1</v>
      </c>
      <c r="EQ83" s="279">
        <v>0.5</v>
      </c>
      <c r="ER83" s="279">
        <v>0.5</v>
      </c>
      <c r="ES83" s="278">
        <v>0</v>
      </c>
      <c r="ET83" s="831">
        <v>0</v>
      </c>
    </row>
    <row r="84" spans="1:150" ht="54" customHeight="1">
      <c r="A84" s="280" t="s">
        <v>53</v>
      </c>
      <c r="B84" s="433" t="s">
        <v>54</v>
      </c>
      <c r="C84" s="434" t="s">
        <v>55</v>
      </c>
      <c r="D84" s="434"/>
      <c r="E84" s="8" t="s">
        <v>695</v>
      </c>
      <c r="F84" s="284" t="str">
        <f t="shared" si="26"/>
        <v>E1.P_E</v>
      </c>
      <c r="G84" s="494" t="s">
        <v>116</v>
      </c>
      <c r="H84" s="494" t="s">
        <v>209</v>
      </c>
      <c r="I84" s="447"/>
      <c r="J84" s="287" t="s">
        <v>61</v>
      </c>
      <c r="K84" s="288" t="str">
        <f t="shared" si="27"/>
        <v>E1.P_E.MR1</v>
      </c>
      <c r="L84" s="516" t="s">
        <v>183</v>
      </c>
      <c r="M84" s="517" t="s">
        <v>532</v>
      </c>
      <c r="N84" s="291">
        <v>288</v>
      </c>
      <c r="O84" s="291">
        <v>400</v>
      </c>
      <c r="P84" s="521" t="s">
        <v>99</v>
      </c>
      <c r="Q84" s="531" t="str">
        <f t="shared" si="28"/>
        <v>E1.P_E.MR1-MP03-1</v>
      </c>
      <c r="R84" s="532" t="s">
        <v>706</v>
      </c>
      <c r="S84" s="533" t="s">
        <v>707</v>
      </c>
      <c r="T84" s="543">
        <v>0.4</v>
      </c>
      <c r="U84" s="544">
        <v>1</v>
      </c>
      <c r="V84" s="543" t="s">
        <v>67</v>
      </c>
      <c r="W84" s="538">
        <v>0</v>
      </c>
      <c r="X84" s="537">
        <v>0.3</v>
      </c>
      <c r="Y84" s="536">
        <v>0.6</v>
      </c>
      <c r="Z84" s="545">
        <v>0.1</v>
      </c>
      <c r="AA84" s="546"/>
      <c r="AB84" s="547"/>
      <c r="AC84" s="547"/>
      <c r="AD84" s="547"/>
      <c r="AE84" s="547"/>
      <c r="AF84" s="547"/>
      <c r="AG84" s="547"/>
      <c r="AH84" s="547"/>
      <c r="AI84" s="547"/>
      <c r="AJ84" s="547"/>
      <c r="AK84" s="547"/>
      <c r="AL84" s="547"/>
      <c r="AM84" s="547"/>
      <c r="AN84" s="547"/>
      <c r="AO84" s="547"/>
      <c r="AP84" s="547"/>
      <c r="AQ84" s="547"/>
      <c r="AR84" s="547"/>
      <c r="AS84" s="547"/>
      <c r="AT84" s="547"/>
      <c r="AU84" s="547"/>
      <c r="AV84" s="547"/>
      <c r="AW84" s="547"/>
      <c r="AX84" s="547"/>
      <c r="AY84" s="547"/>
      <c r="AZ84" s="547"/>
      <c r="BA84" s="547"/>
      <c r="BB84" s="547"/>
      <c r="BC84" s="548"/>
      <c r="BD84" s="304" t="s">
        <v>699</v>
      </c>
      <c r="BS84" s="90" t="s">
        <v>182</v>
      </c>
      <c r="BT84" s="90" t="s">
        <v>183</v>
      </c>
      <c r="BU84" s="91" t="s">
        <v>704</v>
      </c>
      <c r="BV84" s="88" t="s">
        <v>702</v>
      </c>
      <c r="DH84" s="7" t="s">
        <v>709</v>
      </c>
      <c r="DI84" s="7" t="s">
        <v>84</v>
      </c>
      <c r="DJ84" s="7" t="s">
        <v>208</v>
      </c>
      <c r="DK84" s="7" t="s">
        <v>209</v>
      </c>
      <c r="DL84" s="7" t="s">
        <v>207</v>
      </c>
      <c r="DQ84" s="7" t="s">
        <v>704</v>
      </c>
      <c r="DR84" s="7" t="s">
        <v>702</v>
      </c>
      <c r="EL84" s="834" t="s">
        <v>708</v>
      </c>
      <c r="EM84" s="275" t="s">
        <v>706</v>
      </c>
      <c r="EN84" s="277" t="s">
        <v>1898</v>
      </c>
      <c r="EO84" s="278">
        <v>40</v>
      </c>
      <c r="EP84" s="278">
        <v>100</v>
      </c>
      <c r="EQ84" s="278">
        <v>0</v>
      </c>
      <c r="ER84" s="826">
        <v>100</v>
      </c>
      <c r="ES84" s="826">
        <v>0</v>
      </c>
      <c r="ET84" s="827">
        <v>0</v>
      </c>
    </row>
    <row r="85" spans="1:150" ht="69" customHeight="1">
      <c r="A85" s="280" t="s">
        <v>53</v>
      </c>
      <c r="B85" s="433" t="s">
        <v>54</v>
      </c>
      <c r="C85" s="434" t="s">
        <v>55</v>
      </c>
      <c r="D85" s="434"/>
      <c r="E85" s="8" t="s">
        <v>695</v>
      </c>
      <c r="F85" s="284" t="str">
        <f t="shared" si="26"/>
        <v>E1.P_E</v>
      </c>
      <c r="G85" s="494" t="s">
        <v>116</v>
      </c>
      <c r="H85" s="494" t="s">
        <v>209</v>
      </c>
      <c r="I85" s="447"/>
      <c r="J85" s="287" t="s">
        <v>61</v>
      </c>
      <c r="K85" s="288" t="str">
        <f t="shared" si="27"/>
        <v>E1.P_E.MR1</v>
      </c>
      <c r="L85" s="516" t="s">
        <v>183</v>
      </c>
      <c r="M85" s="517" t="s">
        <v>532</v>
      </c>
      <c r="N85" s="291">
        <v>288</v>
      </c>
      <c r="O85" s="291">
        <v>400</v>
      </c>
      <c r="P85" s="521" t="s">
        <v>112</v>
      </c>
      <c r="Q85" s="531" t="str">
        <f t="shared" si="28"/>
        <v>E1.P_E.MR1-MP04-1</v>
      </c>
      <c r="R85" s="532" t="s">
        <v>710</v>
      </c>
      <c r="S85" s="533" t="s">
        <v>711</v>
      </c>
      <c r="T85" s="534">
        <v>1</v>
      </c>
      <c r="U85" s="535">
        <v>1</v>
      </c>
      <c r="V85" s="534" t="s">
        <v>102</v>
      </c>
      <c r="W85" s="549">
        <v>0.25</v>
      </c>
      <c r="X85" s="550">
        <v>0.25</v>
      </c>
      <c r="Y85" s="549">
        <v>0.25</v>
      </c>
      <c r="Z85" s="551">
        <v>0.25</v>
      </c>
      <c r="AA85" s="540"/>
      <c r="AB85" s="541"/>
      <c r="AC85" s="541"/>
      <c r="AD85" s="541"/>
      <c r="AE85" s="541"/>
      <c r="AF85" s="541"/>
      <c r="AG85" s="541"/>
      <c r="AH85" s="541"/>
      <c r="AI85" s="541"/>
      <c r="AJ85" s="541"/>
      <c r="AK85" s="541"/>
      <c r="AL85" s="541"/>
      <c r="AM85" s="541"/>
      <c r="AN85" s="541"/>
      <c r="AO85" s="541"/>
      <c r="AP85" s="541"/>
      <c r="AQ85" s="541"/>
      <c r="AR85" s="541"/>
      <c r="AS85" s="541"/>
      <c r="AT85" s="541"/>
      <c r="AU85" s="541"/>
      <c r="AV85" s="541"/>
      <c r="AW85" s="541"/>
      <c r="AX85" s="541"/>
      <c r="AY85" s="541"/>
      <c r="AZ85" s="541"/>
      <c r="BA85" s="541"/>
      <c r="BB85" s="541"/>
      <c r="BC85" s="542"/>
      <c r="BD85" s="304" t="s">
        <v>699</v>
      </c>
      <c r="BS85" s="90" t="s">
        <v>182</v>
      </c>
      <c r="BT85" s="90" t="s">
        <v>183</v>
      </c>
      <c r="BU85" s="91" t="s">
        <v>708</v>
      </c>
      <c r="BV85" s="88" t="s">
        <v>706</v>
      </c>
      <c r="DH85" s="7" t="s">
        <v>713</v>
      </c>
      <c r="DI85" s="7" t="s">
        <v>84</v>
      </c>
      <c r="DJ85" s="7" t="s">
        <v>208</v>
      </c>
      <c r="DK85" s="7" t="s">
        <v>209</v>
      </c>
      <c r="DL85" s="7" t="s">
        <v>207</v>
      </c>
      <c r="DQ85" s="7" t="s">
        <v>708</v>
      </c>
      <c r="DR85" s="7" t="s">
        <v>706</v>
      </c>
      <c r="EL85" s="834" t="s">
        <v>712</v>
      </c>
      <c r="EM85" s="275" t="s">
        <v>710</v>
      </c>
      <c r="EN85" s="277" t="s">
        <v>711</v>
      </c>
      <c r="EO85" s="277">
        <v>1</v>
      </c>
      <c r="EP85" s="277">
        <v>1</v>
      </c>
      <c r="EQ85" s="332">
        <v>1</v>
      </c>
      <c r="ER85" s="332">
        <v>1</v>
      </c>
      <c r="ES85" s="332">
        <v>1</v>
      </c>
      <c r="ET85" s="830">
        <v>1</v>
      </c>
    </row>
    <row r="86" spans="1:150" ht="57.75" customHeight="1" thickBot="1">
      <c r="A86" s="280" t="s">
        <v>53</v>
      </c>
      <c r="B86" s="433" t="s">
        <v>54</v>
      </c>
      <c r="C86" s="434" t="s">
        <v>55</v>
      </c>
      <c r="D86" s="434"/>
      <c r="E86" s="8" t="s">
        <v>695</v>
      </c>
      <c r="F86" s="284" t="str">
        <f t="shared" si="26"/>
        <v>E1.P_E</v>
      </c>
      <c r="G86" s="499" t="s">
        <v>116</v>
      </c>
      <c r="H86" s="499" t="s">
        <v>209</v>
      </c>
      <c r="I86" s="451"/>
      <c r="J86" s="344" t="s">
        <v>61</v>
      </c>
      <c r="K86" s="404" t="str">
        <f t="shared" si="27"/>
        <v>E1.P_E.MR1</v>
      </c>
      <c r="L86" s="552" t="s">
        <v>183</v>
      </c>
      <c r="M86" s="553" t="s">
        <v>532</v>
      </c>
      <c r="N86" s="431">
        <v>288</v>
      </c>
      <c r="O86" s="431">
        <v>400</v>
      </c>
      <c r="P86" s="521" t="s">
        <v>122</v>
      </c>
      <c r="Q86" s="554" t="str">
        <f t="shared" si="28"/>
        <v>E1.P_E.MR1-MP05-1</v>
      </c>
      <c r="R86" s="555" t="s">
        <v>714</v>
      </c>
      <c r="S86" s="556" t="s">
        <v>715</v>
      </c>
      <c r="T86" s="557">
        <v>8</v>
      </c>
      <c r="U86" s="558">
        <v>10</v>
      </c>
      <c r="V86" s="557" t="s">
        <v>67</v>
      </c>
      <c r="W86" s="559">
        <v>3</v>
      </c>
      <c r="X86" s="560">
        <v>3</v>
      </c>
      <c r="Y86" s="559">
        <v>2</v>
      </c>
      <c r="Z86" s="561">
        <v>2</v>
      </c>
      <c r="AA86" s="540"/>
      <c r="AB86" s="541"/>
      <c r="AC86" s="541"/>
      <c r="AD86" s="541"/>
      <c r="AE86" s="541"/>
      <c r="AF86" s="541"/>
      <c r="AG86" s="541"/>
      <c r="AH86" s="541"/>
      <c r="AI86" s="541"/>
      <c r="AJ86" s="541"/>
      <c r="AK86" s="541"/>
      <c r="AL86" s="541"/>
      <c r="AM86" s="541"/>
      <c r="AN86" s="541"/>
      <c r="AO86" s="541"/>
      <c r="AP86" s="541"/>
      <c r="AQ86" s="541"/>
      <c r="AR86" s="541"/>
      <c r="AS86" s="541"/>
      <c r="AT86" s="541"/>
      <c r="AU86" s="541"/>
      <c r="AV86" s="541"/>
      <c r="AW86" s="541"/>
      <c r="AX86" s="541"/>
      <c r="AY86" s="541"/>
      <c r="AZ86" s="541"/>
      <c r="BA86" s="541"/>
      <c r="BB86" s="541"/>
      <c r="BC86" s="542"/>
      <c r="BD86" s="304" t="s">
        <v>699</v>
      </c>
      <c r="BS86" s="90" t="s">
        <v>182</v>
      </c>
      <c r="BT86" s="90" t="s">
        <v>183</v>
      </c>
      <c r="BU86" s="91" t="s">
        <v>712</v>
      </c>
      <c r="BV86" s="88" t="s">
        <v>710</v>
      </c>
      <c r="DH86" s="7" t="s">
        <v>717</v>
      </c>
      <c r="DI86" s="7" t="s">
        <v>84</v>
      </c>
      <c r="DJ86" s="7" t="s">
        <v>208</v>
      </c>
      <c r="DK86" s="7" t="s">
        <v>209</v>
      </c>
      <c r="DL86" s="7" t="s">
        <v>207</v>
      </c>
      <c r="DQ86" s="7" t="s">
        <v>712</v>
      </c>
      <c r="DR86" s="7" t="s">
        <v>710</v>
      </c>
      <c r="EL86" s="834" t="s">
        <v>716</v>
      </c>
      <c r="EM86" s="275" t="s">
        <v>714</v>
      </c>
      <c r="EN86" s="277" t="s">
        <v>715</v>
      </c>
      <c r="EO86" s="277">
        <v>8</v>
      </c>
      <c r="EP86" s="277">
        <v>10</v>
      </c>
      <c r="EQ86" s="278">
        <v>3</v>
      </c>
      <c r="ER86" s="836">
        <v>2</v>
      </c>
      <c r="ES86" s="836">
        <v>3</v>
      </c>
      <c r="ET86" s="831">
        <v>2</v>
      </c>
    </row>
    <row r="87" spans="1:150" ht="139.5" customHeight="1">
      <c r="A87" s="280" t="s">
        <v>53</v>
      </c>
      <c r="B87" s="433" t="s">
        <v>54</v>
      </c>
      <c r="C87" s="434" t="s">
        <v>55</v>
      </c>
      <c r="D87" s="435" t="s">
        <v>694</v>
      </c>
      <c r="E87" s="3" t="s">
        <v>718</v>
      </c>
      <c r="F87" s="436" t="str">
        <f t="shared" si="26"/>
        <v>E1.P_F</v>
      </c>
      <c r="G87" s="437" t="s">
        <v>126</v>
      </c>
      <c r="H87" s="482" t="s">
        <v>224</v>
      </c>
      <c r="I87" s="458" t="s">
        <v>719</v>
      </c>
      <c r="J87" s="459" t="s">
        <v>61</v>
      </c>
      <c r="K87" s="460" t="str">
        <f t="shared" si="27"/>
        <v>E1.P_F.MR1</v>
      </c>
      <c r="L87" s="364" t="s">
        <v>194</v>
      </c>
      <c r="M87" s="365" t="s">
        <v>720</v>
      </c>
      <c r="N87" s="366">
        <v>1</v>
      </c>
      <c r="O87" s="249">
        <v>4</v>
      </c>
      <c r="P87" s="380" t="s">
        <v>64</v>
      </c>
      <c r="Q87" s="369" t="str">
        <f t="shared" si="28"/>
        <v>E1.P_F.MR1-MP01-1</v>
      </c>
      <c r="R87" s="421" t="s">
        <v>721</v>
      </c>
      <c r="S87" s="371" t="s">
        <v>722</v>
      </c>
      <c r="T87" s="372">
        <v>0</v>
      </c>
      <c r="U87" s="373">
        <v>2</v>
      </c>
      <c r="V87" s="372" t="s">
        <v>67</v>
      </c>
      <c r="W87" s="257">
        <v>0</v>
      </c>
      <c r="X87" s="374">
        <v>0</v>
      </c>
      <c r="Y87" s="257">
        <v>1</v>
      </c>
      <c r="Z87" s="375">
        <v>0</v>
      </c>
      <c r="AA87" s="441">
        <f>842628725+455000000+91274910+470084400+121736000+14277900+792806407+43072995+54590+61600-1000888865-264000000</f>
        <v>1566108662</v>
      </c>
      <c r="AB87" s="442">
        <f>1295389438+89172574</f>
        <v>1384562012</v>
      </c>
      <c r="AC87" s="442">
        <v>0</v>
      </c>
      <c r="AD87" s="442"/>
      <c r="AE87" s="442"/>
      <c r="AF87" s="442">
        <f>14467695+95861631</f>
        <v>110329326</v>
      </c>
      <c r="AG87" s="442">
        <f t="shared" ref="AG87" si="35">SUM(AA87:AF87)</f>
        <v>3061000000</v>
      </c>
      <c r="AH87" s="442">
        <f t="shared" ref="AH87:AT87" si="36">+AA87</f>
        <v>1566108662</v>
      </c>
      <c r="AI87" s="442">
        <f t="shared" si="36"/>
        <v>1384562012</v>
      </c>
      <c r="AJ87" s="442">
        <f t="shared" si="36"/>
        <v>0</v>
      </c>
      <c r="AK87" s="442">
        <f t="shared" si="36"/>
        <v>0</v>
      </c>
      <c r="AL87" s="442">
        <f t="shared" si="36"/>
        <v>0</v>
      </c>
      <c r="AM87" s="442">
        <f t="shared" si="36"/>
        <v>110329326</v>
      </c>
      <c r="AN87" s="442">
        <f t="shared" si="36"/>
        <v>3061000000</v>
      </c>
      <c r="AO87" s="442">
        <f t="shared" si="36"/>
        <v>1566108662</v>
      </c>
      <c r="AP87" s="442">
        <f t="shared" si="36"/>
        <v>1384562012</v>
      </c>
      <c r="AQ87" s="442">
        <f t="shared" si="36"/>
        <v>0</v>
      </c>
      <c r="AR87" s="442">
        <f t="shared" si="36"/>
        <v>0</v>
      </c>
      <c r="AS87" s="442">
        <f t="shared" si="36"/>
        <v>0</v>
      </c>
      <c r="AT87" s="442">
        <f t="shared" si="36"/>
        <v>110329326</v>
      </c>
      <c r="AU87" s="442">
        <f t="shared" ref="AU87" si="37">SUM(AO87:AT87)</f>
        <v>3061000000</v>
      </c>
      <c r="AV87" s="442">
        <f t="shared" ref="AV87:BA87" si="38">+AO87</f>
        <v>1566108662</v>
      </c>
      <c r="AW87" s="442">
        <f t="shared" si="38"/>
        <v>1384562012</v>
      </c>
      <c r="AX87" s="442">
        <f t="shared" si="38"/>
        <v>0</v>
      </c>
      <c r="AY87" s="442">
        <f t="shared" si="38"/>
        <v>0</v>
      </c>
      <c r="AZ87" s="442">
        <f t="shared" si="38"/>
        <v>0</v>
      </c>
      <c r="BA87" s="442">
        <f t="shared" si="38"/>
        <v>110329326</v>
      </c>
      <c r="BB87" s="442">
        <f t="shared" ref="BB87" si="39">SUM(AV87:BA87)</f>
        <v>3061000000</v>
      </c>
      <c r="BC87" s="443">
        <f t="shared" ref="BC87" si="40">+BB87+AU87+AN87+AG87</f>
        <v>12244000000</v>
      </c>
      <c r="BD87" s="304" t="s">
        <v>699</v>
      </c>
      <c r="BS87" s="90" t="s">
        <v>182</v>
      </c>
      <c r="BT87" s="90" t="s">
        <v>183</v>
      </c>
      <c r="BU87" s="91" t="s">
        <v>716</v>
      </c>
      <c r="BV87" s="88" t="s">
        <v>714</v>
      </c>
      <c r="DH87" s="7" t="s">
        <v>724</v>
      </c>
      <c r="DI87" s="7" t="s">
        <v>84</v>
      </c>
      <c r="DJ87" s="7" t="s">
        <v>208</v>
      </c>
      <c r="DK87" s="7" t="s">
        <v>209</v>
      </c>
      <c r="DL87" s="7" t="s">
        <v>207</v>
      </c>
      <c r="DQ87" s="7" t="s">
        <v>716</v>
      </c>
      <c r="DR87" s="7" t="s">
        <v>714</v>
      </c>
      <c r="EL87" s="834" t="s">
        <v>723</v>
      </c>
      <c r="EM87" s="321" t="s">
        <v>721</v>
      </c>
      <c r="EN87" s="277" t="s">
        <v>722</v>
      </c>
      <c r="EO87" s="277">
        <v>0</v>
      </c>
      <c r="EP87" s="277">
        <v>2</v>
      </c>
      <c r="EQ87" s="829">
        <v>0</v>
      </c>
      <c r="ER87" s="836">
        <v>0</v>
      </c>
      <c r="ES87" s="829">
        <v>1</v>
      </c>
      <c r="ET87" s="837">
        <v>1</v>
      </c>
    </row>
    <row r="88" spans="1:150" ht="48" customHeight="1">
      <c r="A88" s="280" t="s">
        <v>53</v>
      </c>
      <c r="B88" s="562" t="s">
        <v>54</v>
      </c>
      <c r="C88" s="283" t="s">
        <v>55</v>
      </c>
      <c r="D88" s="283"/>
      <c r="E88" s="8" t="s">
        <v>718</v>
      </c>
      <c r="F88" s="284" t="str">
        <f t="shared" si="26"/>
        <v>E1.P_F</v>
      </c>
      <c r="G88" s="563" t="s">
        <v>126</v>
      </c>
      <c r="H88" s="563" t="s">
        <v>224</v>
      </c>
      <c r="I88" s="461"/>
      <c r="J88" s="462" t="s">
        <v>61</v>
      </c>
      <c r="K88" s="377" t="str">
        <f t="shared" si="27"/>
        <v>E1.P_F.MR1</v>
      </c>
      <c r="L88" s="516" t="s">
        <v>194</v>
      </c>
      <c r="M88" s="517" t="s">
        <v>720</v>
      </c>
      <c r="N88" s="378">
        <v>1</v>
      </c>
      <c r="O88" s="291">
        <v>4</v>
      </c>
      <c r="P88" s="380" t="s">
        <v>87</v>
      </c>
      <c r="Q88" s="381" t="str">
        <f t="shared" si="28"/>
        <v>E1.P_F.MR1-MP02-1</v>
      </c>
      <c r="R88" s="425" t="s">
        <v>725</v>
      </c>
      <c r="S88" s="317" t="s">
        <v>726</v>
      </c>
      <c r="T88" s="296">
        <v>0</v>
      </c>
      <c r="U88" s="297">
        <v>3</v>
      </c>
      <c r="V88" s="296" t="s">
        <v>67</v>
      </c>
      <c r="W88" s="298">
        <v>0</v>
      </c>
      <c r="X88" s="299">
        <v>2</v>
      </c>
      <c r="Y88" s="298">
        <v>1</v>
      </c>
      <c r="Z88" s="300">
        <v>0</v>
      </c>
      <c r="AA88" s="301"/>
      <c r="AB88" s="302"/>
      <c r="AC88" s="302"/>
      <c r="AD88" s="302"/>
      <c r="AE88" s="302"/>
      <c r="AF88" s="302"/>
      <c r="AG88" s="302"/>
      <c r="AH88" s="302"/>
      <c r="AI88" s="302"/>
      <c r="AJ88" s="302"/>
      <c r="AK88" s="302"/>
      <c r="AL88" s="302"/>
      <c r="AM88" s="302"/>
      <c r="AN88" s="302"/>
      <c r="AO88" s="302"/>
      <c r="AP88" s="302"/>
      <c r="AQ88" s="302"/>
      <c r="AR88" s="302"/>
      <c r="AS88" s="302"/>
      <c r="AT88" s="302"/>
      <c r="AU88" s="302"/>
      <c r="AV88" s="302"/>
      <c r="AW88" s="302"/>
      <c r="AX88" s="302"/>
      <c r="AY88" s="302"/>
      <c r="AZ88" s="302"/>
      <c r="BA88" s="302"/>
      <c r="BB88" s="302"/>
      <c r="BC88" s="303"/>
      <c r="BD88" s="304" t="s">
        <v>699</v>
      </c>
      <c r="BS88" s="88" t="s">
        <v>193</v>
      </c>
      <c r="BT88" s="88" t="s">
        <v>194</v>
      </c>
      <c r="BU88" s="91" t="s">
        <v>723</v>
      </c>
      <c r="BV88" s="88" t="s">
        <v>721</v>
      </c>
      <c r="DH88" s="7" t="s">
        <v>728</v>
      </c>
      <c r="DI88" s="7" t="s">
        <v>84</v>
      </c>
      <c r="DJ88" s="7" t="s">
        <v>223</v>
      </c>
      <c r="DK88" s="7" t="s">
        <v>224</v>
      </c>
      <c r="DL88" s="7" t="s">
        <v>222</v>
      </c>
      <c r="DQ88" s="7" t="s">
        <v>723</v>
      </c>
      <c r="DR88" s="7" t="s">
        <v>721</v>
      </c>
      <c r="EL88" s="834" t="s">
        <v>727</v>
      </c>
      <c r="EM88" s="321" t="s">
        <v>725</v>
      </c>
      <c r="EN88" s="277" t="s">
        <v>726</v>
      </c>
      <c r="EO88" s="277">
        <v>0</v>
      </c>
      <c r="EP88" s="277">
        <v>3</v>
      </c>
      <c r="EQ88" s="278">
        <v>0</v>
      </c>
      <c r="ER88" s="278">
        <v>2</v>
      </c>
      <c r="ES88" s="278">
        <v>1</v>
      </c>
      <c r="ET88" s="831">
        <v>0</v>
      </c>
    </row>
    <row r="89" spans="1:150" ht="54" customHeight="1">
      <c r="A89" s="280" t="s">
        <v>53</v>
      </c>
      <c r="B89" s="562" t="s">
        <v>54</v>
      </c>
      <c r="C89" s="283" t="s">
        <v>55</v>
      </c>
      <c r="D89" s="283"/>
      <c r="E89" s="8" t="s">
        <v>718</v>
      </c>
      <c r="F89" s="284" t="str">
        <f t="shared" si="26"/>
        <v>E1.P_F</v>
      </c>
      <c r="G89" s="563" t="s">
        <v>126</v>
      </c>
      <c r="H89" s="563" t="s">
        <v>224</v>
      </c>
      <c r="I89" s="461"/>
      <c r="J89" s="462" t="s">
        <v>61</v>
      </c>
      <c r="K89" s="377" t="str">
        <f t="shared" si="27"/>
        <v>E1.P_F.MR1</v>
      </c>
      <c r="L89" s="516" t="s">
        <v>194</v>
      </c>
      <c r="M89" s="517" t="s">
        <v>720</v>
      </c>
      <c r="N89" s="378">
        <v>1</v>
      </c>
      <c r="O89" s="291">
        <v>4</v>
      </c>
      <c r="P89" s="380" t="s">
        <v>99</v>
      </c>
      <c r="Q89" s="381" t="str">
        <f t="shared" si="28"/>
        <v>E1.P_F.MR1-MP03-1</v>
      </c>
      <c r="R89" s="425" t="s">
        <v>729</v>
      </c>
      <c r="S89" s="317" t="s">
        <v>730</v>
      </c>
      <c r="T89" s="322">
        <v>0.7</v>
      </c>
      <c r="U89" s="323">
        <v>1</v>
      </c>
      <c r="V89" s="322" t="s">
        <v>67</v>
      </c>
      <c r="W89" s="318">
        <v>0.3</v>
      </c>
      <c r="X89" s="299">
        <v>0</v>
      </c>
      <c r="Y89" s="298">
        <v>0</v>
      </c>
      <c r="Z89" s="300">
        <v>0</v>
      </c>
      <c r="AA89" s="327"/>
      <c r="AB89" s="328"/>
      <c r="AC89" s="328"/>
      <c r="AD89" s="328"/>
      <c r="AE89" s="328"/>
      <c r="AF89" s="328"/>
      <c r="AG89" s="328"/>
      <c r="AH89" s="328"/>
      <c r="AI89" s="328"/>
      <c r="AJ89" s="328"/>
      <c r="AK89" s="328"/>
      <c r="AL89" s="328"/>
      <c r="AM89" s="328"/>
      <c r="AN89" s="328"/>
      <c r="AO89" s="328"/>
      <c r="AP89" s="328"/>
      <c r="AQ89" s="328"/>
      <c r="AR89" s="328"/>
      <c r="AS89" s="328"/>
      <c r="AT89" s="328"/>
      <c r="AU89" s="328"/>
      <c r="AV89" s="328"/>
      <c r="AW89" s="328"/>
      <c r="AX89" s="328"/>
      <c r="AY89" s="328"/>
      <c r="AZ89" s="328"/>
      <c r="BA89" s="328"/>
      <c r="BB89" s="328"/>
      <c r="BC89" s="329"/>
      <c r="BD89" s="304" t="s">
        <v>699</v>
      </c>
      <c r="BS89" s="90" t="s">
        <v>193</v>
      </c>
      <c r="BT89" s="90" t="s">
        <v>194</v>
      </c>
      <c r="BU89" s="91" t="s">
        <v>727</v>
      </c>
      <c r="BV89" s="88" t="s">
        <v>725</v>
      </c>
      <c r="DH89" s="7" t="s">
        <v>732</v>
      </c>
      <c r="DI89" s="7" t="s">
        <v>84</v>
      </c>
      <c r="DJ89" s="7" t="s">
        <v>223</v>
      </c>
      <c r="DK89" s="7" t="s">
        <v>224</v>
      </c>
      <c r="DL89" s="7" t="s">
        <v>222</v>
      </c>
      <c r="DQ89" s="7" t="s">
        <v>727</v>
      </c>
      <c r="DR89" s="7" t="s">
        <v>725</v>
      </c>
      <c r="EL89" s="834" t="s">
        <v>731</v>
      </c>
      <c r="EM89" s="321" t="s">
        <v>729</v>
      </c>
      <c r="EN89" s="277" t="s">
        <v>1899</v>
      </c>
      <c r="EO89" s="838">
        <v>70</v>
      </c>
      <c r="EP89" s="838">
        <v>100</v>
      </c>
      <c r="EQ89" s="838">
        <v>30</v>
      </c>
      <c r="ER89" s="836">
        <v>25</v>
      </c>
      <c r="ES89" s="836">
        <v>25</v>
      </c>
      <c r="ET89" s="837">
        <v>20</v>
      </c>
    </row>
    <row r="90" spans="1:150" ht="48.75" customHeight="1" thickBot="1">
      <c r="A90" s="280" t="s">
        <v>53</v>
      </c>
      <c r="B90" s="562" t="s">
        <v>54</v>
      </c>
      <c r="C90" s="283" t="s">
        <v>55</v>
      </c>
      <c r="D90" s="283"/>
      <c r="E90" s="8" t="s">
        <v>718</v>
      </c>
      <c r="F90" s="284" t="str">
        <f t="shared" si="26"/>
        <v>E1.P_F</v>
      </c>
      <c r="G90" s="563" t="s">
        <v>126</v>
      </c>
      <c r="H90" s="563" t="s">
        <v>224</v>
      </c>
      <c r="I90" s="467"/>
      <c r="J90" s="468" t="s">
        <v>61</v>
      </c>
      <c r="K90" s="469" t="str">
        <f t="shared" si="27"/>
        <v>E1.P_F.MR1</v>
      </c>
      <c r="L90" s="552" t="s">
        <v>194</v>
      </c>
      <c r="M90" s="553" t="s">
        <v>720</v>
      </c>
      <c r="N90" s="392">
        <v>1</v>
      </c>
      <c r="O90" s="431">
        <v>4</v>
      </c>
      <c r="P90" s="380" t="s">
        <v>112</v>
      </c>
      <c r="Q90" s="395" t="str">
        <f t="shared" si="28"/>
        <v>E1.P_F.MR1-MP04-1</v>
      </c>
      <c r="R90" s="480" t="s">
        <v>733</v>
      </c>
      <c r="S90" s="340" t="s">
        <v>734</v>
      </c>
      <c r="T90" s="564">
        <v>0.9</v>
      </c>
      <c r="U90" s="565">
        <v>1</v>
      </c>
      <c r="V90" s="564" t="s">
        <v>67</v>
      </c>
      <c r="W90" s="406">
        <v>0.1</v>
      </c>
      <c r="X90" s="357">
        <v>0</v>
      </c>
      <c r="Y90" s="356">
        <v>0</v>
      </c>
      <c r="Z90" s="358">
        <v>0</v>
      </c>
      <c r="AA90" s="327"/>
      <c r="AB90" s="328"/>
      <c r="AC90" s="328"/>
      <c r="AD90" s="328"/>
      <c r="AE90" s="328"/>
      <c r="AF90" s="328"/>
      <c r="AG90" s="328"/>
      <c r="AH90" s="328"/>
      <c r="AI90" s="328"/>
      <c r="AJ90" s="328"/>
      <c r="AK90" s="328"/>
      <c r="AL90" s="328"/>
      <c r="AM90" s="328"/>
      <c r="AN90" s="328"/>
      <c r="AO90" s="328"/>
      <c r="AP90" s="328"/>
      <c r="AQ90" s="328"/>
      <c r="AR90" s="328"/>
      <c r="AS90" s="328"/>
      <c r="AT90" s="328"/>
      <c r="AU90" s="328"/>
      <c r="AV90" s="328"/>
      <c r="AW90" s="328"/>
      <c r="AX90" s="328"/>
      <c r="AY90" s="328"/>
      <c r="AZ90" s="328"/>
      <c r="BA90" s="328"/>
      <c r="BB90" s="328"/>
      <c r="BC90" s="329"/>
      <c r="BD90" s="304" t="s">
        <v>699</v>
      </c>
      <c r="BS90" s="90" t="s">
        <v>193</v>
      </c>
      <c r="BT90" s="90" t="s">
        <v>194</v>
      </c>
      <c r="BU90" s="91" t="s">
        <v>731</v>
      </c>
      <c r="BV90" s="88" t="s">
        <v>729</v>
      </c>
      <c r="DH90" s="7" t="s">
        <v>736</v>
      </c>
      <c r="DI90" s="7" t="s">
        <v>84</v>
      </c>
      <c r="DJ90" s="7" t="s">
        <v>223</v>
      </c>
      <c r="DK90" s="7" t="s">
        <v>224</v>
      </c>
      <c r="DL90" s="7" t="s">
        <v>222</v>
      </c>
      <c r="DQ90" s="7" t="s">
        <v>731</v>
      </c>
      <c r="DR90" s="7" t="s">
        <v>729</v>
      </c>
      <c r="EL90" s="834" t="s">
        <v>735</v>
      </c>
      <c r="EM90" s="321" t="s">
        <v>733</v>
      </c>
      <c r="EN90" s="277" t="s">
        <v>1900</v>
      </c>
      <c r="EO90" s="838">
        <v>90</v>
      </c>
      <c r="EP90" s="838">
        <v>100</v>
      </c>
      <c r="EQ90" s="838">
        <v>10</v>
      </c>
      <c r="ER90" s="836">
        <v>90</v>
      </c>
      <c r="ES90" s="829">
        <v>0</v>
      </c>
      <c r="ET90" s="844">
        <v>0</v>
      </c>
    </row>
    <row r="91" spans="1:150" ht="134.25" customHeight="1">
      <c r="A91" s="280" t="s">
        <v>53</v>
      </c>
      <c r="B91" s="433" t="s">
        <v>54</v>
      </c>
      <c r="C91" s="434" t="s">
        <v>55</v>
      </c>
      <c r="D91" s="434"/>
      <c r="E91" s="8" t="s">
        <v>718</v>
      </c>
      <c r="F91" s="284" t="str">
        <f t="shared" si="26"/>
        <v>E1.P_F</v>
      </c>
      <c r="G91" s="457" t="s">
        <v>126</v>
      </c>
      <c r="H91" s="457" t="s">
        <v>224</v>
      </c>
      <c r="I91" s="458" t="s">
        <v>737</v>
      </c>
      <c r="J91" s="459" t="s">
        <v>167</v>
      </c>
      <c r="K91" s="460" t="str">
        <f t="shared" si="27"/>
        <v>E1.P_F.MR2</v>
      </c>
      <c r="L91" s="364" t="s">
        <v>205</v>
      </c>
      <c r="M91" s="365" t="s">
        <v>532</v>
      </c>
      <c r="N91" s="366">
        <v>2598</v>
      </c>
      <c r="O91" s="249">
        <v>3100</v>
      </c>
      <c r="P91" s="380" t="s">
        <v>64</v>
      </c>
      <c r="Q91" s="369" t="str">
        <f t="shared" si="28"/>
        <v>E1.P_F.MR2-MP01-1</v>
      </c>
      <c r="R91" s="421" t="s">
        <v>738</v>
      </c>
      <c r="S91" s="371" t="s">
        <v>739</v>
      </c>
      <c r="T91" s="372">
        <v>1</v>
      </c>
      <c r="U91" s="373">
        <v>1</v>
      </c>
      <c r="V91" s="372" t="s">
        <v>102</v>
      </c>
      <c r="W91" s="566">
        <v>0.25</v>
      </c>
      <c r="X91" s="567">
        <v>0.25</v>
      </c>
      <c r="Y91" s="566">
        <v>0.25</v>
      </c>
      <c r="Z91" s="568">
        <v>0.25</v>
      </c>
      <c r="AA91" s="301"/>
      <c r="AB91" s="302"/>
      <c r="AC91" s="302"/>
      <c r="AD91" s="302"/>
      <c r="AE91" s="302"/>
      <c r="AF91" s="302"/>
      <c r="AG91" s="302"/>
      <c r="AH91" s="302"/>
      <c r="AI91" s="302"/>
      <c r="AJ91" s="302"/>
      <c r="AK91" s="302"/>
      <c r="AL91" s="302"/>
      <c r="AM91" s="302"/>
      <c r="AN91" s="302"/>
      <c r="AO91" s="302"/>
      <c r="AP91" s="302"/>
      <c r="AQ91" s="302"/>
      <c r="AR91" s="302"/>
      <c r="AS91" s="302"/>
      <c r="AT91" s="302"/>
      <c r="AU91" s="302"/>
      <c r="AV91" s="302"/>
      <c r="AW91" s="302"/>
      <c r="AX91" s="302"/>
      <c r="AY91" s="302"/>
      <c r="AZ91" s="302"/>
      <c r="BA91" s="302"/>
      <c r="BB91" s="302"/>
      <c r="BC91" s="303"/>
      <c r="BD91" s="304" t="s">
        <v>699</v>
      </c>
      <c r="BS91" s="90" t="s">
        <v>193</v>
      </c>
      <c r="BT91" s="90" t="s">
        <v>194</v>
      </c>
      <c r="BU91" s="91" t="s">
        <v>735</v>
      </c>
      <c r="BV91" s="88" t="s">
        <v>733</v>
      </c>
      <c r="DH91" s="7" t="s">
        <v>741</v>
      </c>
      <c r="DI91" s="7" t="s">
        <v>84</v>
      </c>
      <c r="DJ91" s="7" t="s">
        <v>223</v>
      </c>
      <c r="DK91" s="7" t="s">
        <v>224</v>
      </c>
      <c r="DL91" s="7" t="s">
        <v>222</v>
      </c>
      <c r="DQ91" s="7" t="s">
        <v>735</v>
      </c>
      <c r="DR91" s="7" t="s">
        <v>733</v>
      </c>
      <c r="EL91" s="834" t="s">
        <v>740</v>
      </c>
      <c r="EM91" s="321" t="s">
        <v>738</v>
      </c>
      <c r="EN91" s="277" t="s">
        <v>739</v>
      </c>
      <c r="EO91" s="277">
        <v>1</v>
      </c>
      <c r="EP91" s="277">
        <v>1</v>
      </c>
      <c r="EQ91" s="332">
        <v>1</v>
      </c>
      <c r="ER91" s="332">
        <v>1</v>
      </c>
      <c r="ES91" s="332">
        <v>1</v>
      </c>
      <c r="ET91" s="830">
        <v>1</v>
      </c>
    </row>
    <row r="92" spans="1:150" ht="61.5" customHeight="1">
      <c r="A92" s="280" t="s">
        <v>53</v>
      </c>
      <c r="B92" s="433" t="s">
        <v>54</v>
      </c>
      <c r="C92" s="434" t="s">
        <v>55</v>
      </c>
      <c r="D92" s="434"/>
      <c r="E92" s="8" t="s">
        <v>718</v>
      </c>
      <c r="F92" s="284" t="str">
        <f t="shared" si="26"/>
        <v>E1.P_F</v>
      </c>
      <c r="G92" s="457" t="s">
        <v>126</v>
      </c>
      <c r="H92" s="457" t="s">
        <v>224</v>
      </c>
      <c r="I92" s="461"/>
      <c r="J92" s="462" t="s">
        <v>167</v>
      </c>
      <c r="K92" s="377" t="str">
        <f t="shared" si="27"/>
        <v>E1.P_F.MR2</v>
      </c>
      <c r="L92" s="516" t="s">
        <v>205</v>
      </c>
      <c r="M92" s="517" t="s">
        <v>532</v>
      </c>
      <c r="N92" s="378">
        <v>2598</v>
      </c>
      <c r="O92" s="291">
        <v>3100</v>
      </c>
      <c r="P92" s="380" t="s">
        <v>87</v>
      </c>
      <c r="Q92" s="381" t="str">
        <f t="shared" si="28"/>
        <v>E1.P_F.MR2-MP02-1</v>
      </c>
      <c r="R92" s="425" t="s">
        <v>742</v>
      </c>
      <c r="S92" s="317" t="s">
        <v>433</v>
      </c>
      <c r="T92" s="296">
        <v>3</v>
      </c>
      <c r="U92" s="297">
        <v>3</v>
      </c>
      <c r="V92" s="296" t="s">
        <v>102</v>
      </c>
      <c r="W92" s="318">
        <v>0.5</v>
      </c>
      <c r="X92" s="333">
        <v>0.5</v>
      </c>
      <c r="Y92" s="298">
        <v>1</v>
      </c>
      <c r="Z92" s="300">
        <v>1</v>
      </c>
      <c r="AA92" s="301"/>
      <c r="AB92" s="302"/>
      <c r="AC92" s="302"/>
      <c r="AD92" s="302"/>
      <c r="AE92" s="302"/>
      <c r="AF92" s="302"/>
      <c r="AG92" s="302"/>
      <c r="AH92" s="302"/>
      <c r="AI92" s="302"/>
      <c r="AJ92" s="302"/>
      <c r="AK92" s="302"/>
      <c r="AL92" s="302"/>
      <c r="AM92" s="302"/>
      <c r="AN92" s="302"/>
      <c r="AO92" s="302"/>
      <c r="AP92" s="302"/>
      <c r="AQ92" s="302"/>
      <c r="AR92" s="302"/>
      <c r="AS92" s="302"/>
      <c r="AT92" s="302"/>
      <c r="AU92" s="302"/>
      <c r="AV92" s="302"/>
      <c r="AW92" s="302"/>
      <c r="AX92" s="302"/>
      <c r="AY92" s="302"/>
      <c r="AZ92" s="302"/>
      <c r="BA92" s="302"/>
      <c r="BB92" s="302"/>
      <c r="BC92" s="303"/>
      <c r="BD92" s="304" t="s">
        <v>699</v>
      </c>
      <c r="BS92" s="88" t="s">
        <v>204</v>
      </c>
      <c r="BT92" s="88" t="s">
        <v>205</v>
      </c>
      <c r="BU92" s="91" t="s">
        <v>740</v>
      </c>
      <c r="BV92" s="88" t="s">
        <v>738</v>
      </c>
      <c r="DH92" s="7" t="s">
        <v>744</v>
      </c>
      <c r="DI92" s="7" t="s">
        <v>84</v>
      </c>
      <c r="DJ92" s="7" t="s">
        <v>223</v>
      </c>
      <c r="DK92" s="7" t="s">
        <v>224</v>
      </c>
      <c r="DL92" s="7" t="s">
        <v>234</v>
      </c>
      <c r="DQ92" s="7" t="s">
        <v>740</v>
      </c>
      <c r="DR92" s="7" t="s">
        <v>738</v>
      </c>
      <c r="EL92" s="834" t="s">
        <v>743</v>
      </c>
      <c r="EM92" s="321" t="s">
        <v>742</v>
      </c>
      <c r="EN92" s="277" t="s">
        <v>433</v>
      </c>
      <c r="EO92" s="277">
        <v>3</v>
      </c>
      <c r="EP92" s="277">
        <v>3</v>
      </c>
      <c r="EQ92" s="279">
        <v>3</v>
      </c>
      <c r="ER92" s="279">
        <v>3</v>
      </c>
      <c r="ES92" s="278">
        <v>3</v>
      </c>
      <c r="ET92" s="831">
        <v>3</v>
      </c>
    </row>
    <row r="93" spans="1:150" ht="43.5" customHeight="1">
      <c r="A93" s="280" t="s">
        <v>53</v>
      </c>
      <c r="B93" s="433" t="s">
        <v>54</v>
      </c>
      <c r="C93" s="434" t="s">
        <v>55</v>
      </c>
      <c r="D93" s="434"/>
      <c r="E93" s="8" t="s">
        <v>718</v>
      </c>
      <c r="F93" s="284" t="str">
        <f t="shared" si="26"/>
        <v>E1.P_F</v>
      </c>
      <c r="G93" s="457" t="s">
        <v>126</v>
      </c>
      <c r="H93" s="457" t="s">
        <v>224</v>
      </c>
      <c r="I93" s="461"/>
      <c r="J93" s="462" t="s">
        <v>167</v>
      </c>
      <c r="K93" s="377" t="str">
        <f t="shared" si="27"/>
        <v>E1.P_F.MR2</v>
      </c>
      <c r="L93" s="516" t="s">
        <v>205</v>
      </c>
      <c r="M93" s="517" t="s">
        <v>532</v>
      </c>
      <c r="N93" s="378">
        <v>2598</v>
      </c>
      <c r="O93" s="291">
        <v>3100</v>
      </c>
      <c r="P93" s="380" t="s">
        <v>99</v>
      </c>
      <c r="Q93" s="381" t="str">
        <f t="shared" si="28"/>
        <v>E1.P_F.MR2-MP03-1</v>
      </c>
      <c r="R93" s="425" t="s">
        <v>745</v>
      </c>
      <c r="S93" s="317" t="s">
        <v>746</v>
      </c>
      <c r="T93" s="296">
        <v>1</v>
      </c>
      <c r="U93" s="297">
        <v>1</v>
      </c>
      <c r="V93" s="296" t="s">
        <v>102</v>
      </c>
      <c r="W93" s="324">
        <v>0.25</v>
      </c>
      <c r="X93" s="325">
        <v>0.25</v>
      </c>
      <c r="Y93" s="324">
        <v>0.25</v>
      </c>
      <c r="Z93" s="326">
        <v>0.25</v>
      </c>
      <c r="AA93" s="301"/>
      <c r="AB93" s="302"/>
      <c r="AC93" s="302"/>
      <c r="AD93" s="302"/>
      <c r="AE93" s="302"/>
      <c r="AF93" s="302"/>
      <c r="AG93" s="302"/>
      <c r="AH93" s="302"/>
      <c r="AI93" s="302"/>
      <c r="AJ93" s="302"/>
      <c r="AK93" s="302"/>
      <c r="AL93" s="302"/>
      <c r="AM93" s="302"/>
      <c r="AN93" s="302"/>
      <c r="AO93" s="302"/>
      <c r="AP93" s="302"/>
      <c r="AQ93" s="302"/>
      <c r="AR93" s="302"/>
      <c r="AS93" s="302"/>
      <c r="AT93" s="302"/>
      <c r="AU93" s="302"/>
      <c r="AV93" s="302"/>
      <c r="AW93" s="302"/>
      <c r="AX93" s="302"/>
      <c r="AY93" s="302"/>
      <c r="AZ93" s="302"/>
      <c r="BA93" s="302"/>
      <c r="BB93" s="302"/>
      <c r="BC93" s="303"/>
      <c r="BD93" s="304" t="s">
        <v>699</v>
      </c>
      <c r="BS93" s="90" t="s">
        <v>204</v>
      </c>
      <c r="BT93" s="90" t="s">
        <v>205</v>
      </c>
      <c r="BU93" s="91" t="s">
        <v>743</v>
      </c>
      <c r="BV93" s="88" t="s">
        <v>742</v>
      </c>
      <c r="DH93" s="7" t="s">
        <v>748</v>
      </c>
      <c r="DI93" s="7" t="s">
        <v>84</v>
      </c>
      <c r="DJ93" s="7" t="s">
        <v>223</v>
      </c>
      <c r="DK93" s="7" t="s">
        <v>224</v>
      </c>
      <c r="DL93" s="7" t="s">
        <v>234</v>
      </c>
      <c r="DQ93" s="7" t="s">
        <v>743</v>
      </c>
      <c r="DR93" s="7" t="s">
        <v>742</v>
      </c>
      <c r="EL93" s="834" t="s">
        <v>747</v>
      </c>
      <c r="EM93" s="321" t="s">
        <v>745</v>
      </c>
      <c r="EN93" s="277" t="s">
        <v>746</v>
      </c>
      <c r="EO93" s="277">
        <v>1</v>
      </c>
      <c r="EP93" s="277">
        <v>1</v>
      </c>
      <c r="EQ93" s="332">
        <v>1</v>
      </c>
      <c r="ER93" s="332">
        <v>1</v>
      </c>
      <c r="ES93" s="332">
        <v>1</v>
      </c>
      <c r="ET93" s="830">
        <v>1</v>
      </c>
    </row>
    <row r="94" spans="1:150" ht="48" customHeight="1" thickBot="1">
      <c r="A94" s="280" t="s">
        <v>53</v>
      </c>
      <c r="B94" s="433" t="s">
        <v>54</v>
      </c>
      <c r="C94" s="434" t="s">
        <v>55</v>
      </c>
      <c r="D94" s="434"/>
      <c r="E94" s="8" t="s">
        <v>718</v>
      </c>
      <c r="F94" s="284" t="str">
        <f t="shared" si="26"/>
        <v>E1.P_F</v>
      </c>
      <c r="G94" s="569" t="s">
        <v>126</v>
      </c>
      <c r="H94" s="569" t="s">
        <v>224</v>
      </c>
      <c r="I94" s="467"/>
      <c r="J94" s="462" t="s">
        <v>167</v>
      </c>
      <c r="K94" s="377" t="str">
        <f t="shared" si="27"/>
        <v>E1.P_F.MR2</v>
      </c>
      <c r="L94" s="516" t="s">
        <v>205</v>
      </c>
      <c r="M94" s="517" t="s">
        <v>532</v>
      </c>
      <c r="N94" s="392">
        <v>2598</v>
      </c>
      <c r="O94" s="431">
        <v>3100</v>
      </c>
      <c r="P94" s="570" t="s">
        <v>112</v>
      </c>
      <c r="Q94" s="405" t="str">
        <f t="shared" si="28"/>
        <v>E1.P_F.MR2-MP04-1</v>
      </c>
      <c r="R94" s="480" t="s">
        <v>749</v>
      </c>
      <c r="S94" s="340" t="s">
        <v>532</v>
      </c>
      <c r="T94" s="341">
        <v>492</v>
      </c>
      <c r="U94" s="342">
        <v>600</v>
      </c>
      <c r="V94" s="341" t="s">
        <v>67</v>
      </c>
      <c r="W94" s="506">
        <v>519</v>
      </c>
      <c r="X94" s="571">
        <v>546</v>
      </c>
      <c r="Y94" s="506">
        <v>573</v>
      </c>
      <c r="Z94" s="572">
        <v>600</v>
      </c>
      <c r="AA94" s="301"/>
      <c r="AB94" s="302"/>
      <c r="AC94" s="302"/>
      <c r="AD94" s="302"/>
      <c r="AE94" s="302"/>
      <c r="AF94" s="302"/>
      <c r="AG94" s="302"/>
      <c r="AH94" s="302"/>
      <c r="AI94" s="302"/>
      <c r="AJ94" s="302"/>
      <c r="AK94" s="302"/>
      <c r="AL94" s="302"/>
      <c r="AM94" s="302"/>
      <c r="AN94" s="302"/>
      <c r="AO94" s="302"/>
      <c r="AP94" s="302"/>
      <c r="AQ94" s="302"/>
      <c r="AR94" s="302"/>
      <c r="AS94" s="302"/>
      <c r="AT94" s="302"/>
      <c r="AU94" s="302"/>
      <c r="AV94" s="302"/>
      <c r="AW94" s="302"/>
      <c r="AX94" s="302"/>
      <c r="AY94" s="302"/>
      <c r="AZ94" s="302"/>
      <c r="BA94" s="302"/>
      <c r="BB94" s="302"/>
      <c r="BC94" s="303"/>
      <c r="BD94" s="304" t="s">
        <v>699</v>
      </c>
      <c r="BS94" s="90" t="s">
        <v>204</v>
      </c>
      <c r="BT94" s="90" t="s">
        <v>205</v>
      </c>
      <c r="BU94" s="91" t="s">
        <v>747</v>
      </c>
      <c r="BV94" s="88" t="s">
        <v>745</v>
      </c>
      <c r="DH94" s="7" t="s">
        <v>751</v>
      </c>
      <c r="DI94" s="7" t="s">
        <v>84</v>
      </c>
      <c r="DJ94" s="7" t="s">
        <v>223</v>
      </c>
      <c r="DK94" s="7" t="s">
        <v>224</v>
      </c>
      <c r="DL94" s="7" t="s">
        <v>234</v>
      </c>
      <c r="DQ94" s="7" t="s">
        <v>747</v>
      </c>
      <c r="DR94" s="7" t="s">
        <v>745</v>
      </c>
      <c r="EL94" s="834" t="s">
        <v>750</v>
      </c>
      <c r="EM94" s="321" t="s">
        <v>749</v>
      </c>
      <c r="EN94" s="277" t="s">
        <v>532</v>
      </c>
      <c r="EO94" s="277">
        <v>492</v>
      </c>
      <c r="EP94" s="277">
        <v>600</v>
      </c>
      <c r="EQ94" s="278">
        <v>519</v>
      </c>
      <c r="ER94" s="278">
        <v>546</v>
      </c>
      <c r="ES94" s="278">
        <v>573</v>
      </c>
      <c r="ET94" s="831">
        <v>600</v>
      </c>
    </row>
    <row r="95" spans="1:150" ht="86.25" customHeight="1">
      <c r="A95" s="280" t="s">
        <v>53</v>
      </c>
      <c r="B95" s="455" t="s">
        <v>54</v>
      </c>
      <c r="C95" s="456" t="s">
        <v>55</v>
      </c>
      <c r="D95" s="435" t="s">
        <v>694</v>
      </c>
      <c r="E95" s="3" t="s">
        <v>752</v>
      </c>
      <c r="F95" s="436" t="str">
        <f t="shared" si="26"/>
        <v>E1.P_G</v>
      </c>
      <c r="G95" s="437" t="s">
        <v>136</v>
      </c>
      <c r="H95" s="573" t="s">
        <v>245</v>
      </c>
      <c r="I95" s="408" t="s">
        <v>753</v>
      </c>
      <c r="J95" s="439" t="s">
        <v>61</v>
      </c>
      <c r="K95" s="402" t="str">
        <f t="shared" si="27"/>
        <v>E1.P_G.MR1</v>
      </c>
      <c r="L95" s="364" t="s">
        <v>220</v>
      </c>
      <c r="M95" s="365" t="s">
        <v>754</v>
      </c>
      <c r="N95" s="366">
        <v>1</v>
      </c>
      <c r="O95" s="249">
        <v>3</v>
      </c>
      <c r="P95" s="368" t="s">
        <v>64</v>
      </c>
      <c r="Q95" s="369" t="str">
        <f t="shared" si="28"/>
        <v>E1.P_G.MR1-MP01-1</v>
      </c>
      <c r="R95" s="421" t="s">
        <v>755</v>
      </c>
      <c r="S95" s="373" t="s">
        <v>756</v>
      </c>
      <c r="T95" s="372">
        <v>0</v>
      </c>
      <c r="U95" s="373">
        <v>1</v>
      </c>
      <c r="V95" s="372" t="s">
        <v>67</v>
      </c>
      <c r="W95" s="257">
        <v>0</v>
      </c>
      <c r="X95" s="258">
        <v>0.6</v>
      </c>
      <c r="Y95" s="259">
        <v>0.4</v>
      </c>
      <c r="Z95" s="375">
        <v>0</v>
      </c>
      <c r="AA95" s="441">
        <f>124327000-4327000</f>
        <v>120000000</v>
      </c>
      <c r="AB95" s="442"/>
      <c r="AC95" s="442">
        <v>0</v>
      </c>
      <c r="AD95" s="442"/>
      <c r="AE95" s="442"/>
      <c r="AF95" s="442"/>
      <c r="AG95" s="442">
        <f t="shared" ref="AG95" si="41">SUM(AA95:AF95)</f>
        <v>120000000</v>
      </c>
      <c r="AH95" s="442">
        <f t="shared" ref="AH95:AT95" si="42">+AA95</f>
        <v>120000000</v>
      </c>
      <c r="AI95" s="442">
        <f t="shared" si="42"/>
        <v>0</v>
      </c>
      <c r="AJ95" s="442">
        <f t="shared" si="42"/>
        <v>0</v>
      </c>
      <c r="AK95" s="442">
        <f t="shared" si="42"/>
        <v>0</v>
      </c>
      <c r="AL95" s="442">
        <f t="shared" si="42"/>
        <v>0</v>
      </c>
      <c r="AM95" s="442">
        <f t="shared" si="42"/>
        <v>0</v>
      </c>
      <c r="AN95" s="442">
        <f t="shared" si="42"/>
        <v>120000000</v>
      </c>
      <c r="AO95" s="442">
        <f t="shared" si="42"/>
        <v>120000000</v>
      </c>
      <c r="AP95" s="442">
        <f t="shared" si="42"/>
        <v>0</v>
      </c>
      <c r="AQ95" s="442">
        <f t="shared" si="42"/>
        <v>0</v>
      </c>
      <c r="AR95" s="442">
        <f t="shared" si="42"/>
        <v>0</v>
      </c>
      <c r="AS95" s="442">
        <f t="shared" si="42"/>
        <v>0</v>
      </c>
      <c r="AT95" s="442">
        <f t="shared" si="42"/>
        <v>0</v>
      </c>
      <c r="AU95" s="442">
        <f t="shared" ref="AU95" si="43">SUM(AO95:AT95)</f>
        <v>120000000</v>
      </c>
      <c r="AV95" s="442">
        <f t="shared" ref="AV95:BA95" si="44">+AO95</f>
        <v>120000000</v>
      </c>
      <c r="AW95" s="442">
        <f t="shared" si="44"/>
        <v>0</v>
      </c>
      <c r="AX95" s="442">
        <f t="shared" si="44"/>
        <v>0</v>
      </c>
      <c r="AY95" s="442">
        <f t="shared" si="44"/>
        <v>0</v>
      </c>
      <c r="AZ95" s="442">
        <f t="shared" si="44"/>
        <v>0</v>
      </c>
      <c r="BA95" s="442">
        <f t="shared" si="44"/>
        <v>0</v>
      </c>
      <c r="BB95" s="442">
        <f t="shared" ref="BB95" si="45">SUM(AV95:BA95)</f>
        <v>120000000</v>
      </c>
      <c r="BC95" s="443">
        <f t="shared" ref="BC95" si="46">+BB95+AU95+AN95+AG95</f>
        <v>480000000</v>
      </c>
      <c r="BD95" s="304" t="s">
        <v>699</v>
      </c>
      <c r="BS95" s="90" t="s">
        <v>204</v>
      </c>
      <c r="BT95" s="90" t="s">
        <v>205</v>
      </c>
      <c r="BU95" s="91" t="s">
        <v>750</v>
      </c>
      <c r="BV95" s="88" t="s">
        <v>749</v>
      </c>
      <c r="DH95" s="7" t="s">
        <v>758</v>
      </c>
      <c r="DI95" s="7" t="s">
        <v>84</v>
      </c>
      <c r="DJ95" s="7" t="s">
        <v>223</v>
      </c>
      <c r="DK95" s="7" t="s">
        <v>224</v>
      </c>
      <c r="DL95" s="7" t="s">
        <v>234</v>
      </c>
      <c r="DQ95" s="7" t="s">
        <v>750</v>
      </c>
      <c r="DR95" s="7" t="s">
        <v>749</v>
      </c>
      <c r="EL95" s="834" t="s">
        <v>757</v>
      </c>
      <c r="EM95" s="321" t="s">
        <v>755</v>
      </c>
      <c r="EN95" s="277" t="s">
        <v>756</v>
      </c>
      <c r="EO95" s="277">
        <v>0</v>
      </c>
      <c r="EP95" s="277">
        <v>1</v>
      </c>
      <c r="EQ95" s="278">
        <v>0</v>
      </c>
      <c r="ER95" s="279">
        <v>0.6</v>
      </c>
      <c r="ES95" s="279">
        <v>0.4</v>
      </c>
      <c r="ET95" s="831">
        <v>0</v>
      </c>
    </row>
    <row r="96" spans="1:150" ht="51" customHeight="1">
      <c r="A96" s="280" t="s">
        <v>53</v>
      </c>
      <c r="B96" s="433" t="s">
        <v>54</v>
      </c>
      <c r="C96" s="434" t="s">
        <v>55</v>
      </c>
      <c r="D96" s="434"/>
      <c r="E96" s="8" t="s">
        <v>752</v>
      </c>
      <c r="F96" s="284" t="str">
        <f t="shared" si="26"/>
        <v>E1.P_G</v>
      </c>
      <c r="G96" s="574" t="s">
        <v>136</v>
      </c>
      <c r="H96" s="515" t="s">
        <v>245</v>
      </c>
      <c r="I96" s="447"/>
      <c r="J96" s="287" t="s">
        <v>61</v>
      </c>
      <c r="K96" s="288" t="str">
        <f t="shared" si="27"/>
        <v>E1.P_G.MR1</v>
      </c>
      <c r="L96" s="413" t="s">
        <v>220</v>
      </c>
      <c r="M96" s="414" t="s">
        <v>754</v>
      </c>
      <c r="N96" s="378">
        <v>1</v>
      </c>
      <c r="O96" s="291">
        <v>3</v>
      </c>
      <c r="P96" s="380" t="s">
        <v>87</v>
      </c>
      <c r="Q96" s="381" t="str">
        <f t="shared" si="28"/>
        <v>E1.P_G.MR1-MP02-1</v>
      </c>
      <c r="R96" s="425" t="s">
        <v>759</v>
      </c>
      <c r="S96" s="297" t="s">
        <v>760</v>
      </c>
      <c r="T96" s="296">
        <v>0</v>
      </c>
      <c r="U96" s="297">
        <v>1</v>
      </c>
      <c r="V96" s="296" t="s">
        <v>67</v>
      </c>
      <c r="W96" s="298">
        <v>0</v>
      </c>
      <c r="X96" s="325">
        <v>0.25</v>
      </c>
      <c r="Y96" s="318">
        <v>0.5</v>
      </c>
      <c r="Z96" s="326">
        <v>0.25</v>
      </c>
      <c r="AA96" s="301"/>
      <c r="AB96" s="302"/>
      <c r="AC96" s="302"/>
      <c r="AD96" s="302"/>
      <c r="AE96" s="302"/>
      <c r="AF96" s="302"/>
      <c r="AG96" s="302"/>
      <c r="AH96" s="302"/>
      <c r="AI96" s="302"/>
      <c r="AJ96" s="302"/>
      <c r="AK96" s="302"/>
      <c r="AL96" s="302"/>
      <c r="AM96" s="302"/>
      <c r="AN96" s="302"/>
      <c r="AO96" s="302"/>
      <c r="AP96" s="302"/>
      <c r="AQ96" s="302"/>
      <c r="AR96" s="302"/>
      <c r="AS96" s="302"/>
      <c r="AT96" s="302"/>
      <c r="AU96" s="302"/>
      <c r="AV96" s="302"/>
      <c r="AW96" s="302"/>
      <c r="AX96" s="302"/>
      <c r="AY96" s="302"/>
      <c r="AZ96" s="302"/>
      <c r="BA96" s="302"/>
      <c r="BB96" s="302"/>
      <c r="BC96" s="303"/>
      <c r="BD96" s="304" t="s">
        <v>699</v>
      </c>
      <c r="BS96" s="88" t="s">
        <v>219</v>
      </c>
      <c r="BT96" s="88" t="s">
        <v>220</v>
      </c>
      <c r="BU96" s="91" t="s">
        <v>757</v>
      </c>
      <c r="BV96" s="88" t="s">
        <v>755</v>
      </c>
      <c r="DH96" s="7" t="s">
        <v>762</v>
      </c>
      <c r="DI96" s="7" t="s">
        <v>84</v>
      </c>
      <c r="DJ96" s="7" t="s">
        <v>244</v>
      </c>
      <c r="DK96" s="7" t="s">
        <v>245</v>
      </c>
      <c r="DL96" s="7" t="s">
        <v>243</v>
      </c>
      <c r="DQ96" s="7" t="s">
        <v>757</v>
      </c>
      <c r="DR96" s="7" t="s">
        <v>755</v>
      </c>
      <c r="EL96" s="834" t="s">
        <v>761</v>
      </c>
      <c r="EM96" s="321" t="s">
        <v>759</v>
      </c>
      <c r="EN96" s="277" t="s">
        <v>760</v>
      </c>
      <c r="EO96" s="277">
        <v>0</v>
      </c>
      <c r="EP96" s="277">
        <v>1</v>
      </c>
      <c r="EQ96" s="278">
        <v>0</v>
      </c>
      <c r="ER96" s="332">
        <v>0.25</v>
      </c>
      <c r="ES96" s="279">
        <v>0.5</v>
      </c>
      <c r="ET96" s="830">
        <v>0.25</v>
      </c>
    </row>
    <row r="97" spans="1:150" ht="63" customHeight="1" thickBot="1">
      <c r="A97" s="280" t="s">
        <v>53</v>
      </c>
      <c r="B97" s="433" t="s">
        <v>54</v>
      </c>
      <c r="C97" s="434" t="s">
        <v>55</v>
      </c>
      <c r="D97" s="434"/>
      <c r="E97" s="8" t="s">
        <v>752</v>
      </c>
      <c r="F97" s="284" t="str">
        <f t="shared" si="26"/>
        <v>E1.P_G</v>
      </c>
      <c r="G97" s="574" t="s">
        <v>136</v>
      </c>
      <c r="H97" s="515" t="s">
        <v>245</v>
      </c>
      <c r="I97" s="451"/>
      <c r="J97" s="344" t="s">
        <v>61</v>
      </c>
      <c r="K97" s="288" t="str">
        <f t="shared" si="27"/>
        <v>E1.P_G.MR1</v>
      </c>
      <c r="L97" s="413" t="s">
        <v>220</v>
      </c>
      <c r="M97" s="430" t="s">
        <v>754</v>
      </c>
      <c r="N97" s="392">
        <v>1</v>
      </c>
      <c r="O97" s="431">
        <v>3</v>
      </c>
      <c r="P97" s="394" t="s">
        <v>99</v>
      </c>
      <c r="Q97" s="395" t="str">
        <f t="shared" si="28"/>
        <v>E1.P_G.MR1-MP03-1</v>
      </c>
      <c r="R97" s="432" t="s">
        <v>763</v>
      </c>
      <c r="S97" s="353" t="s">
        <v>764</v>
      </c>
      <c r="T97" s="354">
        <v>8</v>
      </c>
      <c r="U97" s="355">
        <v>8</v>
      </c>
      <c r="V97" s="354" t="s">
        <v>102</v>
      </c>
      <c r="W97" s="356">
        <v>2</v>
      </c>
      <c r="X97" s="357">
        <v>2</v>
      </c>
      <c r="Y97" s="356">
        <v>2</v>
      </c>
      <c r="Z97" s="358">
        <v>2</v>
      </c>
      <c r="AA97" s="301"/>
      <c r="AB97" s="302"/>
      <c r="AC97" s="302"/>
      <c r="AD97" s="302"/>
      <c r="AE97" s="302"/>
      <c r="AF97" s="302"/>
      <c r="AG97" s="302"/>
      <c r="AH97" s="302"/>
      <c r="AI97" s="302"/>
      <c r="AJ97" s="302"/>
      <c r="AK97" s="302"/>
      <c r="AL97" s="302"/>
      <c r="AM97" s="302"/>
      <c r="AN97" s="302"/>
      <c r="AO97" s="302"/>
      <c r="AP97" s="302"/>
      <c r="AQ97" s="302"/>
      <c r="AR97" s="302"/>
      <c r="AS97" s="302"/>
      <c r="AT97" s="302"/>
      <c r="AU97" s="302"/>
      <c r="AV97" s="302"/>
      <c r="AW97" s="302"/>
      <c r="AX97" s="302"/>
      <c r="AY97" s="302"/>
      <c r="AZ97" s="302"/>
      <c r="BA97" s="302"/>
      <c r="BB97" s="302"/>
      <c r="BC97" s="303"/>
      <c r="BD97" s="304" t="s">
        <v>699</v>
      </c>
      <c r="BS97" s="90" t="s">
        <v>219</v>
      </c>
      <c r="BT97" s="90" t="s">
        <v>220</v>
      </c>
      <c r="BU97" s="91" t="s">
        <v>761</v>
      </c>
      <c r="BV97" s="88" t="s">
        <v>759</v>
      </c>
      <c r="DH97" s="7" t="s">
        <v>766</v>
      </c>
      <c r="DI97" s="7" t="s">
        <v>84</v>
      </c>
      <c r="DJ97" s="7" t="s">
        <v>244</v>
      </c>
      <c r="DK97" s="7" t="s">
        <v>245</v>
      </c>
      <c r="DL97" s="7" t="s">
        <v>243</v>
      </c>
      <c r="DQ97" s="7" t="s">
        <v>761</v>
      </c>
      <c r="DR97" s="7" t="s">
        <v>759</v>
      </c>
      <c r="EL97" s="834" t="s">
        <v>765</v>
      </c>
      <c r="EM97" s="321" t="s">
        <v>763</v>
      </c>
      <c r="EN97" s="277" t="s">
        <v>764</v>
      </c>
      <c r="EO97" s="277">
        <v>8</v>
      </c>
      <c r="EP97" s="277">
        <v>8</v>
      </c>
      <c r="EQ97" s="278">
        <v>2</v>
      </c>
      <c r="ER97" s="278">
        <v>2</v>
      </c>
      <c r="ES97" s="278">
        <v>2</v>
      </c>
      <c r="ET97" s="831">
        <v>2</v>
      </c>
    </row>
    <row r="98" spans="1:150" ht="113.25" customHeight="1" thickBot="1">
      <c r="A98" s="280" t="s">
        <v>53</v>
      </c>
      <c r="B98" s="433" t="s">
        <v>54</v>
      </c>
      <c r="C98" s="434" t="s">
        <v>55</v>
      </c>
      <c r="D98" s="434"/>
      <c r="E98" s="8" t="s">
        <v>752</v>
      </c>
      <c r="F98" s="284" t="str">
        <f t="shared" si="26"/>
        <v>E1.P_G</v>
      </c>
      <c r="G98" s="575" t="s">
        <v>136</v>
      </c>
      <c r="H98" s="576" t="s">
        <v>245</v>
      </c>
      <c r="I98" s="577" t="s">
        <v>767</v>
      </c>
      <c r="J98" s="578" t="s">
        <v>167</v>
      </c>
      <c r="K98" s="579" t="str">
        <f t="shared" si="27"/>
        <v>E1.P_G.MR2</v>
      </c>
      <c r="L98" s="580" t="s">
        <v>232</v>
      </c>
      <c r="M98" s="581" t="s">
        <v>754</v>
      </c>
      <c r="N98" s="582">
        <v>1</v>
      </c>
      <c r="O98" s="583">
        <v>1</v>
      </c>
      <c r="P98" s="584" t="s">
        <v>64</v>
      </c>
      <c r="Q98" s="585" t="str">
        <f t="shared" si="28"/>
        <v>E1.P_G.MR2-MP01-1</v>
      </c>
      <c r="R98" s="586" t="s">
        <v>768</v>
      </c>
      <c r="S98" s="587" t="s">
        <v>769</v>
      </c>
      <c r="T98" s="588">
        <v>0</v>
      </c>
      <c r="U98" s="589">
        <v>1</v>
      </c>
      <c r="V98" s="588" t="s">
        <v>67</v>
      </c>
      <c r="W98" s="590">
        <v>0.25</v>
      </c>
      <c r="X98" s="591">
        <v>0.25</v>
      </c>
      <c r="Y98" s="590">
        <v>0.25</v>
      </c>
      <c r="Z98" s="592">
        <v>0.25</v>
      </c>
      <c r="AA98" s="301"/>
      <c r="AB98" s="302"/>
      <c r="AC98" s="302"/>
      <c r="AD98" s="302"/>
      <c r="AE98" s="302"/>
      <c r="AF98" s="302"/>
      <c r="AG98" s="302"/>
      <c r="AH98" s="302"/>
      <c r="AI98" s="302"/>
      <c r="AJ98" s="302"/>
      <c r="AK98" s="302"/>
      <c r="AL98" s="302"/>
      <c r="AM98" s="302"/>
      <c r="AN98" s="302"/>
      <c r="AO98" s="302"/>
      <c r="AP98" s="302"/>
      <c r="AQ98" s="302"/>
      <c r="AR98" s="302"/>
      <c r="AS98" s="302"/>
      <c r="AT98" s="302"/>
      <c r="AU98" s="302"/>
      <c r="AV98" s="302"/>
      <c r="AW98" s="302"/>
      <c r="AX98" s="302"/>
      <c r="AY98" s="302"/>
      <c r="AZ98" s="302"/>
      <c r="BA98" s="302"/>
      <c r="BB98" s="302"/>
      <c r="BC98" s="303"/>
      <c r="BD98" s="304" t="s">
        <v>699</v>
      </c>
      <c r="BS98" s="90" t="s">
        <v>219</v>
      </c>
      <c r="BT98" s="90" t="s">
        <v>220</v>
      </c>
      <c r="BU98" s="91" t="s">
        <v>765</v>
      </c>
      <c r="BV98" s="88" t="s">
        <v>763</v>
      </c>
      <c r="DH98" s="7" t="s">
        <v>771</v>
      </c>
      <c r="DI98" s="7" t="s">
        <v>84</v>
      </c>
      <c r="DJ98" s="7" t="s">
        <v>244</v>
      </c>
      <c r="DK98" s="7" t="s">
        <v>245</v>
      </c>
      <c r="DL98" s="7" t="s">
        <v>243</v>
      </c>
      <c r="DQ98" s="7" t="s">
        <v>765</v>
      </c>
      <c r="DR98" s="7" t="s">
        <v>763</v>
      </c>
      <c r="EL98" s="834" t="s">
        <v>770</v>
      </c>
      <c r="EM98" s="321" t="s">
        <v>768</v>
      </c>
      <c r="EN98" s="277" t="s">
        <v>769</v>
      </c>
      <c r="EO98" s="277">
        <v>0</v>
      </c>
      <c r="EP98" s="277">
        <v>1</v>
      </c>
      <c r="EQ98" s="332">
        <v>0.25</v>
      </c>
      <c r="ER98" s="332">
        <v>0.25</v>
      </c>
      <c r="ES98" s="332">
        <v>0.25</v>
      </c>
      <c r="ET98" s="830">
        <v>0.25</v>
      </c>
    </row>
    <row r="99" spans="1:150" ht="111.75" customHeight="1">
      <c r="A99" s="280" t="s">
        <v>53</v>
      </c>
      <c r="B99" s="433" t="s">
        <v>54</v>
      </c>
      <c r="C99" s="434" t="s">
        <v>55</v>
      </c>
      <c r="D99" s="435" t="s">
        <v>694</v>
      </c>
      <c r="E99" s="3" t="s">
        <v>772</v>
      </c>
      <c r="F99" s="436" t="str">
        <f t="shared" si="26"/>
        <v>E1.P_H</v>
      </c>
      <c r="G99" s="437" t="s">
        <v>146</v>
      </c>
      <c r="H99" s="365" t="s">
        <v>265</v>
      </c>
      <c r="I99" s="593" t="s">
        <v>773</v>
      </c>
      <c r="J99" s="439" t="s">
        <v>61</v>
      </c>
      <c r="K99" s="246" t="str">
        <f t="shared" si="27"/>
        <v>E1.P_H.MR1</v>
      </c>
      <c r="L99" s="247" t="s">
        <v>241</v>
      </c>
      <c r="M99" s="248" t="s">
        <v>774</v>
      </c>
      <c r="N99" s="366">
        <v>952</v>
      </c>
      <c r="O99" s="249">
        <v>952</v>
      </c>
      <c r="P99" s="380" t="s">
        <v>64</v>
      </c>
      <c r="Q99" s="369" t="str">
        <f t="shared" si="28"/>
        <v>E1.P_H.MR1-MP01-1</v>
      </c>
      <c r="R99" s="421" t="s">
        <v>775</v>
      </c>
      <c r="S99" s="373" t="s">
        <v>776</v>
      </c>
      <c r="T99" s="372">
        <v>0</v>
      </c>
      <c r="U99" s="373">
        <v>1</v>
      </c>
      <c r="V99" s="372" t="s">
        <v>67</v>
      </c>
      <c r="W99" s="566">
        <v>0.25</v>
      </c>
      <c r="X99" s="567">
        <v>0.25</v>
      </c>
      <c r="Y99" s="566">
        <v>0.25</v>
      </c>
      <c r="Z99" s="568">
        <v>0.25</v>
      </c>
      <c r="AA99" s="594">
        <f>15000000+14957800+70042200</f>
        <v>100000000</v>
      </c>
      <c r="AB99" s="595"/>
      <c r="AC99" s="595">
        <v>0</v>
      </c>
      <c r="AD99" s="595"/>
      <c r="AE99" s="595"/>
      <c r="AF99" s="595"/>
      <c r="AG99" s="595">
        <f>SUM(AA99:AF99)</f>
        <v>100000000</v>
      </c>
      <c r="AH99" s="595">
        <f t="shared" ref="AH99:AT99" si="47">+AA99</f>
        <v>100000000</v>
      </c>
      <c r="AI99" s="595">
        <f t="shared" si="47"/>
        <v>0</v>
      </c>
      <c r="AJ99" s="595">
        <f t="shared" si="47"/>
        <v>0</v>
      </c>
      <c r="AK99" s="595">
        <f t="shared" si="47"/>
        <v>0</v>
      </c>
      <c r="AL99" s="595">
        <f t="shared" si="47"/>
        <v>0</v>
      </c>
      <c r="AM99" s="595">
        <f t="shared" si="47"/>
        <v>0</v>
      </c>
      <c r="AN99" s="595">
        <f t="shared" si="47"/>
        <v>100000000</v>
      </c>
      <c r="AO99" s="595">
        <f t="shared" si="47"/>
        <v>100000000</v>
      </c>
      <c r="AP99" s="595">
        <f t="shared" si="47"/>
        <v>0</v>
      </c>
      <c r="AQ99" s="595">
        <f t="shared" si="47"/>
        <v>0</v>
      </c>
      <c r="AR99" s="595">
        <f t="shared" si="47"/>
        <v>0</v>
      </c>
      <c r="AS99" s="595">
        <f t="shared" si="47"/>
        <v>0</v>
      </c>
      <c r="AT99" s="595">
        <f t="shared" si="47"/>
        <v>0</v>
      </c>
      <c r="AU99" s="595">
        <f t="shared" ref="AU99" si="48">SUM(AO99:AT99)</f>
        <v>100000000</v>
      </c>
      <c r="AV99" s="595">
        <f t="shared" ref="AV99:BA99" si="49">+AO99</f>
        <v>100000000</v>
      </c>
      <c r="AW99" s="595">
        <f t="shared" si="49"/>
        <v>0</v>
      </c>
      <c r="AX99" s="595">
        <f t="shared" si="49"/>
        <v>0</v>
      </c>
      <c r="AY99" s="595">
        <f t="shared" si="49"/>
        <v>0</v>
      </c>
      <c r="AZ99" s="595">
        <f t="shared" si="49"/>
        <v>0</v>
      </c>
      <c r="BA99" s="595">
        <f t="shared" si="49"/>
        <v>0</v>
      </c>
      <c r="BB99" s="595">
        <f t="shared" ref="BB99" si="50">SUM(AV99:BA99)</f>
        <v>100000000</v>
      </c>
      <c r="BC99" s="596">
        <f t="shared" ref="BC99" si="51">+BB99+AU99+AN99+AG99</f>
        <v>400000000</v>
      </c>
      <c r="BD99" s="304" t="s">
        <v>699</v>
      </c>
      <c r="BS99" s="88" t="s">
        <v>231</v>
      </c>
      <c r="BT99" s="88" t="s">
        <v>232</v>
      </c>
      <c r="BU99" s="91" t="s">
        <v>770</v>
      </c>
      <c r="BV99" s="88" t="s">
        <v>768</v>
      </c>
      <c r="DH99" s="7" t="s">
        <v>778</v>
      </c>
      <c r="DI99" s="7" t="s">
        <v>84</v>
      </c>
      <c r="DJ99" s="7" t="s">
        <v>244</v>
      </c>
      <c r="DK99" s="7" t="s">
        <v>245</v>
      </c>
      <c r="DL99" s="7" t="s">
        <v>254</v>
      </c>
      <c r="DQ99" s="7" t="s">
        <v>770</v>
      </c>
      <c r="DR99" s="7" t="s">
        <v>768</v>
      </c>
      <c r="EL99" s="834" t="s">
        <v>777</v>
      </c>
      <c r="EM99" s="321" t="s">
        <v>775</v>
      </c>
      <c r="EN99" s="277" t="s">
        <v>776</v>
      </c>
      <c r="EO99" s="277">
        <v>0</v>
      </c>
      <c r="EP99" s="277">
        <v>1</v>
      </c>
      <c r="EQ99" s="332">
        <v>0.25</v>
      </c>
      <c r="ER99" s="332">
        <v>0.25</v>
      </c>
      <c r="ES99" s="332">
        <v>0.25</v>
      </c>
      <c r="ET99" s="830">
        <v>0.25</v>
      </c>
    </row>
    <row r="100" spans="1:150" ht="70.5" customHeight="1">
      <c r="A100" s="280" t="s">
        <v>53</v>
      </c>
      <c r="B100" s="433" t="s">
        <v>54</v>
      </c>
      <c r="C100" s="434" t="s">
        <v>55</v>
      </c>
      <c r="D100" s="434"/>
      <c r="E100" s="8" t="s">
        <v>772</v>
      </c>
      <c r="F100" s="284" t="str">
        <f t="shared" si="26"/>
        <v>E1.P_H</v>
      </c>
      <c r="G100" s="457" t="s">
        <v>146</v>
      </c>
      <c r="H100" s="414" t="s">
        <v>265</v>
      </c>
      <c r="I100" s="597"/>
      <c r="J100" s="287" t="s">
        <v>61</v>
      </c>
      <c r="K100" s="288" t="str">
        <f t="shared" si="27"/>
        <v>E1.P_H.MR1</v>
      </c>
      <c r="L100" s="516" t="s">
        <v>241</v>
      </c>
      <c r="M100" s="517" t="s">
        <v>774</v>
      </c>
      <c r="N100" s="378">
        <v>952</v>
      </c>
      <c r="O100" s="291">
        <v>952</v>
      </c>
      <c r="P100" s="380" t="s">
        <v>87</v>
      </c>
      <c r="Q100" s="381" t="str">
        <f t="shared" si="28"/>
        <v>E1.P_H.MR1-MP02-1</v>
      </c>
      <c r="R100" s="425" t="s">
        <v>779</v>
      </c>
      <c r="S100" s="297" t="s">
        <v>780</v>
      </c>
      <c r="T100" s="296">
        <v>0</v>
      </c>
      <c r="U100" s="297">
        <v>1</v>
      </c>
      <c r="V100" s="296" t="s">
        <v>67</v>
      </c>
      <c r="W100" s="324">
        <v>0.25</v>
      </c>
      <c r="X100" s="325">
        <v>0.25</v>
      </c>
      <c r="Y100" s="324">
        <v>0.25</v>
      </c>
      <c r="Z100" s="326">
        <v>0.25</v>
      </c>
      <c r="AA100" s="301"/>
      <c r="AB100" s="302"/>
      <c r="AC100" s="302"/>
      <c r="AD100" s="302"/>
      <c r="AE100" s="302"/>
      <c r="AF100" s="302"/>
      <c r="AG100" s="302"/>
      <c r="AH100" s="302"/>
      <c r="AI100" s="302"/>
      <c r="AJ100" s="302"/>
      <c r="AK100" s="302"/>
      <c r="AL100" s="302"/>
      <c r="AM100" s="302"/>
      <c r="AN100" s="302"/>
      <c r="AO100" s="302"/>
      <c r="AP100" s="302"/>
      <c r="AQ100" s="302"/>
      <c r="AR100" s="302"/>
      <c r="AS100" s="302"/>
      <c r="AT100" s="302"/>
      <c r="AU100" s="302"/>
      <c r="AV100" s="302"/>
      <c r="AW100" s="302"/>
      <c r="AX100" s="302"/>
      <c r="AY100" s="302"/>
      <c r="AZ100" s="302"/>
      <c r="BA100" s="302"/>
      <c r="BB100" s="302"/>
      <c r="BC100" s="303"/>
      <c r="BD100" s="304"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4" t="s">
        <v>781</v>
      </c>
      <c r="EM100" s="321" t="s">
        <v>779</v>
      </c>
      <c r="EN100" s="277" t="s">
        <v>780</v>
      </c>
      <c r="EO100" s="277">
        <v>0</v>
      </c>
      <c r="EP100" s="277">
        <v>1</v>
      </c>
      <c r="EQ100" s="332">
        <v>0.25</v>
      </c>
      <c r="ER100" s="332">
        <v>0.25</v>
      </c>
      <c r="ES100" s="332">
        <v>0.25</v>
      </c>
      <c r="ET100" s="830">
        <v>0.25</v>
      </c>
    </row>
    <row r="101" spans="1:150" ht="84.75" customHeight="1">
      <c r="A101" s="280" t="s">
        <v>53</v>
      </c>
      <c r="B101" s="433" t="s">
        <v>54</v>
      </c>
      <c r="C101" s="434" t="s">
        <v>55</v>
      </c>
      <c r="D101" s="434"/>
      <c r="E101" s="8" t="s">
        <v>772</v>
      </c>
      <c r="F101" s="284" t="str">
        <f t="shared" si="26"/>
        <v>E1.P_H</v>
      </c>
      <c r="G101" s="457" t="s">
        <v>146</v>
      </c>
      <c r="H101" s="414" t="s">
        <v>265</v>
      </c>
      <c r="I101" s="597"/>
      <c r="J101" s="287" t="s">
        <v>61</v>
      </c>
      <c r="K101" s="288" t="str">
        <f t="shared" si="27"/>
        <v>E1.P_H.MR1</v>
      </c>
      <c r="L101" s="516" t="s">
        <v>241</v>
      </c>
      <c r="M101" s="517" t="s">
        <v>774</v>
      </c>
      <c r="N101" s="378">
        <v>952</v>
      </c>
      <c r="O101" s="291">
        <v>952</v>
      </c>
      <c r="P101" s="380" t="s">
        <v>99</v>
      </c>
      <c r="Q101" s="381" t="str">
        <f t="shared" si="28"/>
        <v>E1.P_H.MR1-MP03-1</v>
      </c>
      <c r="R101" s="425" t="s">
        <v>783</v>
      </c>
      <c r="S101" s="297" t="s">
        <v>784</v>
      </c>
      <c r="T101" s="296">
        <v>0</v>
      </c>
      <c r="U101" s="323">
        <v>1</v>
      </c>
      <c r="V101" s="322" t="s">
        <v>67</v>
      </c>
      <c r="W101" s="324">
        <v>0.25</v>
      </c>
      <c r="X101" s="325">
        <v>0.25</v>
      </c>
      <c r="Y101" s="324">
        <v>0.25</v>
      </c>
      <c r="Z101" s="326">
        <v>0.25</v>
      </c>
      <c r="AA101" s="327"/>
      <c r="AB101" s="328"/>
      <c r="AC101" s="328"/>
      <c r="AD101" s="328"/>
      <c r="AE101" s="328"/>
      <c r="AF101" s="328"/>
      <c r="AG101" s="328"/>
      <c r="AH101" s="328"/>
      <c r="AI101" s="328"/>
      <c r="AJ101" s="328"/>
      <c r="AK101" s="328"/>
      <c r="AL101" s="328"/>
      <c r="AM101" s="328"/>
      <c r="AN101" s="328"/>
      <c r="AO101" s="328"/>
      <c r="AP101" s="328"/>
      <c r="AQ101" s="328"/>
      <c r="AR101" s="328"/>
      <c r="AS101" s="328"/>
      <c r="AT101" s="328"/>
      <c r="AU101" s="328"/>
      <c r="AV101" s="328"/>
      <c r="AW101" s="328"/>
      <c r="AX101" s="328"/>
      <c r="AY101" s="328"/>
      <c r="AZ101" s="328"/>
      <c r="BA101" s="328"/>
      <c r="BB101" s="328"/>
      <c r="BC101" s="329"/>
      <c r="BD101" s="304"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4" t="s">
        <v>785</v>
      </c>
      <c r="EM101" s="321" t="s">
        <v>783</v>
      </c>
      <c r="EN101" s="277" t="s">
        <v>784</v>
      </c>
      <c r="EO101" s="277">
        <v>0</v>
      </c>
      <c r="EP101" s="332">
        <v>100</v>
      </c>
      <c r="EQ101" s="332">
        <v>25</v>
      </c>
      <c r="ER101" s="332">
        <v>25</v>
      </c>
      <c r="ES101" s="332">
        <v>25</v>
      </c>
      <c r="ET101" s="830">
        <v>25</v>
      </c>
    </row>
    <row r="102" spans="1:150" ht="61.5" customHeight="1">
      <c r="A102" s="280" t="s">
        <v>53</v>
      </c>
      <c r="B102" s="433" t="s">
        <v>54</v>
      </c>
      <c r="C102" s="434" t="s">
        <v>55</v>
      </c>
      <c r="D102" s="434"/>
      <c r="E102" s="8" t="s">
        <v>772</v>
      </c>
      <c r="F102" s="284" t="str">
        <f t="shared" si="26"/>
        <v>E1.P_H</v>
      </c>
      <c r="G102" s="457" t="s">
        <v>146</v>
      </c>
      <c r="H102" s="414" t="s">
        <v>265</v>
      </c>
      <c r="I102" s="597"/>
      <c r="J102" s="287" t="s">
        <v>61</v>
      </c>
      <c r="K102" s="288" t="str">
        <f t="shared" si="27"/>
        <v>E1.P_H.MR1</v>
      </c>
      <c r="L102" s="516" t="s">
        <v>241</v>
      </c>
      <c r="M102" s="517" t="s">
        <v>774</v>
      </c>
      <c r="N102" s="378">
        <v>952</v>
      </c>
      <c r="O102" s="291">
        <v>952</v>
      </c>
      <c r="P102" s="380" t="s">
        <v>112</v>
      </c>
      <c r="Q102" s="381" t="str">
        <f t="shared" si="28"/>
        <v>E1.P_H.MR1-MP04-1</v>
      </c>
      <c r="R102" s="425" t="s">
        <v>787</v>
      </c>
      <c r="S102" s="297" t="s">
        <v>788</v>
      </c>
      <c r="T102" s="296">
        <v>1</v>
      </c>
      <c r="U102" s="297">
        <v>1</v>
      </c>
      <c r="V102" s="296" t="s">
        <v>102</v>
      </c>
      <c r="W102" s="324">
        <v>0.25</v>
      </c>
      <c r="X102" s="325">
        <v>0.25</v>
      </c>
      <c r="Y102" s="324">
        <v>0.25</v>
      </c>
      <c r="Z102" s="326">
        <v>0.25</v>
      </c>
      <c r="AA102" s="301"/>
      <c r="AB102" s="302"/>
      <c r="AC102" s="302"/>
      <c r="AD102" s="302"/>
      <c r="AE102" s="302"/>
      <c r="AF102" s="302"/>
      <c r="AG102" s="302"/>
      <c r="AH102" s="302"/>
      <c r="AI102" s="302"/>
      <c r="AJ102" s="302"/>
      <c r="AK102" s="302"/>
      <c r="AL102" s="302"/>
      <c r="AM102" s="302"/>
      <c r="AN102" s="302"/>
      <c r="AO102" s="302"/>
      <c r="AP102" s="302"/>
      <c r="AQ102" s="302"/>
      <c r="AR102" s="302"/>
      <c r="AS102" s="302"/>
      <c r="AT102" s="302"/>
      <c r="AU102" s="302"/>
      <c r="AV102" s="302"/>
      <c r="AW102" s="302"/>
      <c r="AX102" s="302"/>
      <c r="AY102" s="302"/>
      <c r="AZ102" s="302"/>
      <c r="BA102" s="302"/>
      <c r="BB102" s="302"/>
      <c r="BC102" s="303"/>
      <c r="BD102" s="304"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4" t="s">
        <v>789</v>
      </c>
      <c r="EM102" s="321" t="s">
        <v>787</v>
      </c>
      <c r="EN102" s="277" t="s">
        <v>788</v>
      </c>
      <c r="EO102" s="277">
        <v>1</v>
      </c>
      <c r="EP102" s="277">
        <v>1</v>
      </c>
      <c r="EQ102" s="332">
        <v>1</v>
      </c>
      <c r="ER102" s="332">
        <v>1</v>
      </c>
      <c r="ES102" s="332">
        <v>1</v>
      </c>
      <c r="ET102" s="830">
        <v>1</v>
      </c>
    </row>
    <row r="103" spans="1:150" ht="45.75" customHeight="1">
      <c r="A103" s="280" t="s">
        <v>53</v>
      </c>
      <c r="B103" s="433" t="s">
        <v>54</v>
      </c>
      <c r="C103" s="434" t="s">
        <v>55</v>
      </c>
      <c r="D103" s="434"/>
      <c r="E103" s="8" t="s">
        <v>772</v>
      </c>
      <c r="F103" s="284" t="str">
        <f t="shared" si="26"/>
        <v>E1.P_H</v>
      </c>
      <c r="G103" s="457" t="s">
        <v>146</v>
      </c>
      <c r="H103" s="414" t="s">
        <v>265</v>
      </c>
      <c r="I103" s="597"/>
      <c r="J103" s="287" t="s">
        <v>61</v>
      </c>
      <c r="K103" s="288" t="str">
        <f t="shared" si="27"/>
        <v>E1.P_H.MR1</v>
      </c>
      <c r="L103" s="516" t="s">
        <v>241</v>
      </c>
      <c r="M103" s="517" t="s">
        <v>774</v>
      </c>
      <c r="N103" s="378">
        <v>952</v>
      </c>
      <c r="O103" s="291">
        <v>952</v>
      </c>
      <c r="P103" s="380" t="s">
        <v>122</v>
      </c>
      <c r="Q103" s="381" t="str">
        <f t="shared" si="28"/>
        <v>E1.P_H.MR1-MP05-1</v>
      </c>
      <c r="R103" s="425" t="s">
        <v>791</v>
      </c>
      <c r="S103" s="317" t="s">
        <v>792</v>
      </c>
      <c r="T103" s="296">
        <v>3</v>
      </c>
      <c r="U103" s="297">
        <v>3</v>
      </c>
      <c r="V103" s="296" t="s">
        <v>102</v>
      </c>
      <c r="W103" s="318">
        <v>0.5</v>
      </c>
      <c r="X103" s="333">
        <v>0.5</v>
      </c>
      <c r="Y103" s="298">
        <v>1</v>
      </c>
      <c r="Z103" s="300">
        <v>1</v>
      </c>
      <c r="AA103" s="301"/>
      <c r="AB103" s="302"/>
      <c r="AC103" s="302"/>
      <c r="AD103" s="302"/>
      <c r="AE103" s="302"/>
      <c r="AF103" s="302"/>
      <c r="AG103" s="302"/>
      <c r="AH103" s="302"/>
      <c r="AI103" s="302"/>
      <c r="AJ103" s="302"/>
      <c r="AK103" s="302"/>
      <c r="AL103" s="302"/>
      <c r="AM103" s="302"/>
      <c r="AN103" s="302"/>
      <c r="AO103" s="302"/>
      <c r="AP103" s="302"/>
      <c r="AQ103" s="302"/>
      <c r="AR103" s="302"/>
      <c r="AS103" s="302"/>
      <c r="AT103" s="302"/>
      <c r="AU103" s="302"/>
      <c r="AV103" s="302"/>
      <c r="AW103" s="302"/>
      <c r="AX103" s="302"/>
      <c r="AY103" s="302"/>
      <c r="AZ103" s="302"/>
      <c r="BA103" s="302"/>
      <c r="BB103" s="302"/>
      <c r="BC103" s="303"/>
      <c r="BD103" s="304"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4" t="s">
        <v>793</v>
      </c>
      <c r="EM103" s="321" t="s">
        <v>791</v>
      </c>
      <c r="EN103" s="277" t="s">
        <v>792</v>
      </c>
      <c r="EO103" s="277">
        <v>3</v>
      </c>
      <c r="EP103" s="277">
        <v>3</v>
      </c>
      <c r="EQ103" s="279">
        <v>3</v>
      </c>
      <c r="ER103" s="279">
        <v>3</v>
      </c>
      <c r="ES103" s="278">
        <v>3</v>
      </c>
      <c r="ET103" s="831">
        <v>3</v>
      </c>
    </row>
    <row r="104" spans="1:150" ht="63.75" customHeight="1">
      <c r="A104" s="280" t="s">
        <v>53</v>
      </c>
      <c r="B104" s="433" t="s">
        <v>54</v>
      </c>
      <c r="C104" s="434" t="s">
        <v>55</v>
      </c>
      <c r="D104" s="434"/>
      <c r="E104" s="8" t="s">
        <v>772</v>
      </c>
      <c r="F104" s="284" t="str">
        <f t="shared" si="26"/>
        <v>E1.P_H</v>
      </c>
      <c r="G104" s="457" t="s">
        <v>146</v>
      </c>
      <c r="H104" s="414" t="s">
        <v>265</v>
      </c>
      <c r="I104" s="597"/>
      <c r="J104" s="287" t="s">
        <v>61</v>
      </c>
      <c r="K104" s="288" t="str">
        <f t="shared" si="27"/>
        <v>E1.P_H.MR1</v>
      </c>
      <c r="L104" s="516" t="s">
        <v>241</v>
      </c>
      <c r="M104" s="517" t="s">
        <v>774</v>
      </c>
      <c r="N104" s="378">
        <v>952</v>
      </c>
      <c r="O104" s="291">
        <v>952</v>
      </c>
      <c r="P104" s="380" t="s">
        <v>132</v>
      </c>
      <c r="Q104" s="381" t="str">
        <f t="shared" si="28"/>
        <v>E1.P_H.MR1-MP06-1</v>
      </c>
      <c r="R104" s="425" t="s">
        <v>795</v>
      </c>
      <c r="S104" s="297" t="s">
        <v>796</v>
      </c>
      <c r="T104" s="296">
        <v>0</v>
      </c>
      <c r="U104" s="323">
        <v>1</v>
      </c>
      <c r="V104" s="322" t="s">
        <v>67</v>
      </c>
      <c r="W104" s="324">
        <v>0.25</v>
      </c>
      <c r="X104" s="325">
        <v>0.25</v>
      </c>
      <c r="Y104" s="324">
        <v>0.25</v>
      </c>
      <c r="Z104" s="326">
        <v>0.25</v>
      </c>
      <c r="AA104" s="327"/>
      <c r="AB104" s="328"/>
      <c r="AC104" s="328"/>
      <c r="AD104" s="328"/>
      <c r="AE104" s="328"/>
      <c r="AF104" s="328"/>
      <c r="AG104" s="328"/>
      <c r="AH104" s="328"/>
      <c r="AI104" s="328"/>
      <c r="AJ104" s="328"/>
      <c r="AK104" s="328"/>
      <c r="AL104" s="328"/>
      <c r="AM104" s="328"/>
      <c r="AN104" s="328"/>
      <c r="AO104" s="328"/>
      <c r="AP104" s="328"/>
      <c r="AQ104" s="328"/>
      <c r="AR104" s="328"/>
      <c r="AS104" s="328"/>
      <c r="AT104" s="328"/>
      <c r="AU104" s="328"/>
      <c r="AV104" s="328"/>
      <c r="AW104" s="328"/>
      <c r="AX104" s="328"/>
      <c r="AY104" s="328"/>
      <c r="AZ104" s="328"/>
      <c r="BA104" s="328"/>
      <c r="BB104" s="328"/>
      <c r="BC104" s="329"/>
      <c r="BD104" s="304"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4" t="s">
        <v>797</v>
      </c>
      <c r="EM104" s="321" t="s">
        <v>795</v>
      </c>
      <c r="EN104" s="277" t="s">
        <v>796</v>
      </c>
      <c r="EO104" s="277">
        <v>0</v>
      </c>
      <c r="EP104" s="332">
        <v>100</v>
      </c>
      <c r="EQ104" s="332">
        <v>25</v>
      </c>
      <c r="ER104" s="332">
        <v>25</v>
      </c>
      <c r="ES104" s="332">
        <v>25</v>
      </c>
      <c r="ET104" s="830">
        <v>25</v>
      </c>
    </row>
    <row r="105" spans="1:150" ht="64.5" customHeight="1" thickBot="1">
      <c r="A105" s="280" t="s">
        <v>53</v>
      </c>
      <c r="B105" s="433" t="s">
        <v>54</v>
      </c>
      <c r="C105" s="434" t="s">
        <v>55</v>
      </c>
      <c r="D105" s="434"/>
      <c r="E105" s="8" t="s">
        <v>772</v>
      </c>
      <c r="F105" s="284" t="str">
        <f t="shared" si="26"/>
        <v>E1.P_H</v>
      </c>
      <c r="G105" s="569" t="s">
        <v>146</v>
      </c>
      <c r="H105" s="430" t="s">
        <v>265</v>
      </c>
      <c r="I105" s="597"/>
      <c r="J105" s="344" t="s">
        <v>61</v>
      </c>
      <c r="K105" s="404" t="str">
        <f t="shared" si="27"/>
        <v>E1.P_H.MR1</v>
      </c>
      <c r="L105" s="552" t="s">
        <v>241</v>
      </c>
      <c r="M105" s="553" t="s">
        <v>774</v>
      </c>
      <c r="N105" s="392">
        <v>952</v>
      </c>
      <c r="O105" s="431">
        <v>952</v>
      </c>
      <c r="P105" s="380" t="s">
        <v>142</v>
      </c>
      <c r="Q105" s="395" t="str">
        <f t="shared" si="28"/>
        <v>E1.P_H.MR1-MP07-1</v>
      </c>
      <c r="R105" s="480" t="s">
        <v>799</v>
      </c>
      <c r="S105" s="342" t="s">
        <v>653</v>
      </c>
      <c r="T105" s="354">
        <v>0</v>
      </c>
      <c r="U105" s="355">
        <v>1</v>
      </c>
      <c r="V105" s="354" t="s">
        <v>67</v>
      </c>
      <c r="W105" s="398">
        <v>0.25</v>
      </c>
      <c r="X105" s="399">
        <v>0.25</v>
      </c>
      <c r="Y105" s="398">
        <v>0.25</v>
      </c>
      <c r="Z105" s="400">
        <v>0.25</v>
      </c>
      <c r="AA105" s="301"/>
      <c r="AB105" s="302"/>
      <c r="AC105" s="302"/>
      <c r="AD105" s="302"/>
      <c r="AE105" s="302"/>
      <c r="AF105" s="302"/>
      <c r="AG105" s="302"/>
      <c r="AH105" s="302"/>
      <c r="AI105" s="302"/>
      <c r="AJ105" s="302"/>
      <c r="AK105" s="302"/>
      <c r="AL105" s="302"/>
      <c r="AM105" s="302"/>
      <c r="AN105" s="302"/>
      <c r="AO105" s="302"/>
      <c r="AP105" s="302"/>
      <c r="AQ105" s="302"/>
      <c r="AR105" s="302"/>
      <c r="AS105" s="302"/>
      <c r="AT105" s="302"/>
      <c r="AU105" s="302"/>
      <c r="AV105" s="302"/>
      <c r="AW105" s="302"/>
      <c r="AX105" s="302"/>
      <c r="AY105" s="302"/>
      <c r="AZ105" s="302"/>
      <c r="BA105" s="302"/>
      <c r="BB105" s="302"/>
      <c r="BC105" s="303"/>
      <c r="BD105" s="304"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4" t="s">
        <v>800</v>
      </c>
      <c r="EM105" s="321" t="s">
        <v>799</v>
      </c>
      <c r="EN105" s="277" t="s">
        <v>653</v>
      </c>
      <c r="EO105" s="277">
        <v>0</v>
      </c>
      <c r="EP105" s="277">
        <v>1</v>
      </c>
      <c r="EQ105" s="332">
        <v>0.25</v>
      </c>
      <c r="ER105" s="332">
        <v>0.25</v>
      </c>
      <c r="ES105" s="332">
        <v>0.25</v>
      </c>
      <c r="ET105" s="830">
        <v>0.25</v>
      </c>
    </row>
    <row r="106" spans="1:150" ht="117" customHeight="1">
      <c r="A106" s="280" t="s">
        <v>53</v>
      </c>
      <c r="B106" s="433" t="s">
        <v>54</v>
      </c>
      <c r="C106" s="434" t="s">
        <v>55</v>
      </c>
      <c r="D106" s="240" t="s">
        <v>694</v>
      </c>
      <c r="E106" s="3" t="s">
        <v>802</v>
      </c>
      <c r="F106" s="436" t="str">
        <f t="shared" si="26"/>
        <v>E1.P_I</v>
      </c>
      <c r="G106" s="437" t="s">
        <v>160</v>
      </c>
      <c r="H106" s="482" t="s">
        <v>279</v>
      </c>
      <c r="I106" s="408" t="s">
        <v>803</v>
      </c>
      <c r="J106" s="439" t="s">
        <v>61</v>
      </c>
      <c r="K106" s="402" t="str">
        <f t="shared" si="27"/>
        <v>E1.P_I.MR1</v>
      </c>
      <c r="L106" s="364" t="s">
        <v>252</v>
      </c>
      <c r="M106" s="248" t="s">
        <v>804</v>
      </c>
      <c r="N106" s="366">
        <v>164</v>
      </c>
      <c r="O106" s="249">
        <v>131</v>
      </c>
      <c r="P106" s="380" t="s">
        <v>64</v>
      </c>
      <c r="Q106" s="369" t="str">
        <f t="shared" si="28"/>
        <v>E1.P_I.MR1-MP01-1</v>
      </c>
      <c r="R106" s="421" t="s">
        <v>805</v>
      </c>
      <c r="S106" s="373" t="s">
        <v>806</v>
      </c>
      <c r="T106" s="372">
        <v>164</v>
      </c>
      <c r="U106" s="373">
        <v>131</v>
      </c>
      <c r="V106" s="372" t="s">
        <v>807</v>
      </c>
      <c r="W106" s="257">
        <v>164</v>
      </c>
      <c r="X106" s="374">
        <v>154</v>
      </c>
      <c r="Y106" s="257">
        <v>144</v>
      </c>
      <c r="Z106" s="375">
        <v>131</v>
      </c>
      <c r="AA106" s="594">
        <f>14957800+42200+264000000</f>
        <v>279000000</v>
      </c>
      <c r="AB106" s="595"/>
      <c r="AC106" s="595">
        <v>0</v>
      </c>
      <c r="AD106" s="595"/>
      <c r="AE106" s="595"/>
      <c r="AF106" s="595"/>
      <c r="AG106" s="595">
        <f t="shared" ref="AG106" si="52">SUM(AA106:AF106)</f>
        <v>279000000</v>
      </c>
      <c r="AH106" s="595">
        <f t="shared" ref="AH106:AT106" si="53">+AA106</f>
        <v>279000000</v>
      </c>
      <c r="AI106" s="595">
        <f t="shared" si="53"/>
        <v>0</v>
      </c>
      <c r="AJ106" s="595">
        <f t="shared" si="53"/>
        <v>0</v>
      </c>
      <c r="AK106" s="595">
        <f t="shared" si="53"/>
        <v>0</v>
      </c>
      <c r="AL106" s="595">
        <f t="shared" si="53"/>
        <v>0</v>
      </c>
      <c r="AM106" s="595">
        <f t="shared" si="53"/>
        <v>0</v>
      </c>
      <c r="AN106" s="595">
        <f t="shared" si="53"/>
        <v>279000000</v>
      </c>
      <c r="AO106" s="595">
        <f t="shared" si="53"/>
        <v>279000000</v>
      </c>
      <c r="AP106" s="595">
        <f t="shared" si="53"/>
        <v>0</v>
      </c>
      <c r="AQ106" s="595">
        <f t="shared" si="53"/>
        <v>0</v>
      </c>
      <c r="AR106" s="595">
        <f t="shared" si="53"/>
        <v>0</v>
      </c>
      <c r="AS106" s="595">
        <f t="shared" si="53"/>
        <v>0</v>
      </c>
      <c r="AT106" s="595">
        <f t="shared" si="53"/>
        <v>0</v>
      </c>
      <c r="AU106" s="595">
        <f t="shared" ref="AU106" si="54">SUM(AO106:AT106)</f>
        <v>279000000</v>
      </c>
      <c r="AV106" s="595">
        <f t="shared" ref="AV106:BA106" si="55">+AO106</f>
        <v>279000000</v>
      </c>
      <c r="AW106" s="595">
        <f t="shared" si="55"/>
        <v>0</v>
      </c>
      <c r="AX106" s="595">
        <f t="shared" si="55"/>
        <v>0</v>
      </c>
      <c r="AY106" s="595">
        <f t="shared" si="55"/>
        <v>0</v>
      </c>
      <c r="AZ106" s="595">
        <f t="shared" si="55"/>
        <v>0</v>
      </c>
      <c r="BA106" s="595">
        <f t="shared" si="55"/>
        <v>0</v>
      </c>
      <c r="BB106" s="595">
        <f t="shared" ref="BB106" si="56">SUM(AV106:BA106)</f>
        <v>279000000</v>
      </c>
      <c r="BC106" s="596">
        <f t="shared" ref="BC106" si="57">+BB106+AU106+AN106+AG106</f>
        <v>1116000000</v>
      </c>
      <c r="BD106" s="304"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4" t="s">
        <v>808</v>
      </c>
      <c r="EM106" s="321" t="s">
        <v>805</v>
      </c>
      <c r="EN106" s="277" t="s">
        <v>806</v>
      </c>
      <c r="EO106" s="277">
        <v>164</v>
      </c>
      <c r="EP106" s="277">
        <v>131</v>
      </c>
      <c r="EQ106" s="278">
        <v>164</v>
      </c>
      <c r="ER106" s="278">
        <v>154</v>
      </c>
      <c r="ES106" s="278">
        <v>144</v>
      </c>
      <c r="ET106" s="831">
        <v>131</v>
      </c>
    </row>
    <row r="107" spans="1:150" ht="30" customHeight="1">
      <c r="A107" s="280" t="s">
        <v>53</v>
      </c>
      <c r="B107" s="433" t="s">
        <v>54</v>
      </c>
      <c r="C107" s="434" t="s">
        <v>55</v>
      </c>
      <c r="D107" s="434"/>
      <c r="E107" s="8" t="s">
        <v>802</v>
      </c>
      <c r="F107" s="284" t="str">
        <f t="shared" si="26"/>
        <v>E1.P_I</v>
      </c>
      <c r="G107" s="457" t="s">
        <v>160</v>
      </c>
      <c r="H107" s="457" t="s">
        <v>279</v>
      </c>
      <c r="I107" s="447"/>
      <c r="J107" s="287" t="s">
        <v>61</v>
      </c>
      <c r="K107" s="288" t="str">
        <f t="shared" si="27"/>
        <v>E1.P_I.MR1</v>
      </c>
      <c r="L107" s="598" t="s">
        <v>252</v>
      </c>
      <c r="M107" s="599" t="s">
        <v>804</v>
      </c>
      <c r="N107" s="378">
        <v>164</v>
      </c>
      <c r="O107" s="291">
        <v>131</v>
      </c>
      <c r="P107" s="380" t="s">
        <v>87</v>
      </c>
      <c r="Q107" s="381" t="str">
        <f t="shared" si="28"/>
        <v>E1.P_I.MR1-MP02-1</v>
      </c>
      <c r="R107" s="425" t="s">
        <v>810</v>
      </c>
      <c r="S107" s="297" t="s">
        <v>811</v>
      </c>
      <c r="T107" s="296">
        <v>1</v>
      </c>
      <c r="U107" s="297">
        <v>1</v>
      </c>
      <c r="V107" s="296" t="s">
        <v>102</v>
      </c>
      <c r="W107" s="324">
        <v>0.25</v>
      </c>
      <c r="X107" s="325">
        <v>0.25</v>
      </c>
      <c r="Y107" s="324">
        <v>0.25</v>
      </c>
      <c r="Z107" s="326">
        <v>0.25</v>
      </c>
      <c r="AA107" s="301"/>
      <c r="AB107" s="302"/>
      <c r="AC107" s="302"/>
      <c r="AD107" s="302"/>
      <c r="AE107" s="302"/>
      <c r="AF107" s="302"/>
      <c r="AG107" s="302"/>
      <c r="AH107" s="302"/>
      <c r="AI107" s="302"/>
      <c r="AJ107" s="302"/>
      <c r="AK107" s="302"/>
      <c r="AL107" s="302"/>
      <c r="AM107" s="302"/>
      <c r="AN107" s="302"/>
      <c r="AO107" s="302"/>
      <c r="AP107" s="302"/>
      <c r="AQ107" s="302"/>
      <c r="AR107" s="302"/>
      <c r="AS107" s="302"/>
      <c r="AT107" s="302"/>
      <c r="AU107" s="302"/>
      <c r="AV107" s="302"/>
      <c r="AW107" s="302"/>
      <c r="AX107" s="302"/>
      <c r="AY107" s="302"/>
      <c r="AZ107" s="302"/>
      <c r="BA107" s="302"/>
      <c r="BB107" s="302"/>
      <c r="BC107" s="303"/>
      <c r="BD107" s="304"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4" t="s">
        <v>812</v>
      </c>
      <c r="EM107" s="321" t="s">
        <v>810</v>
      </c>
      <c r="EN107" s="277" t="s">
        <v>811</v>
      </c>
      <c r="EO107" s="277">
        <v>1</v>
      </c>
      <c r="EP107" s="277">
        <v>1</v>
      </c>
      <c r="EQ107" s="332">
        <v>1</v>
      </c>
      <c r="ER107" s="332">
        <v>1</v>
      </c>
      <c r="ES107" s="332">
        <v>1</v>
      </c>
      <c r="ET107" s="830">
        <v>1</v>
      </c>
    </row>
    <row r="108" spans="1:150" ht="51" customHeight="1" thickBot="1">
      <c r="A108" s="280" t="s">
        <v>53</v>
      </c>
      <c r="B108" s="433" t="s">
        <v>54</v>
      </c>
      <c r="C108" s="434" t="s">
        <v>55</v>
      </c>
      <c r="D108" s="434"/>
      <c r="E108" s="8" t="s">
        <v>802</v>
      </c>
      <c r="F108" s="284" t="str">
        <f t="shared" si="26"/>
        <v>E1.P_I</v>
      </c>
      <c r="G108" s="569" t="s">
        <v>160</v>
      </c>
      <c r="H108" s="569" t="s">
        <v>279</v>
      </c>
      <c r="I108" s="451"/>
      <c r="J108" s="344" t="s">
        <v>61</v>
      </c>
      <c r="K108" s="404" t="str">
        <f t="shared" si="27"/>
        <v>E1.P_I.MR1</v>
      </c>
      <c r="L108" s="600" t="s">
        <v>252</v>
      </c>
      <c r="M108" s="599" t="s">
        <v>804</v>
      </c>
      <c r="N108" s="392">
        <v>164</v>
      </c>
      <c r="O108" s="431">
        <v>131</v>
      </c>
      <c r="P108" s="380" t="s">
        <v>99</v>
      </c>
      <c r="Q108" s="395" t="str">
        <f t="shared" si="28"/>
        <v>E1.P_I.MR1-MP03-1</v>
      </c>
      <c r="R108" s="480" t="s">
        <v>814</v>
      </c>
      <c r="S108" s="342" t="s">
        <v>815</v>
      </c>
      <c r="T108" s="354">
        <v>1</v>
      </c>
      <c r="U108" s="355">
        <v>1</v>
      </c>
      <c r="V108" s="354" t="s">
        <v>102</v>
      </c>
      <c r="W108" s="398">
        <v>0.25</v>
      </c>
      <c r="X108" s="399">
        <v>0.25</v>
      </c>
      <c r="Y108" s="398">
        <v>0.25</v>
      </c>
      <c r="Z108" s="400">
        <v>0.25</v>
      </c>
      <c r="AA108" s="301"/>
      <c r="AB108" s="302"/>
      <c r="AC108" s="302"/>
      <c r="AD108" s="302"/>
      <c r="AE108" s="302"/>
      <c r="AF108" s="302"/>
      <c r="AG108" s="302"/>
      <c r="AH108" s="302"/>
      <c r="AI108" s="302"/>
      <c r="AJ108" s="302"/>
      <c r="AK108" s="302"/>
      <c r="AL108" s="302"/>
      <c r="AM108" s="302"/>
      <c r="AN108" s="302"/>
      <c r="AO108" s="302"/>
      <c r="AP108" s="302"/>
      <c r="AQ108" s="302"/>
      <c r="AR108" s="302"/>
      <c r="AS108" s="302"/>
      <c r="AT108" s="302"/>
      <c r="AU108" s="302"/>
      <c r="AV108" s="302"/>
      <c r="AW108" s="302"/>
      <c r="AX108" s="302"/>
      <c r="AY108" s="302"/>
      <c r="AZ108" s="302"/>
      <c r="BA108" s="302"/>
      <c r="BB108" s="302"/>
      <c r="BC108" s="303"/>
      <c r="BD108" s="304"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4" t="s">
        <v>816</v>
      </c>
      <c r="EM108" s="321" t="s">
        <v>814</v>
      </c>
      <c r="EN108" s="277" t="s">
        <v>815</v>
      </c>
      <c r="EO108" s="277">
        <v>1</v>
      </c>
      <c r="EP108" s="277">
        <v>1</v>
      </c>
      <c r="EQ108" s="332">
        <v>1</v>
      </c>
      <c r="ER108" s="332">
        <v>1</v>
      </c>
      <c r="ES108" s="332">
        <v>1</v>
      </c>
      <c r="ET108" s="830">
        <v>1</v>
      </c>
    </row>
    <row r="109" spans="1:150" ht="145.5" customHeight="1">
      <c r="A109" s="280" t="s">
        <v>53</v>
      </c>
      <c r="B109" s="433" t="s">
        <v>54</v>
      </c>
      <c r="C109" s="434" t="s">
        <v>55</v>
      </c>
      <c r="D109" s="435" t="s">
        <v>694</v>
      </c>
      <c r="E109" s="3" t="s">
        <v>818</v>
      </c>
      <c r="F109" s="436" t="str">
        <f t="shared" si="26"/>
        <v>E1.P_J</v>
      </c>
      <c r="G109" s="437" t="s">
        <v>172</v>
      </c>
      <c r="H109" s="482" t="s">
        <v>290</v>
      </c>
      <c r="I109" s="408" t="s">
        <v>819</v>
      </c>
      <c r="J109" s="439" t="s">
        <v>61</v>
      </c>
      <c r="K109" s="402" t="str">
        <f t="shared" si="27"/>
        <v>E1.P_J.MR1</v>
      </c>
      <c r="L109" s="364" t="s">
        <v>261</v>
      </c>
      <c r="M109" s="365" t="s">
        <v>532</v>
      </c>
      <c r="N109" s="366">
        <v>260</v>
      </c>
      <c r="O109" s="249">
        <v>318</v>
      </c>
      <c r="P109" s="380" t="s">
        <v>64</v>
      </c>
      <c r="Q109" s="369" t="str">
        <f t="shared" si="28"/>
        <v>E1.P_J.MR1-MP01-1</v>
      </c>
      <c r="R109" s="421" t="s">
        <v>820</v>
      </c>
      <c r="S109" s="373" t="s">
        <v>653</v>
      </c>
      <c r="T109" s="372">
        <v>0</v>
      </c>
      <c r="U109" s="373">
        <v>1</v>
      </c>
      <c r="V109" s="372" t="s">
        <v>67</v>
      </c>
      <c r="W109" s="259">
        <v>0.2</v>
      </c>
      <c r="X109" s="258">
        <v>0.3</v>
      </c>
      <c r="Y109" s="566">
        <v>0.25</v>
      </c>
      <c r="Z109" s="568">
        <v>0.25</v>
      </c>
      <c r="AA109" s="594">
        <f>78000000+22000000+78158650+61480775+360575</f>
        <v>240000000</v>
      </c>
      <c r="AB109" s="595"/>
      <c r="AC109" s="595">
        <v>0</v>
      </c>
      <c r="AD109" s="595"/>
      <c r="AE109" s="595"/>
      <c r="AF109" s="595"/>
      <c r="AG109" s="595">
        <f>SUM(AA109:AF109)</f>
        <v>240000000</v>
      </c>
      <c r="AH109" s="595">
        <f t="shared" ref="AH109:AT109" si="58">+AA109</f>
        <v>240000000</v>
      </c>
      <c r="AI109" s="595">
        <f t="shared" si="58"/>
        <v>0</v>
      </c>
      <c r="AJ109" s="595">
        <f t="shared" si="58"/>
        <v>0</v>
      </c>
      <c r="AK109" s="595">
        <f t="shared" si="58"/>
        <v>0</v>
      </c>
      <c r="AL109" s="595">
        <f t="shared" si="58"/>
        <v>0</v>
      </c>
      <c r="AM109" s="595">
        <f t="shared" si="58"/>
        <v>0</v>
      </c>
      <c r="AN109" s="595">
        <f t="shared" si="58"/>
        <v>240000000</v>
      </c>
      <c r="AO109" s="595">
        <f t="shared" si="58"/>
        <v>240000000</v>
      </c>
      <c r="AP109" s="595">
        <f t="shared" si="58"/>
        <v>0</v>
      </c>
      <c r="AQ109" s="595">
        <f t="shared" si="58"/>
        <v>0</v>
      </c>
      <c r="AR109" s="595">
        <f t="shared" si="58"/>
        <v>0</v>
      </c>
      <c r="AS109" s="595">
        <f t="shared" si="58"/>
        <v>0</v>
      </c>
      <c r="AT109" s="595">
        <f t="shared" si="58"/>
        <v>0</v>
      </c>
      <c r="AU109" s="595">
        <f t="shared" ref="AU109" si="59">SUM(AO109:AT109)</f>
        <v>240000000</v>
      </c>
      <c r="AV109" s="595">
        <f t="shared" ref="AV109:BA109" si="60">+AO109</f>
        <v>240000000</v>
      </c>
      <c r="AW109" s="595">
        <f t="shared" si="60"/>
        <v>0</v>
      </c>
      <c r="AX109" s="595">
        <f t="shared" si="60"/>
        <v>0</v>
      </c>
      <c r="AY109" s="595">
        <f t="shared" si="60"/>
        <v>0</v>
      </c>
      <c r="AZ109" s="595">
        <f t="shared" si="60"/>
        <v>0</v>
      </c>
      <c r="BA109" s="595">
        <f t="shared" si="60"/>
        <v>0</v>
      </c>
      <c r="BB109" s="595">
        <f t="shared" ref="BB109" si="61">SUM(AV109:BA109)</f>
        <v>240000000</v>
      </c>
      <c r="BC109" s="596">
        <f t="shared" ref="BC109" si="62">+BB109+AU109+AN109+AG109</f>
        <v>960000000</v>
      </c>
      <c r="BD109" s="304"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4" t="s">
        <v>821</v>
      </c>
      <c r="EM109" s="321" t="s">
        <v>820</v>
      </c>
      <c r="EN109" s="277" t="s">
        <v>653</v>
      </c>
      <c r="EO109" s="277">
        <v>0</v>
      </c>
      <c r="EP109" s="277">
        <v>1</v>
      </c>
      <c r="EQ109" s="279">
        <v>0.2</v>
      </c>
      <c r="ER109" s="279">
        <v>0.3</v>
      </c>
      <c r="ES109" s="332">
        <v>0.25</v>
      </c>
      <c r="ET109" s="830">
        <v>0.25</v>
      </c>
    </row>
    <row r="110" spans="1:150" ht="66.75" customHeight="1" thickBot="1">
      <c r="A110" s="280" t="s">
        <v>53</v>
      </c>
      <c r="B110" s="601" t="s">
        <v>54</v>
      </c>
      <c r="C110" s="602" t="s">
        <v>55</v>
      </c>
      <c r="D110" s="602"/>
      <c r="E110" s="21" t="s">
        <v>818</v>
      </c>
      <c r="F110" s="603" t="str">
        <f t="shared" si="26"/>
        <v>E1.P_J</v>
      </c>
      <c r="G110" s="569" t="s">
        <v>172</v>
      </c>
      <c r="H110" s="569" t="s">
        <v>290</v>
      </c>
      <c r="I110" s="500"/>
      <c r="J110" s="287" t="s">
        <v>61</v>
      </c>
      <c r="K110" s="288" t="str">
        <f t="shared" si="27"/>
        <v>E1.P_J.MR1</v>
      </c>
      <c r="L110" s="413" t="s">
        <v>261</v>
      </c>
      <c r="M110" s="414" t="s">
        <v>532</v>
      </c>
      <c r="N110" s="392">
        <v>260</v>
      </c>
      <c r="O110" s="431">
        <v>318</v>
      </c>
      <c r="P110" s="380" t="s">
        <v>87</v>
      </c>
      <c r="Q110" s="395" t="str">
        <f t="shared" si="28"/>
        <v>E1.P_J.MR1-MP02-1</v>
      </c>
      <c r="R110" s="480" t="s">
        <v>823</v>
      </c>
      <c r="S110" s="342" t="s">
        <v>653</v>
      </c>
      <c r="T110" s="354">
        <v>1</v>
      </c>
      <c r="U110" s="355">
        <v>1</v>
      </c>
      <c r="V110" s="354" t="s">
        <v>102</v>
      </c>
      <c r="W110" s="398">
        <v>0.25</v>
      </c>
      <c r="X110" s="399">
        <v>0.25</v>
      </c>
      <c r="Y110" s="398">
        <v>0.25</v>
      </c>
      <c r="Z110" s="400">
        <v>0.25</v>
      </c>
      <c r="AA110" s="604"/>
      <c r="AB110" s="605"/>
      <c r="AC110" s="605"/>
      <c r="AD110" s="605"/>
      <c r="AE110" s="605"/>
      <c r="AF110" s="605"/>
      <c r="AG110" s="605"/>
      <c r="AH110" s="605"/>
      <c r="AI110" s="605"/>
      <c r="AJ110" s="605"/>
      <c r="AK110" s="605"/>
      <c r="AL110" s="605"/>
      <c r="AM110" s="605"/>
      <c r="AN110" s="605"/>
      <c r="AO110" s="605"/>
      <c r="AP110" s="605"/>
      <c r="AQ110" s="605"/>
      <c r="AR110" s="605"/>
      <c r="AS110" s="605"/>
      <c r="AT110" s="605"/>
      <c r="AU110" s="605"/>
      <c r="AV110" s="605"/>
      <c r="AW110" s="605"/>
      <c r="AX110" s="605"/>
      <c r="AY110" s="605"/>
      <c r="AZ110" s="605"/>
      <c r="BA110" s="605"/>
      <c r="BB110" s="605"/>
      <c r="BC110" s="606"/>
      <c r="BD110" s="304"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4" t="s">
        <v>824</v>
      </c>
      <c r="EM110" s="321" t="s">
        <v>823</v>
      </c>
      <c r="EN110" s="277" t="s">
        <v>653</v>
      </c>
      <c r="EO110" s="277">
        <v>1</v>
      </c>
      <c r="EP110" s="277">
        <v>1</v>
      </c>
      <c r="EQ110" s="332">
        <v>1</v>
      </c>
      <c r="ER110" s="332">
        <v>1</v>
      </c>
      <c r="ES110" s="332">
        <v>1</v>
      </c>
      <c r="ET110" s="830">
        <v>1</v>
      </c>
    </row>
    <row r="111" spans="1:150" ht="144.75" customHeight="1">
      <c r="A111" s="237" t="s">
        <v>76</v>
      </c>
      <c r="B111" s="607" t="s">
        <v>77</v>
      </c>
      <c r="C111" s="608" t="s">
        <v>826</v>
      </c>
      <c r="D111" s="435" t="s">
        <v>827</v>
      </c>
      <c r="E111" s="3" t="s">
        <v>57</v>
      </c>
      <c r="F111" s="436" t="str">
        <f t="shared" si="26"/>
        <v>E2.P_A</v>
      </c>
      <c r="G111" s="609" t="s">
        <v>181</v>
      </c>
      <c r="H111" s="365" t="s">
        <v>302</v>
      </c>
      <c r="I111" s="610" t="s">
        <v>828</v>
      </c>
      <c r="J111" s="439" t="s">
        <v>61</v>
      </c>
      <c r="K111" s="402" t="str">
        <f t="shared" si="27"/>
        <v>E2.P_A.MR1</v>
      </c>
      <c r="L111" s="364" t="s">
        <v>275</v>
      </c>
      <c r="M111" s="365" t="s">
        <v>829</v>
      </c>
      <c r="N111" s="611">
        <v>4.7500000000000001E-2</v>
      </c>
      <c r="O111" s="611">
        <v>4.4999999999999998E-2</v>
      </c>
      <c r="P111" s="612" t="s">
        <v>64</v>
      </c>
      <c r="Q111" s="613" t="str">
        <f t="shared" si="28"/>
        <v>E2.P_A.MR1-MP01-1</v>
      </c>
      <c r="R111" s="421" t="s">
        <v>830</v>
      </c>
      <c r="S111" s="371" t="s">
        <v>831</v>
      </c>
      <c r="T111" s="372">
        <v>0</v>
      </c>
      <c r="U111" s="373">
        <v>1</v>
      </c>
      <c r="V111" s="372" t="s">
        <v>102</v>
      </c>
      <c r="W111" s="257">
        <v>1</v>
      </c>
      <c r="X111" s="374">
        <v>1</v>
      </c>
      <c r="Y111" s="257">
        <v>1</v>
      </c>
      <c r="Z111" s="375">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4"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6" t="s">
        <v>833</v>
      </c>
      <c r="EM111" s="321" t="s">
        <v>830</v>
      </c>
      <c r="EN111" s="277" t="s">
        <v>831</v>
      </c>
      <c r="EO111" s="277">
        <v>0</v>
      </c>
      <c r="EP111" s="277">
        <v>1</v>
      </c>
      <c r="EQ111" s="278">
        <v>1</v>
      </c>
      <c r="ER111" s="278">
        <v>1</v>
      </c>
      <c r="ES111" s="278">
        <v>1</v>
      </c>
      <c r="ET111" s="831">
        <v>1</v>
      </c>
    </row>
    <row r="112" spans="1:150" ht="36.75" customHeight="1">
      <c r="A112" s="280" t="s">
        <v>76</v>
      </c>
      <c r="B112" s="433" t="s">
        <v>77</v>
      </c>
      <c r="C112" s="434" t="s">
        <v>826</v>
      </c>
      <c r="D112" s="434"/>
      <c r="E112" s="8" t="s">
        <v>57</v>
      </c>
      <c r="F112" s="284" t="str">
        <f t="shared" si="26"/>
        <v>E2.P_A</v>
      </c>
      <c r="G112" s="494" t="s">
        <v>181</v>
      </c>
      <c r="H112" s="614" t="s">
        <v>302</v>
      </c>
      <c r="I112" s="597"/>
      <c r="J112" s="287" t="s">
        <v>61</v>
      </c>
      <c r="K112" s="288" t="str">
        <f t="shared" si="27"/>
        <v>E2.P_A.MR1</v>
      </c>
      <c r="L112" s="413" t="s">
        <v>275</v>
      </c>
      <c r="M112" s="414" t="s">
        <v>829</v>
      </c>
      <c r="N112" s="615">
        <v>4.7500000000000001E-2</v>
      </c>
      <c r="O112" s="615">
        <v>4.4999999999999998E-2</v>
      </c>
      <c r="P112" s="380" t="s">
        <v>87</v>
      </c>
      <c r="Q112" s="381" t="str">
        <f t="shared" si="28"/>
        <v>E2.P_A.MR1-MP02-1</v>
      </c>
      <c r="R112" s="425" t="s">
        <v>835</v>
      </c>
      <c r="S112" s="317" t="s">
        <v>836</v>
      </c>
      <c r="T112" s="296">
        <v>0</v>
      </c>
      <c r="U112" s="297">
        <v>1</v>
      </c>
      <c r="V112" s="296" t="s">
        <v>102</v>
      </c>
      <c r="W112" s="298">
        <v>0</v>
      </c>
      <c r="X112" s="299">
        <v>1</v>
      </c>
      <c r="Y112" s="298">
        <v>1</v>
      </c>
      <c r="Z112" s="300">
        <v>1</v>
      </c>
      <c r="AA112" s="301"/>
      <c r="AB112" s="302"/>
      <c r="AC112" s="302"/>
      <c r="AD112" s="302"/>
      <c r="AE112" s="302"/>
      <c r="AF112" s="302"/>
      <c r="AG112" s="302"/>
      <c r="AH112" s="302"/>
      <c r="AI112" s="302"/>
      <c r="AJ112" s="302"/>
      <c r="AK112" s="302"/>
      <c r="AL112" s="302"/>
      <c r="AM112" s="302"/>
      <c r="AN112" s="302"/>
      <c r="AO112" s="302"/>
      <c r="AP112" s="302"/>
      <c r="AQ112" s="302"/>
      <c r="AR112" s="302"/>
      <c r="AS112" s="302"/>
      <c r="AT112" s="302"/>
      <c r="AU112" s="302"/>
      <c r="AV112" s="302"/>
      <c r="AW112" s="302"/>
      <c r="AX112" s="302"/>
      <c r="AY112" s="302"/>
      <c r="AZ112" s="302"/>
      <c r="BA112" s="302"/>
      <c r="BB112" s="302"/>
      <c r="BC112" s="303"/>
      <c r="BD112" s="304"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4" t="s">
        <v>837</v>
      </c>
      <c r="EM112" s="321" t="s">
        <v>835</v>
      </c>
      <c r="EN112" s="277" t="s">
        <v>836</v>
      </c>
      <c r="EO112" s="277">
        <v>0</v>
      </c>
      <c r="EP112" s="277">
        <v>1</v>
      </c>
      <c r="EQ112" s="278">
        <v>0</v>
      </c>
      <c r="ER112" s="278">
        <v>1</v>
      </c>
      <c r="ES112" s="278">
        <v>1</v>
      </c>
      <c r="ET112" s="831">
        <v>1</v>
      </c>
    </row>
    <row r="113" spans="1:150" ht="95.25" customHeight="1">
      <c r="A113" s="280" t="s">
        <v>76</v>
      </c>
      <c r="B113" s="433" t="s">
        <v>77</v>
      </c>
      <c r="C113" s="434" t="s">
        <v>826</v>
      </c>
      <c r="D113" s="434"/>
      <c r="E113" s="8" t="s">
        <v>57</v>
      </c>
      <c r="F113" s="284" t="str">
        <f t="shared" si="26"/>
        <v>E2.P_A</v>
      </c>
      <c r="G113" s="494" t="s">
        <v>181</v>
      </c>
      <c r="H113" s="614" t="s">
        <v>302</v>
      </c>
      <c r="I113" s="597"/>
      <c r="J113" s="287" t="s">
        <v>61</v>
      </c>
      <c r="K113" s="288" t="str">
        <f t="shared" si="27"/>
        <v>E2.P_A.MR1</v>
      </c>
      <c r="L113" s="413" t="s">
        <v>275</v>
      </c>
      <c r="M113" s="414" t="s">
        <v>829</v>
      </c>
      <c r="N113" s="615">
        <v>4.7500000000000001E-2</v>
      </c>
      <c r="O113" s="615">
        <v>4.4999999999999998E-2</v>
      </c>
      <c r="P113" s="380" t="s">
        <v>99</v>
      </c>
      <c r="Q113" s="381" t="str">
        <f t="shared" si="28"/>
        <v>E2.P_A.MR1-MP03-1</v>
      </c>
      <c r="R113" s="425" t="s">
        <v>839</v>
      </c>
      <c r="S113" s="317" t="s">
        <v>840</v>
      </c>
      <c r="T113" s="322">
        <v>0.25</v>
      </c>
      <c r="U113" s="323">
        <v>0.3</v>
      </c>
      <c r="V113" s="322" t="s">
        <v>67</v>
      </c>
      <c r="W113" s="324">
        <v>0.25</v>
      </c>
      <c r="X113" s="325">
        <v>0.26</v>
      </c>
      <c r="Y113" s="324">
        <v>0.28999999999999998</v>
      </c>
      <c r="Z113" s="319">
        <v>0.3</v>
      </c>
      <c r="AA113" s="327"/>
      <c r="AB113" s="328"/>
      <c r="AC113" s="328"/>
      <c r="AD113" s="328"/>
      <c r="AE113" s="328"/>
      <c r="AF113" s="328"/>
      <c r="AG113" s="328"/>
      <c r="AH113" s="328"/>
      <c r="AI113" s="328"/>
      <c r="AJ113" s="328"/>
      <c r="AK113" s="328"/>
      <c r="AL113" s="328"/>
      <c r="AM113" s="328"/>
      <c r="AN113" s="328"/>
      <c r="AO113" s="328"/>
      <c r="AP113" s="328"/>
      <c r="AQ113" s="328"/>
      <c r="AR113" s="328"/>
      <c r="AS113" s="328"/>
      <c r="AT113" s="328"/>
      <c r="AU113" s="328"/>
      <c r="AV113" s="328"/>
      <c r="AW113" s="328"/>
      <c r="AX113" s="328"/>
      <c r="AY113" s="328"/>
      <c r="AZ113" s="328"/>
      <c r="BA113" s="328"/>
      <c r="BB113" s="328"/>
      <c r="BC113" s="329"/>
      <c r="BD113" s="304"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4" t="s">
        <v>841</v>
      </c>
      <c r="EM113" s="321" t="s">
        <v>839</v>
      </c>
      <c r="EN113" s="277" t="s">
        <v>1901</v>
      </c>
      <c r="EO113" s="332">
        <v>25</v>
      </c>
      <c r="EP113" s="332">
        <v>30</v>
      </c>
      <c r="EQ113" s="332">
        <v>25</v>
      </c>
      <c r="ER113" s="332">
        <v>26</v>
      </c>
      <c r="ES113" s="332">
        <v>29</v>
      </c>
      <c r="ET113" s="835">
        <v>30</v>
      </c>
    </row>
    <row r="114" spans="1:150" ht="48" customHeight="1">
      <c r="A114" s="280" t="s">
        <v>76</v>
      </c>
      <c r="B114" s="433" t="s">
        <v>77</v>
      </c>
      <c r="C114" s="434" t="s">
        <v>826</v>
      </c>
      <c r="D114" s="434"/>
      <c r="E114" s="8" t="s">
        <v>57</v>
      </c>
      <c r="F114" s="284" t="str">
        <f t="shared" si="26"/>
        <v>E2.P_A</v>
      </c>
      <c r="G114" s="494" t="s">
        <v>181</v>
      </c>
      <c r="H114" s="614" t="s">
        <v>302</v>
      </c>
      <c r="I114" s="597"/>
      <c r="J114" s="287" t="s">
        <v>61</v>
      </c>
      <c r="K114" s="288" t="str">
        <f t="shared" si="27"/>
        <v>E2.P_A.MR1</v>
      </c>
      <c r="L114" s="413" t="s">
        <v>275</v>
      </c>
      <c r="M114" s="414" t="s">
        <v>829</v>
      </c>
      <c r="N114" s="615">
        <v>4.7500000000000001E-2</v>
      </c>
      <c r="O114" s="615">
        <v>4.4999999999999998E-2</v>
      </c>
      <c r="P114" s="380" t="s">
        <v>112</v>
      </c>
      <c r="Q114" s="381" t="str">
        <f t="shared" si="28"/>
        <v>E2.P_A.MR1-MP04-1</v>
      </c>
      <c r="R114" s="425" t="s">
        <v>843</v>
      </c>
      <c r="S114" s="317" t="s">
        <v>844</v>
      </c>
      <c r="T114" s="322">
        <v>0.38</v>
      </c>
      <c r="U114" s="323">
        <v>0.57999999999999996</v>
      </c>
      <c r="V114" s="322" t="s">
        <v>67</v>
      </c>
      <c r="W114" s="318">
        <v>0.4</v>
      </c>
      <c r="X114" s="325">
        <v>0.45</v>
      </c>
      <c r="Y114" s="318">
        <v>0.5</v>
      </c>
      <c r="Z114" s="326">
        <v>0.57999999999999996</v>
      </c>
      <c r="AA114" s="327"/>
      <c r="AB114" s="328"/>
      <c r="AC114" s="328"/>
      <c r="AD114" s="328"/>
      <c r="AE114" s="328"/>
      <c r="AF114" s="328"/>
      <c r="AG114" s="328"/>
      <c r="AH114" s="328"/>
      <c r="AI114" s="328"/>
      <c r="AJ114" s="328"/>
      <c r="AK114" s="328"/>
      <c r="AL114" s="328"/>
      <c r="AM114" s="328"/>
      <c r="AN114" s="328"/>
      <c r="AO114" s="328"/>
      <c r="AP114" s="328"/>
      <c r="AQ114" s="328"/>
      <c r="AR114" s="328"/>
      <c r="AS114" s="328"/>
      <c r="AT114" s="328"/>
      <c r="AU114" s="328"/>
      <c r="AV114" s="328"/>
      <c r="AW114" s="328"/>
      <c r="AX114" s="328"/>
      <c r="AY114" s="328"/>
      <c r="AZ114" s="328"/>
      <c r="BA114" s="328"/>
      <c r="BB114" s="328"/>
      <c r="BC114" s="329"/>
      <c r="BD114" s="304"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4" t="s">
        <v>845</v>
      </c>
      <c r="EM114" s="321" t="s">
        <v>843</v>
      </c>
      <c r="EN114" s="277" t="s">
        <v>1902</v>
      </c>
      <c r="EO114" s="279">
        <v>38</v>
      </c>
      <c r="EP114" s="279">
        <v>58</v>
      </c>
      <c r="EQ114" s="279">
        <v>40</v>
      </c>
      <c r="ER114" s="332">
        <v>45</v>
      </c>
      <c r="ES114" s="279">
        <v>50</v>
      </c>
      <c r="ET114" s="830">
        <v>58</v>
      </c>
    </row>
    <row r="115" spans="1:150" ht="64.5" customHeight="1">
      <c r="A115" s="280" t="s">
        <v>76</v>
      </c>
      <c r="B115" s="433" t="s">
        <v>77</v>
      </c>
      <c r="C115" s="434" t="s">
        <v>826</v>
      </c>
      <c r="D115" s="434"/>
      <c r="E115" s="8" t="s">
        <v>57</v>
      </c>
      <c r="F115" s="284" t="str">
        <f t="shared" si="26"/>
        <v>E2.P_A</v>
      </c>
      <c r="G115" s="494" t="s">
        <v>181</v>
      </c>
      <c r="H115" s="614" t="s">
        <v>302</v>
      </c>
      <c r="I115" s="597"/>
      <c r="J115" s="287" t="s">
        <v>61</v>
      </c>
      <c r="K115" s="288" t="str">
        <f t="shared" si="27"/>
        <v>E2.P_A.MR1</v>
      </c>
      <c r="L115" s="413" t="s">
        <v>275</v>
      </c>
      <c r="M115" s="414" t="s">
        <v>829</v>
      </c>
      <c r="N115" s="615">
        <v>4.7500000000000001E-2</v>
      </c>
      <c r="O115" s="615">
        <v>4.4999999999999998E-2</v>
      </c>
      <c r="P115" s="380" t="s">
        <v>122</v>
      </c>
      <c r="Q115" s="381" t="str">
        <f t="shared" si="28"/>
        <v>E2.P_A.MR1-MP05-1</v>
      </c>
      <c r="R115" s="425" t="s">
        <v>847</v>
      </c>
      <c r="S115" s="317" t="s">
        <v>848</v>
      </c>
      <c r="T115" s="322">
        <v>0.02</v>
      </c>
      <c r="U115" s="323">
        <v>0.1</v>
      </c>
      <c r="V115" s="322" t="s">
        <v>67</v>
      </c>
      <c r="W115" s="298">
        <v>2</v>
      </c>
      <c r="X115" s="299">
        <v>4</v>
      </c>
      <c r="Y115" s="298">
        <v>6</v>
      </c>
      <c r="Z115" s="300">
        <v>10</v>
      </c>
      <c r="AA115" s="327"/>
      <c r="AB115" s="328"/>
      <c r="AC115" s="328"/>
      <c r="AD115" s="328"/>
      <c r="AE115" s="328"/>
      <c r="AF115" s="328"/>
      <c r="AG115" s="328"/>
      <c r="AH115" s="328"/>
      <c r="AI115" s="328"/>
      <c r="AJ115" s="328"/>
      <c r="AK115" s="328"/>
      <c r="AL115" s="328"/>
      <c r="AM115" s="328"/>
      <c r="AN115" s="328"/>
      <c r="AO115" s="328"/>
      <c r="AP115" s="328"/>
      <c r="AQ115" s="328"/>
      <c r="AR115" s="328"/>
      <c r="AS115" s="328"/>
      <c r="AT115" s="328"/>
      <c r="AU115" s="328"/>
      <c r="AV115" s="328"/>
      <c r="AW115" s="328"/>
      <c r="AX115" s="328"/>
      <c r="AY115" s="328"/>
      <c r="AZ115" s="328"/>
      <c r="BA115" s="328"/>
      <c r="BB115" s="328"/>
      <c r="BC115" s="329"/>
      <c r="BD115" s="304"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4" t="s">
        <v>849</v>
      </c>
      <c r="EM115" s="321" t="s">
        <v>847</v>
      </c>
      <c r="EN115" s="277" t="s">
        <v>1903</v>
      </c>
      <c r="EO115" s="278">
        <v>2</v>
      </c>
      <c r="EP115" s="829">
        <v>10</v>
      </c>
      <c r="EQ115" s="829">
        <v>2</v>
      </c>
      <c r="ER115" s="829">
        <v>4</v>
      </c>
      <c r="ES115" s="829">
        <v>6</v>
      </c>
      <c r="ET115" s="844">
        <v>10</v>
      </c>
    </row>
    <row r="116" spans="1:150" ht="63" customHeight="1">
      <c r="A116" s="280" t="s">
        <v>76</v>
      </c>
      <c r="B116" s="433" t="s">
        <v>77</v>
      </c>
      <c r="C116" s="434" t="s">
        <v>826</v>
      </c>
      <c r="D116" s="434"/>
      <c r="E116" s="8" t="s">
        <v>57</v>
      </c>
      <c r="F116" s="284" t="str">
        <f t="shared" si="26"/>
        <v>E2.P_A</v>
      </c>
      <c r="G116" s="494" t="s">
        <v>181</v>
      </c>
      <c r="H116" s="614" t="s">
        <v>302</v>
      </c>
      <c r="I116" s="597"/>
      <c r="J116" s="287" t="s">
        <v>61</v>
      </c>
      <c r="K116" s="288" t="str">
        <f t="shared" si="27"/>
        <v>E2.P_A.MR1</v>
      </c>
      <c r="L116" s="413" t="s">
        <v>275</v>
      </c>
      <c r="M116" s="414" t="s">
        <v>829</v>
      </c>
      <c r="N116" s="615">
        <v>4.7500000000000001E-2</v>
      </c>
      <c r="O116" s="615">
        <v>4.4999999999999998E-2</v>
      </c>
      <c r="P116" s="380" t="s">
        <v>132</v>
      </c>
      <c r="Q116" s="381" t="str">
        <f t="shared" si="28"/>
        <v>E2.P_A.MR1-MP06-1</v>
      </c>
      <c r="R116" s="425" t="s">
        <v>851</v>
      </c>
      <c r="S116" s="317" t="s">
        <v>852</v>
      </c>
      <c r="T116" s="296">
        <v>2</v>
      </c>
      <c r="U116" s="297">
        <v>3</v>
      </c>
      <c r="V116" s="296" t="s">
        <v>67</v>
      </c>
      <c r="W116" s="298">
        <v>1</v>
      </c>
      <c r="X116" s="299">
        <v>2</v>
      </c>
      <c r="Y116" s="298">
        <v>3</v>
      </c>
      <c r="Z116" s="300">
        <v>3</v>
      </c>
      <c r="AA116" s="301"/>
      <c r="AB116" s="302"/>
      <c r="AC116" s="302"/>
      <c r="AD116" s="302"/>
      <c r="AE116" s="302"/>
      <c r="AF116" s="302"/>
      <c r="AG116" s="302"/>
      <c r="AH116" s="302"/>
      <c r="AI116" s="302"/>
      <c r="AJ116" s="302"/>
      <c r="AK116" s="302"/>
      <c r="AL116" s="302"/>
      <c r="AM116" s="302"/>
      <c r="AN116" s="302"/>
      <c r="AO116" s="302"/>
      <c r="AP116" s="302"/>
      <c r="AQ116" s="302"/>
      <c r="AR116" s="302"/>
      <c r="AS116" s="302"/>
      <c r="AT116" s="302"/>
      <c r="AU116" s="302"/>
      <c r="AV116" s="302"/>
      <c r="AW116" s="302"/>
      <c r="AX116" s="302"/>
      <c r="AY116" s="302"/>
      <c r="AZ116" s="302"/>
      <c r="BA116" s="302"/>
      <c r="BB116" s="302"/>
      <c r="BC116" s="303"/>
      <c r="BD116" s="304"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4" t="s">
        <v>853</v>
      </c>
      <c r="EM116" s="321" t="s">
        <v>851</v>
      </c>
      <c r="EN116" s="277" t="s">
        <v>852</v>
      </c>
      <c r="EO116" s="277">
        <v>2</v>
      </c>
      <c r="EP116" s="277">
        <v>3</v>
      </c>
      <c r="EQ116" s="278">
        <v>1</v>
      </c>
      <c r="ER116" s="278">
        <v>1</v>
      </c>
      <c r="ES116" s="279">
        <v>0.5</v>
      </c>
      <c r="ET116" s="835">
        <v>0.5</v>
      </c>
    </row>
    <row r="117" spans="1:150" ht="93" customHeight="1">
      <c r="A117" s="280" t="s">
        <v>76</v>
      </c>
      <c r="B117" s="433" t="s">
        <v>77</v>
      </c>
      <c r="C117" s="434" t="s">
        <v>826</v>
      </c>
      <c r="D117" s="434"/>
      <c r="E117" s="8" t="s">
        <v>57</v>
      </c>
      <c r="F117" s="284" t="str">
        <f t="shared" si="26"/>
        <v>E2.P_A</v>
      </c>
      <c r="G117" s="494" t="s">
        <v>181</v>
      </c>
      <c r="H117" s="614" t="s">
        <v>302</v>
      </c>
      <c r="I117" s="597"/>
      <c r="J117" s="287" t="s">
        <v>61</v>
      </c>
      <c r="K117" s="288" t="str">
        <f t="shared" si="27"/>
        <v>E2.P_A.MR1</v>
      </c>
      <c r="L117" s="413" t="s">
        <v>275</v>
      </c>
      <c r="M117" s="414" t="s">
        <v>829</v>
      </c>
      <c r="N117" s="615">
        <v>4.7500000000000001E-2</v>
      </c>
      <c r="O117" s="615">
        <v>4.4999999999999998E-2</v>
      </c>
      <c r="P117" s="380" t="s">
        <v>142</v>
      </c>
      <c r="Q117" s="381" t="str">
        <f t="shared" si="28"/>
        <v>E2.P_A.MR1-MP07-1</v>
      </c>
      <c r="R117" s="425" t="s">
        <v>855</v>
      </c>
      <c r="S117" s="317" t="s">
        <v>856</v>
      </c>
      <c r="T117" s="322">
        <v>0.05</v>
      </c>
      <c r="U117" s="323">
        <v>0.3</v>
      </c>
      <c r="V117" s="322" t="s">
        <v>67</v>
      </c>
      <c r="W117" s="298">
        <v>5</v>
      </c>
      <c r="X117" s="299">
        <v>15</v>
      </c>
      <c r="Y117" s="298">
        <v>25</v>
      </c>
      <c r="Z117" s="300">
        <v>30</v>
      </c>
      <c r="AA117" s="327"/>
      <c r="AB117" s="328"/>
      <c r="AC117" s="328"/>
      <c r="AD117" s="328"/>
      <c r="AE117" s="328"/>
      <c r="AF117" s="328"/>
      <c r="AG117" s="328"/>
      <c r="AH117" s="328"/>
      <c r="AI117" s="328"/>
      <c r="AJ117" s="328"/>
      <c r="AK117" s="328"/>
      <c r="AL117" s="328"/>
      <c r="AM117" s="328"/>
      <c r="AN117" s="328"/>
      <c r="AO117" s="328"/>
      <c r="AP117" s="328"/>
      <c r="AQ117" s="328"/>
      <c r="AR117" s="328"/>
      <c r="AS117" s="328"/>
      <c r="AT117" s="328"/>
      <c r="AU117" s="328"/>
      <c r="AV117" s="328"/>
      <c r="AW117" s="328"/>
      <c r="AX117" s="328"/>
      <c r="AY117" s="328"/>
      <c r="AZ117" s="328"/>
      <c r="BA117" s="328"/>
      <c r="BB117" s="328"/>
      <c r="BC117" s="329"/>
      <c r="BD117" s="304"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4" t="s">
        <v>857</v>
      </c>
      <c r="EM117" s="321" t="s">
        <v>855</v>
      </c>
      <c r="EN117" s="277" t="s">
        <v>1904</v>
      </c>
      <c r="EO117" s="278">
        <v>5</v>
      </c>
      <c r="EP117" s="829">
        <v>30</v>
      </c>
      <c r="EQ117" s="829">
        <v>5</v>
      </c>
      <c r="ER117" s="829">
        <v>15</v>
      </c>
      <c r="ES117" s="829">
        <v>25</v>
      </c>
      <c r="ET117" s="844">
        <v>30</v>
      </c>
    </row>
    <row r="118" spans="1:150" ht="34.5" customHeight="1">
      <c r="A118" s="280" t="s">
        <v>76</v>
      </c>
      <c r="B118" s="433" t="s">
        <v>77</v>
      </c>
      <c r="C118" s="434" t="s">
        <v>826</v>
      </c>
      <c r="D118" s="434"/>
      <c r="E118" s="8" t="s">
        <v>57</v>
      </c>
      <c r="F118" s="284" t="str">
        <f t="shared" si="26"/>
        <v>E2.P_A</v>
      </c>
      <c r="G118" s="494" t="s">
        <v>181</v>
      </c>
      <c r="H118" s="614" t="s">
        <v>302</v>
      </c>
      <c r="I118" s="597"/>
      <c r="J118" s="287" t="s">
        <v>61</v>
      </c>
      <c r="K118" s="288" t="str">
        <f t="shared" si="27"/>
        <v>E2.P_A.MR1</v>
      </c>
      <c r="L118" s="413" t="s">
        <v>275</v>
      </c>
      <c r="M118" s="414" t="s">
        <v>829</v>
      </c>
      <c r="N118" s="615">
        <v>4.7500000000000001E-2</v>
      </c>
      <c r="O118" s="615">
        <v>4.4999999999999998E-2</v>
      </c>
      <c r="P118" s="380" t="s">
        <v>156</v>
      </c>
      <c r="Q118" s="381" t="str">
        <f t="shared" si="28"/>
        <v>E2.P_A.MR1-MP08-1</v>
      </c>
      <c r="R118" s="425" t="s">
        <v>859</v>
      </c>
      <c r="S118" s="317" t="s">
        <v>860</v>
      </c>
      <c r="T118" s="296">
        <v>1</v>
      </c>
      <c r="U118" s="297">
        <v>2</v>
      </c>
      <c r="V118" s="296" t="s">
        <v>67</v>
      </c>
      <c r="W118" s="298">
        <v>0</v>
      </c>
      <c r="X118" s="299">
        <v>1</v>
      </c>
      <c r="Y118" s="298">
        <v>2</v>
      </c>
      <c r="Z118" s="300">
        <v>2</v>
      </c>
      <c r="AA118" s="301"/>
      <c r="AB118" s="302"/>
      <c r="AC118" s="302"/>
      <c r="AD118" s="302"/>
      <c r="AE118" s="302"/>
      <c r="AF118" s="302"/>
      <c r="AG118" s="302"/>
      <c r="AH118" s="302"/>
      <c r="AI118" s="302"/>
      <c r="AJ118" s="302"/>
      <c r="AK118" s="302"/>
      <c r="AL118" s="302"/>
      <c r="AM118" s="302"/>
      <c r="AN118" s="302"/>
      <c r="AO118" s="302"/>
      <c r="AP118" s="302"/>
      <c r="AQ118" s="302"/>
      <c r="AR118" s="302"/>
      <c r="AS118" s="302"/>
      <c r="AT118" s="302"/>
      <c r="AU118" s="302"/>
      <c r="AV118" s="302"/>
      <c r="AW118" s="302"/>
      <c r="AX118" s="302"/>
      <c r="AY118" s="302"/>
      <c r="AZ118" s="302"/>
      <c r="BA118" s="302"/>
      <c r="BB118" s="302"/>
      <c r="BC118" s="303"/>
      <c r="BD118" s="304"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4" t="s">
        <v>861</v>
      </c>
      <c r="EM118" s="321" t="s">
        <v>859</v>
      </c>
      <c r="EN118" s="277" t="s">
        <v>860</v>
      </c>
      <c r="EO118" s="277">
        <v>1</v>
      </c>
      <c r="EP118" s="828">
        <v>2</v>
      </c>
      <c r="EQ118" s="829">
        <v>0</v>
      </c>
      <c r="ER118" s="836">
        <v>0</v>
      </c>
      <c r="ES118" s="829">
        <v>1</v>
      </c>
      <c r="ET118" s="837">
        <v>1</v>
      </c>
    </row>
    <row r="119" spans="1:150" ht="48" customHeight="1">
      <c r="A119" s="280" t="s">
        <v>76</v>
      </c>
      <c r="B119" s="433" t="s">
        <v>77</v>
      </c>
      <c r="C119" s="434" t="s">
        <v>826</v>
      </c>
      <c r="D119" s="434"/>
      <c r="E119" s="8" t="s">
        <v>57</v>
      </c>
      <c r="F119" s="284" t="str">
        <f t="shared" si="26"/>
        <v>E2.P_A</v>
      </c>
      <c r="G119" s="494" t="s">
        <v>181</v>
      </c>
      <c r="H119" s="614" t="s">
        <v>302</v>
      </c>
      <c r="I119" s="597"/>
      <c r="J119" s="287" t="s">
        <v>61</v>
      </c>
      <c r="K119" s="288" t="str">
        <f t="shared" si="27"/>
        <v>E2.P_A.MR1</v>
      </c>
      <c r="L119" s="413" t="s">
        <v>275</v>
      </c>
      <c r="M119" s="414" t="s">
        <v>829</v>
      </c>
      <c r="N119" s="615">
        <v>4.7500000000000001E-2</v>
      </c>
      <c r="O119" s="615">
        <v>4.4999999999999998E-2</v>
      </c>
      <c r="P119" s="380" t="s">
        <v>515</v>
      </c>
      <c r="Q119" s="381" t="str">
        <f t="shared" si="28"/>
        <v>E2.P_A.MR1-MP09-1</v>
      </c>
      <c r="R119" s="425" t="s">
        <v>863</v>
      </c>
      <c r="S119" s="317" t="s">
        <v>864</v>
      </c>
      <c r="T119" s="322">
        <v>0</v>
      </c>
      <c r="U119" s="323">
        <v>0.4</v>
      </c>
      <c r="V119" s="322" t="s">
        <v>67</v>
      </c>
      <c r="W119" s="298">
        <v>5</v>
      </c>
      <c r="X119" s="299">
        <v>15</v>
      </c>
      <c r="Y119" s="298">
        <v>30</v>
      </c>
      <c r="Z119" s="300">
        <v>40</v>
      </c>
      <c r="AA119" s="327"/>
      <c r="AB119" s="328"/>
      <c r="AC119" s="328"/>
      <c r="AD119" s="328"/>
      <c r="AE119" s="328"/>
      <c r="AF119" s="328"/>
      <c r="AG119" s="328"/>
      <c r="AH119" s="328"/>
      <c r="AI119" s="328"/>
      <c r="AJ119" s="328"/>
      <c r="AK119" s="328"/>
      <c r="AL119" s="328"/>
      <c r="AM119" s="328"/>
      <c r="AN119" s="328"/>
      <c r="AO119" s="328"/>
      <c r="AP119" s="328"/>
      <c r="AQ119" s="328"/>
      <c r="AR119" s="328"/>
      <c r="AS119" s="328"/>
      <c r="AT119" s="328"/>
      <c r="AU119" s="328"/>
      <c r="AV119" s="328"/>
      <c r="AW119" s="328"/>
      <c r="AX119" s="328"/>
      <c r="AY119" s="328"/>
      <c r="AZ119" s="328"/>
      <c r="BA119" s="328"/>
      <c r="BB119" s="328"/>
      <c r="BC119" s="329"/>
      <c r="BD119" s="304"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4" t="s">
        <v>865</v>
      </c>
      <c r="EM119" s="321" t="s">
        <v>863</v>
      </c>
      <c r="EN119" s="277" t="s">
        <v>864</v>
      </c>
      <c r="EO119" s="278">
        <v>0</v>
      </c>
      <c r="EP119" s="829">
        <v>40</v>
      </c>
      <c r="EQ119" s="829">
        <v>5</v>
      </c>
      <c r="ER119" s="829">
        <v>15</v>
      </c>
      <c r="ES119" s="829">
        <v>30</v>
      </c>
      <c r="ET119" s="844">
        <v>40</v>
      </c>
    </row>
    <row r="120" spans="1:150" ht="49.5" customHeight="1" thickBot="1">
      <c r="A120" s="280" t="s">
        <v>76</v>
      </c>
      <c r="B120" s="433" t="s">
        <v>77</v>
      </c>
      <c r="C120" s="434" t="s">
        <v>826</v>
      </c>
      <c r="D120" s="434"/>
      <c r="E120" s="8" t="s">
        <v>57</v>
      </c>
      <c r="F120" s="284" t="str">
        <f t="shared" si="26"/>
        <v>E2.P_A</v>
      </c>
      <c r="G120" s="499" t="s">
        <v>181</v>
      </c>
      <c r="H120" s="616" t="s">
        <v>302</v>
      </c>
      <c r="I120" s="597"/>
      <c r="J120" s="344" t="s">
        <v>61</v>
      </c>
      <c r="K120" s="404" t="str">
        <f t="shared" si="27"/>
        <v>E2.P_A.MR1</v>
      </c>
      <c r="L120" s="429" t="s">
        <v>275</v>
      </c>
      <c r="M120" s="414" t="s">
        <v>829</v>
      </c>
      <c r="N120" s="617">
        <v>4.7500000000000001E-2</v>
      </c>
      <c r="O120" s="617">
        <v>4.4999999999999998E-2</v>
      </c>
      <c r="P120" s="380" t="s">
        <v>522</v>
      </c>
      <c r="Q120" s="395" t="str">
        <f t="shared" si="28"/>
        <v>E2.P_A.MR1-MP10-1</v>
      </c>
      <c r="R120" s="432" t="s">
        <v>867</v>
      </c>
      <c r="S120" s="353" t="s">
        <v>868</v>
      </c>
      <c r="T120" s="564">
        <v>0</v>
      </c>
      <c r="U120" s="565">
        <v>0.9</v>
      </c>
      <c r="V120" s="564" t="s">
        <v>67</v>
      </c>
      <c r="W120" s="356">
        <v>0</v>
      </c>
      <c r="X120" s="357">
        <v>5</v>
      </c>
      <c r="Y120" s="356">
        <v>40</v>
      </c>
      <c r="Z120" s="358">
        <v>45</v>
      </c>
      <c r="AA120" s="327"/>
      <c r="AB120" s="328"/>
      <c r="AC120" s="328"/>
      <c r="AD120" s="328"/>
      <c r="AE120" s="328"/>
      <c r="AF120" s="328"/>
      <c r="AG120" s="328"/>
      <c r="AH120" s="328"/>
      <c r="AI120" s="328"/>
      <c r="AJ120" s="328"/>
      <c r="AK120" s="328"/>
      <c r="AL120" s="328"/>
      <c r="AM120" s="328"/>
      <c r="AN120" s="328"/>
      <c r="AO120" s="328"/>
      <c r="AP120" s="328"/>
      <c r="AQ120" s="328"/>
      <c r="AR120" s="328"/>
      <c r="AS120" s="328"/>
      <c r="AT120" s="328"/>
      <c r="AU120" s="328"/>
      <c r="AV120" s="328"/>
      <c r="AW120" s="328"/>
      <c r="AX120" s="328"/>
      <c r="AY120" s="328"/>
      <c r="AZ120" s="328"/>
      <c r="BA120" s="328"/>
      <c r="BB120" s="328"/>
      <c r="BC120" s="329"/>
      <c r="BD120" s="304"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4" t="s">
        <v>869</v>
      </c>
      <c r="EM120" s="321" t="s">
        <v>867</v>
      </c>
      <c r="EN120" s="277" t="s">
        <v>868</v>
      </c>
      <c r="EO120" s="278">
        <v>0</v>
      </c>
      <c r="EP120" s="829">
        <v>90</v>
      </c>
      <c r="EQ120" s="829">
        <v>0</v>
      </c>
      <c r="ER120" s="829">
        <v>5</v>
      </c>
      <c r="ES120" s="829">
        <v>40</v>
      </c>
      <c r="ET120" s="844">
        <v>45</v>
      </c>
    </row>
    <row r="121" spans="1:150" ht="122.25" customHeight="1">
      <c r="A121" s="280" t="s">
        <v>76</v>
      </c>
      <c r="B121" s="433" t="s">
        <v>77</v>
      </c>
      <c r="C121" s="434" t="s">
        <v>826</v>
      </c>
      <c r="D121" s="435" t="s">
        <v>827</v>
      </c>
      <c r="E121" s="3" t="s">
        <v>372</v>
      </c>
      <c r="F121" s="436" t="str">
        <f t="shared" si="26"/>
        <v>E2.P_B</v>
      </c>
      <c r="G121" s="618" t="s">
        <v>192</v>
      </c>
      <c r="H121" s="619" t="s">
        <v>313</v>
      </c>
      <c r="I121" s="620" t="s">
        <v>871</v>
      </c>
      <c r="J121" s="459" t="s">
        <v>61</v>
      </c>
      <c r="K121" s="460" t="str">
        <f t="shared" si="27"/>
        <v>E2.P_B.MR1</v>
      </c>
      <c r="L121" s="364" t="s">
        <v>286</v>
      </c>
      <c r="M121" s="365" t="s">
        <v>872</v>
      </c>
      <c r="N121" s="366">
        <v>184</v>
      </c>
      <c r="O121" s="249">
        <v>230</v>
      </c>
      <c r="P121" s="380" t="s">
        <v>64</v>
      </c>
      <c r="Q121" s="369" t="str">
        <f t="shared" si="28"/>
        <v>E2.P_B.MR1-MP01-1</v>
      </c>
      <c r="R121" s="510" t="s">
        <v>873</v>
      </c>
      <c r="S121" s="511" t="s">
        <v>874</v>
      </c>
      <c r="T121" s="621">
        <v>1</v>
      </c>
      <c r="U121" s="622">
        <v>2</v>
      </c>
      <c r="V121" s="372" t="s">
        <v>67</v>
      </c>
      <c r="W121" s="259">
        <v>0.5</v>
      </c>
      <c r="X121" s="258">
        <v>0.5</v>
      </c>
      <c r="Y121" s="259">
        <v>0.5</v>
      </c>
      <c r="Z121" s="260">
        <v>0.5</v>
      </c>
      <c r="AA121" s="594">
        <f>30000000+30000000+56000000+100000000+15000000</f>
        <v>231000000</v>
      </c>
      <c r="AB121" s="595">
        <v>0</v>
      </c>
      <c r="AC121" s="595">
        <v>100000000</v>
      </c>
      <c r="AD121" s="595">
        <v>0</v>
      </c>
      <c r="AE121" s="595">
        <v>0</v>
      </c>
      <c r="AF121" s="595">
        <v>0</v>
      </c>
      <c r="AG121" s="595">
        <f t="shared" ref="AG121" si="68">SUM(AA121:AF121)</f>
        <v>331000000</v>
      </c>
      <c r="AH121" s="595">
        <f t="shared" ref="AH121:AM121" si="69">AA121*1.035</f>
        <v>239084999.99999997</v>
      </c>
      <c r="AI121" s="595">
        <f t="shared" si="69"/>
        <v>0</v>
      </c>
      <c r="AJ121" s="595">
        <f t="shared" si="69"/>
        <v>103499999.99999999</v>
      </c>
      <c r="AK121" s="595">
        <f t="shared" si="69"/>
        <v>0</v>
      </c>
      <c r="AL121" s="595">
        <f t="shared" si="69"/>
        <v>0</v>
      </c>
      <c r="AM121" s="595">
        <f t="shared" si="69"/>
        <v>0</v>
      </c>
      <c r="AN121" s="595">
        <f t="shared" ref="AN121" si="70">SUM(AH121:AM121)</f>
        <v>342584999.99999994</v>
      </c>
      <c r="AO121" s="595">
        <f t="shared" ref="AO121:AT121" si="71">AH121*1.035</f>
        <v>247452974.99999994</v>
      </c>
      <c r="AP121" s="595">
        <f t="shared" si="71"/>
        <v>0</v>
      </c>
      <c r="AQ121" s="595">
        <f t="shared" si="71"/>
        <v>107122499.99999997</v>
      </c>
      <c r="AR121" s="595">
        <f t="shared" si="71"/>
        <v>0</v>
      </c>
      <c r="AS121" s="595">
        <f t="shared" si="71"/>
        <v>0</v>
      </c>
      <c r="AT121" s="595">
        <f t="shared" si="71"/>
        <v>0</v>
      </c>
      <c r="AU121" s="595">
        <f t="shared" ref="AU121" si="72">SUM(AO121:AT121)</f>
        <v>354575474.99999988</v>
      </c>
      <c r="AV121" s="595">
        <f t="shared" ref="AV121:BA121" si="73">AO121*1.035</f>
        <v>256113829.12499991</v>
      </c>
      <c r="AW121" s="595">
        <f t="shared" si="73"/>
        <v>0</v>
      </c>
      <c r="AX121" s="595">
        <f t="shared" si="73"/>
        <v>110871787.49999996</v>
      </c>
      <c r="AY121" s="595">
        <f t="shared" si="73"/>
        <v>0</v>
      </c>
      <c r="AZ121" s="595">
        <f t="shared" si="73"/>
        <v>0</v>
      </c>
      <c r="BA121" s="595">
        <f t="shared" si="73"/>
        <v>0</v>
      </c>
      <c r="BB121" s="595">
        <f t="shared" ref="BB121" si="74">SUM(AV121:BA121)</f>
        <v>366985616.62499988</v>
      </c>
      <c r="BC121" s="596">
        <f t="shared" ref="BC121" si="75">+AG121+AN121+AU121+BB121</f>
        <v>1395146091.6249998</v>
      </c>
      <c r="BD121" s="304"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4" t="s">
        <v>875</v>
      </c>
      <c r="EM121" s="321" t="s">
        <v>873</v>
      </c>
      <c r="EN121" s="277" t="s">
        <v>874</v>
      </c>
      <c r="EO121" s="277">
        <v>1</v>
      </c>
      <c r="EP121" s="279">
        <v>2</v>
      </c>
      <c r="EQ121" s="279">
        <v>0.5</v>
      </c>
      <c r="ER121" s="279">
        <v>0.5</v>
      </c>
      <c r="ES121" s="279">
        <v>0.5</v>
      </c>
      <c r="ET121" s="835">
        <v>0.5</v>
      </c>
    </row>
    <row r="122" spans="1:150" ht="53.25" customHeight="1">
      <c r="A122" s="280" t="s">
        <v>76</v>
      </c>
      <c r="B122" s="433" t="s">
        <v>77</v>
      </c>
      <c r="C122" s="434" t="s">
        <v>826</v>
      </c>
      <c r="D122" s="434"/>
      <c r="E122" s="8" t="s">
        <v>372</v>
      </c>
      <c r="F122" s="284" t="str">
        <f t="shared" si="26"/>
        <v>E2.P_B</v>
      </c>
      <c r="G122" s="457" t="s">
        <v>192</v>
      </c>
      <c r="H122" s="457" t="s">
        <v>313</v>
      </c>
      <c r="I122" s="461"/>
      <c r="J122" s="462" t="s">
        <v>61</v>
      </c>
      <c r="K122" s="377" t="str">
        <f t="shared" si="27"/>
        <v>E2.P_B.MR1</v>
      </c>
      <c r="L122" s="516" t="s">
        <v>286</v>
      </c>
      <c r="M122" s="517" t="s">
        <v>872</v>
      </c>
      <c r="N122" s="378">
        <v>184</v>
      </c>
      <c r="O122" s="291">
        <v>230</v>
      </c>
      <c r="P122" s="380" t="s">
        <v>87</v>
      </c>
      <c r="Q122" s="381" t="str">
        <f t="shared" si="28"/>
        <v>E2.P_B.MR1-MP02-1</v>
      </c>
      <c r="R122" s="425" t="s">
        <v>877</v>
      </c>
      <c r="S122" s="317" t="s">
        <v>878</v>
      </c>
      <c r="T122" s="296">
        <v>281</v>
      </c>
      <c r="U122" s="297">
        <v>600</v>
      </c>
      <c r="V122" s="296" t="s">
        <v>67</v>
      </c>
      <c r="W122" s="298">
        <v>150</v>
      </c>
      <c r="X122" s="299">
        <v>150</v>
      </c>
      <c r="Y122" s="298">
        <v>150</v>
      </c>
      <c r="Z122" s="300">
        <v>150</v>
      </c>
      <c r="AA122" s="301"/>
      <c r="AB122" s="302"/>
      <c r="AC122" s="302"/>
      <c r="AD122" s="302"/>
      <c r="AE122" s="302"/>
      <c r="AF122" s="302"/>
      <c r="AG122" s="302"/>
      <c r="AH122" s="302"/>
      <c r="AI122" s="302"/>
      <c r="AJ122" s="302"/>
      <c r="AK122" s="302"/>
      <c r="AL122" s="302"/>
      <c r="AM122" s="302"/>
      <c r="AN122" s="302"/>
      <c r="AO122" s="302"/>
      <c r="AP122" s="302"/>
      <c r="AQ122" s="302"/>
      <c r="AR122" s="302"/>
      <c r="AS122" s="302"/>
      <c r="AT122" s="302"/>
      <c r="AU122" s="302"/>
      <c r="AV122" s="302"/>
      <c r="AW122" s="302"/>
      <c r="AX122" s="302"/>
      <c r="AY122" s="302"/>
      <c r="AZ122" s="302"/>
      <c r="BA122" s="302"/>
      <c r="BB122" s="302"/>
      <c r="BC122" s="303"/>
      <c r="BD122" s="304"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4" t="s">
        <v>879</v>
      </c>
      <c r="EM122" s="321" t="s">
        <v>877</v>
      </c>
      <c r="EN122" s="277" t="s">
        <v>878</v>
      </c>
      <c r="EO122" s="277">
        <v>281</v>
      </c>
      <c r="EP122" s="277">
        <v>600</v>
      </c>
      <c r="EQ122" s="278">
        <v>150</v>
      </c>
      <c r="ER122" s="278">
        <v>150</v>
      </c>
      <c r="ES122" s="278">
        <v>150</v>
      </c>
      <c r="ET122" s="831">
        <v>150</v>
      </c>
    </row>
    <row r="123" spans="1:150" ht="30" customHeight="1">
      <c r="A123" s="280" t="s">
        <v>76</v>
      </c>
      <c r="B123" s="433" t="s">
        <v>77</v>
      </c>
      <c r="C123" s="434" t="s">
        <v>826</v>
      </c>
      <c r="D123" s="434"/>
      <c r="E123" s="8" t="s">
        <v>372</v>
      </c>
      <c r="F123" s="284" t="str">
        <f t="shared" si="26"/>
        <v>E2.P_B</v>
      </c>
      <c r="G123" s="457" t="s">
        <v>192</v>
      </c>
      <c r="H123" s="457" t="s">
        <v>313</v>
      </c>
      <c r="I123" s="461"/>
      <c r="J123" s="462" t="s">
        <v>61</v>
      </c>
      <c r="K123" s="377" t="str">
        <f t="shared" si="27"/>
        <v>E2.P_B.MR1</v>
      </c>
      <c r="L123" s="516" t="s">
        <v>286</v>
      </c>
      <c r="M123" s="517" t="s">
        <v>872</v>
      </c>
      <c r="N123" s="378">
        <v>184</v>
      </c>
      <c r="O123" s="291">
        <v>230</v>
      </c>
      <c r="P123" s="380" t="s">
        <v>99</v>
      </c>
      <c r="Q123" s="381" t="str">
        <f t="shared" si="28"/>
        <v>E2.P_B.MR1-MP03-1</v>
      </c>
      <c r="R123" s="425" t="s">
        <v>881</v>
      </c>
      <c r="S123" s="317" t="s">
        <v>882</v>
      </c>
      <c r="T123" s="384">
        <v>0</v>
      </c>
      <c r="U123" s="385">
        <v>1</v>
      </c>
      <c r="V123" s="384" t="s">
        <v>67</v>
      </c>
      <c r="W123" s="318">
        <v>0.2</v>
      </c>
      <c r="X123" s="333">
        <v>0.3</v>
      </c>
      <c r="Y123" s="318">
        <v>0.3</v>
      </c>
      <c r="Z123" s="319">
        <v>0.2</v>
      </c>
      <c r="AA123" s="386"/>
      <c r="AB123" s="387"/>
      <c r="AC123" s="387"/>
      <c r="AD123" s="387"/>
      <c r="AE123" s="387"/>
      <c r="AF123" s="387"/>
      <c r="AG123" s="387"/>
      <c r="AH123" s="387"/>
      <c r="AI123" s="387"/>
      <c r="AJ123" s="387"/>
      <c r="AK123" s="387"/>
      <c r="AL123" s="387"/>
      <c r="AM123" s="387"/>
      <c r="AN123" s="387"/>
      <c r="AO123" s="387"/>
      <c r="AP123" s="387"/>
      <c r="AQ123" s="387"/>
      <c r="AR123" s="387"/>
      <c r="AS123" s="387"/>
      <c r="AT123" s="387"/>
      <c r="AU123" s="387"/>
      <c r="AV123" s="387"/>
      <c r="AW123" s="387"/>
      <c r="AX123" s="387"/>
      <c r="AY123" s="387"/>
      <c r="AZ123" s="387"/>
      <c r="BA123" s="387"/>
      <c r="BB123" s="387"/>
      <c r="BC123" s="388"/>
      <c r="BD123" s="304"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4" t="s">
        <v>883</v>
      </c>
      <c r="EM123" s="321" t="s">
        <v>881</v>
      </c>
      <c r="EN123" s="277" t="s">
        <v>882</v>
      </c>
      <c r="EO123" s="389">
        <v>0</v>
      </c>
      <c r="EP123" s="389">
        <v>1</v>
      </c>
      <c r="EQ123" s="279">
        <v>0.2</v>
      </c>
      <c r="ER123" s="826">
        <v>0</v>
      </c>
      <c r="ES123" s="826">
        <v>0.4</v>
      </c>
      <c r="ET123" s="827">
        <v>0.4</v>
      </c>
    </row>
    <row r="124" spans="1:150" ht="49.5" customHeight="1" thickBot="1">
      <c r="A124" s="280" t="s">
        <v>76</v>
      </c>
      <c r="B124" s="433" t="s">
        <v>77</v>
      </c>
      <c r="C124" s="434" t="s">
        <v>826</v>
      </c>
      <c r="D124" s="434"/>
      <c r="E124" s="8" t="s">
        <v>372</v>
      </c>
      <c r="F124" s="284" t="str">
        <f t="shared" si="26"/>
        <v>E2.P_B</v>
      </c>
      <c r="G124" s="457" t="s">
        <v>192</v>
      </c>
      <c r="H124" s="457" t="s">
        <v>313</v>
      </c>
      <c r="I124" s="467"/>
      <c r="J124" s="468" t="s">
        <v>61</v>
      </c>
      <c r="K124" s="469" t="str">
        <f t="shared" si="27"/>
        <v>E2.P_B.MR1</v>
      </c>
      <c r="L124" s="552" t="s">
        <v>286</v>
      </c>
      <c r="M124" s="553" t="s">
        <v>872</v>
      </c>
      <c r="N124" s="392">
        <v>184</v>
      </c>
      <c r="O124" s="431">
        <v>230</v>
      </c>
      <c r="P124" s="380" t="s">
        <v>112</v>
      </c>
      <c r="Q124" s="395" t="str">
        <f t="shared" si="28"/>
        <v>E2.P_B.MR1-MP04-1</v>
      </c>
      <c r="R124" s="480" t="s">
        <v>885</v>
      </c>
      <c r="S124" s="340" t="s">
        <v>886</v>
      </c>
      <c r="T124" s="623">
        <v>1</v>
      </c>
      <c r="U124" s="624">
        <v>3</v>
      </c>
      <c r="V124" s="396" t="s">
        <v>67</v>
      </c>
      <c r="W124" s="406">
        <v>0.5</v>
      </c>
      <c r="X124" s="625">
        <v>0.5</v>
      </c>
      <c r="Y124" s="356">
        <v>1</v>
      </c>
      <c r="Z124" s="358">
        <v>1</v>
      </c>
      <c r="AA124" s="386"/>
      <c r="AB124" s="387"/>
      <c r="AC124" s="387"/>
      <c r="AD124" s="387"/>
      <c r="AE124" s="387"/>
      <c r="AF124" s="387"/>
      <c r="AG124" s="387"/>
      <c r="AH124" s="387"/>
      <c r="AI124" s="387"/>
      <c r="AJ124" s="387"/>
      <c r="AK124" s="387"/>
      <c r="AL124" s="387"/>
      <c r="AM124" s="387"/>
      <c r="AN124" s="387"/>
      <c r="AO124" s="387"/>
      <c r="AP124" s="387"/>
      <c r="AQ124" s="387"/>
      <c r="AR124" s="387"/>
      <c r="AS124" s="387"/>
      <c r="AT124" s="387"/>
      <c r="AU124" s="387"/>
      <c r="AV124" s="387"/>
      <c r="AW124" s="387"/>
      <c r="AX124" s="387"/>
      <c r="AY124" s="387"/>
      <c r="AZ124" s="387"/>
      <c r="BA124" s="387"/>
      <c r="BB124" s="387"/>
      <c r="BC124" s="388"/>
      <c r="BD124" s="304"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4" t="s">
        <v>887</v>
      </c>
      <c r="EM124" s="321" t="s">
        <v>885</v>
      </c>
      <c r="EN124" s="277" t="s">
        <v>886</v>
      </c>
      <c r="EO124" s="389">
        <v>1</v>
      </c>
      <c r="EP124" s="389">
        <v>3</v>
      </c>
      <c r="EQ124" s="279">
        <v>0.5</v>
      </c>
      <c r="ER124" s="279">
        <v>0.5</v>
      </c>
      <c r="ES124" s="278">
        <v>1</v>
      </c>
      <c r="ET124" s="831">
        <v>1</v>
      </c>
    </row>
    <row r="125" spans="1:150" ht="132.75" customHeight="1">
      <c r="A125" s="280" t="s">
        <v>76</v>
      </c>
      <c r="B125" s="433" t="s">
        <v>77</v>
      </c>
      <c r="C125" s="434" t="s">
        <v>826</v>
      </c>
      <c r="D125" s="435" t="s">
        <v>827</v>
      </c>
      <c r="E125" s="3" t="s">
        <v>530</v>
      </c>
      <c r="F125" s="436" t="str">
        <f t="shared" si="26"/>
        <v>E2.P_C</v>
      </c>
      <c r="G125" s="437" t="s">
        <v>203</v>
      </c>
      <c r="H125" s="482" t="s">
        <v>324</v>
      </c>
      <c r="I125" s="458" t="s">
        <v>889</v>
      </c>
      <c r="J125" s="459" t="s">
        <v>61</v>
      </c>
      <c r="K125" s="420" t="str">
        <f t="shared" si="27"/>
        <v>E2.P_C.MR1</v>
      </c>
      <c r="L125" s="519" t="s">
        <v>297</v>
      </c>
      <c r="M125" s="520" t="s">
        <v>890</v>
      </c>
      <c r="N125" s="366">
        <v>0</v>
      </c>
      <c r="O125" s="249">
        <v>80</v>
      </c>
      <c r="P125" s="380" t="s">
        <v>64</v>
      </c>
      <c r="Q125" s="369" t="str">
        <f t="shared" si="28"/>
        <v>E2.P_C.MR1-MP01-1</v>
      </c>
      <c r="R125" s="626" t="s">
        <v>891</v>
      </c>
      <c r="S125" s="524" t="s">
        <v>892</v>
      </c>
      <c r="T125" s="627">
        <v>0</v>
      </c>
      <c r="U125" s="628">
        <v>0.7</v>
      </c>
      <c r="V125" s="627" t="s">
        <v>67</v>
      </c>
      <c r="W125" s="629">
        <v>0.1</v>
      </c>
      <c r="X125" s="630">
        <v>0.2</v>
      </c>
      <c r="Y125" s="629">
        <v>0.2</v>
      </c>
      <c r="Z125" s="631">
        <v>0.2</v>
      </c>
      <c r="AA125" s="594">
        <f>20000000-60000000+100000000</f>
        <v>60000000</v>
      </c>
      <c r="AB125" s="595">
        <v>0</v>
      </c>
      <c r="AC125" s="595">
        <f>100000000-100000000</f>
        <v>0</v>
      </c>
      <c r="AD125" s="595">
        <v>0</v>
      </c>
      <c r="AE125" s="595">
        <v>0</v>
      </c>
      <c r="AF125" s="595">
        <v>0</v>
      </c>
      <c r="AG125" s="595">
        <f t="shared" ref="AG125" si="76">SUM(AA125:AF125)</f>
        <v>60000000</v>
      </c>
      <c r="AH125" s="595">
        <f t="shared" ref="AH125:AM125" si="77">AA125*1.035</f>
        <v>62099999.999999993</v>
      </c>
      <c r="AI125" s="595">
        <f t="shared" si="77"/>
        <v>0</v>
      </c>
      <c r="AJ125" s="595">
        <f t="shared" si="77"/>
        <v>0</v>
      </c>
      <c r="AK125" s="595">
        <f t="shared" si="77"/>
        <v>0</v>
      </c>
      <c r="AL125" s="595">
        <f t="shared" si="77"/>
        <v>0</v>
      </c>
      <c r="AM125" s="595">
        <f t="shared" si="77"/>
        <v>0</v>
      </c>
      <c r="AN125" s="595">
        <f t="shared" ref="AN125" si="78">SUM(AH125:AM125)</f>
        <v>62099999.999999993</v>
      </c>
      <c r="AO125" s="595">
        <f t="shared" ref="AO125:AT125" si="79">AH125*1.035</f>
        <v>64273499.999999985</v>
      </c>
      <c r="AP125" s="595">
        <f t="shared" si="79"/>
        <v>0</v>
      </c>
      <c r="AQ125" s="595">
        <f t="shared" si="79"/>
        <v>0</v>
      </c>
      <c r="AR125" s="595">
        <f t="shared" si="79"/>
        <v>0</v>
      </c>
      <c r="AS125" s="595">
        <f t="shared" si="79"/>
        <v>0</v>
      </c>
      <c r="AT125" s="595">
        <f t="shared" si="79"/>
        <v>0</v>
      </c>
      <c r="AU125" s="595">
        <f t="shared" ref="AU125" si="80">SUM(AO125:AT125)</f>
        <v>64273499.999999985</v>
      </c>
      <c r="AV125" s="595">
        <f t="shared" ref="AV125:BA125" si="81">AO125*1.035</f>
        <v>66523072.499999978</v>
      </c>
      <c r="AW125" s="595">
        <f t="shared" si="81"/>
        <v>0</v>
      </c>
      <c r="AX125" s="595">
        <f t="shared" si="81"/>
        <v>0</v>
      </c>
      <c r="AY125" s="595">
        <f t="shared" si="81"/>
        <v>0</v>
      </c>
      <c r="AZ125" s="595">
        <f t="shared" si="81"/>
        <v>0</v>
      </c>
      <c r="BA125" s="595">
        <f t="shared" si="81"/>
        <v>0</v>
      </c>
      <c r="BB125" s="595">
        <f t="shared" ref="BB125" si="82">SUM(AV125:BA125)</f>
        <v>66523072.499999978</v>
      </c>
      <c r="BC125" s="596">
        <f t="shared" ref="BC125" si="83">+AG125+AN125+AU125+BB125</f>
        <v>252896572.49999997</v>
      </c>
      <c r="BD125" s="304"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4" t="s">
        <v>893</v>
      </c>
      <c r="EM125" s="321" t="s">
        <v>891</v>
      </c>
      <c r="EN125" s="277" t="s">
        <v>892</v>
      </c>
      <c r="EO125" s="279">
        <v>0</v>
      </c>
      <c r="EP125" s="279">
        <v>70</v>
      </c>
      <c r="EQ125" s="279">
        <v>10</v>
      </c>
      <c r="ER125" s="826">
        <v>0</v>
      </c>
      <c r="ES125" s="826">
        <v>30</v>
      </c>
      <c r="ET125" s="827">
        <v>30</v>
      </c>
    </row>
    <row r="126" spans="1:150" ht="84" customHeight="1">
      <c r="A126" s="280" t="s">
        <v>76</v>
      </c>
      <c r="B126" s="433" t="s">
        <v>77</v>
      </c>
      <c r="C126" s="434" t="s">
        <v>826</v>
      </c>
      <c r="D126" s="434"/>
      <c r="E126" s="8" t="s">
        <v>530</v>
      </c>
      <c r="F126" s="284" t="str">
        <f t="shared" si="26"/>
        <v>E2.P_C</v>
      </c>
      <c r="G126" s="457" t="s">
        <v>203</v>
      </c>
      <c r="H126" s="457" t="s">
        <v>324</v>
      </c>
      <c r="I126" s="461"/>
      <c r="J126" s="462" t="s">
        <v>61</v>
      </c>
      <c r="K126" s="377" t="str">
        <f t="shared" si="27"/>
        <v>E2.P_C.MR1</v>
      </c>
      <c r="L126" s="413" t="s">
        <v>297</v>
      </c>
      <c r="M126" s="414" t="s">
        <v>890</v>
      </c>
      <c r="N126" s="378">
        <v>0</v>
      </c>
      <c r="O126" s="291">
        <v>80</v>
      </c>
      <c r="P126" s="380" t="s">
        <v>87</v>
      </c>
      <c r="Q126" s="381" t="str">
        <f t="shared" si="28"/>
        <v>E2.P_C.MR1-MP02-1</v>
      </c>
      <c r="R126" s="632" t="s">
        <v>895</v>
      </c>
      <c r="S126" s="533" t="s">
        <v>896</v>
      </c>
      <c r="T126" s="534">
        <v>0</v>
      </c>
      <c r="U126" s="535">
        <v>1</v>
      </c>
      <c r="V126" s="534" t="s">
        <v>67</v>
      </c>
      <c r="W126" s="536">
        <v>0.2</v>
      </c>
      <c r="X126" s="537">
        <v>0.3</v>
      </c>
      <c r="Y126" s="536">
        <v>0.3</v>
      </c>
      <c r="Z126" s="545">
        <v>0.2</v>
      </c>
      <c r="AA126" s="540"/>
      <c r="AB126" s="541"/>
      <c r="AC126" s="541"/>
      <c r="AD126" s="541"/>
      <c r="AE126" s="541"/>
      <c r="AF126" s="541"/>
      <c r="AG126" s="541"/>
      <c r="AH126" s="541"/>
      <c r="AI126" s="541"/>
      <c r="AJ126" s="541"/>
      <c r="AK126" s="541"/>
      <c r="AL126" s="541"/>
      <c r="AM126" s="541"/>
      <c r="AN126" s="541"/>
      <c r="AO126" s="541"/>
      <c r="AP126" s="541"/>
      <c r="AQ126" s="541"/>
      <c r="AR126" s="541"/>
      <c r="AS126" s="541"/>
      <c r="AT126" s="541"/>
      <c r="AU126" s="541"/>
      <c r="AV126" s="541"/>
      <c r="AW126" s="541"/>
      <c r="AX126" s="541"/>
      <c r="AY126" s="541"/>
      <c r="AZ126" s="541"/>
      <c r="BA126" s="541"/>
      <c r="BB126" s="541"/>
      <c r="BC126" s="542"/>
      <c r="BD126" s="304"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4" t="s">
        <v>897</v>
      </c>
      <c r="EM126" s="321" t="s">
        <v>895</v>
      </c>
      <c r="EN126" s="277" t="s">
        <v>896</v>
      </c>
      <c r="EO126" s="277">
        <v>0</v>
      </c>
      <c r="EP126" s="277">
        <v>1</v>
      </c>
      <c r="EQ126" s="279">
        <v>0.2</v>
      </c>
      <c r="ER126" s="826">
        <v>0.2</v>
      </c>
      <c r="ES126" s="279">
        <v>0.3</v>
      </c>
      <c r="ET126" s="827">
        <v>0.3</v>
      </c>
    </row>
    <row r="127" spans="1:150" ht="56.25" customHeight="1" thickBot="1">
      <c r="A127" s="280" t="s">
        <v>76</v>
      </c>
      <c r="B127" s="433" t="s">
        <v>77</v>
      </c>
      <c r="C127" s="434" t="s">
        <v>826</v>
      </c>
      <c r="D127" s="434"/>
      <c r="E127" s="8" t="s">
        <v>530</v>
      </c>
      <c r="F127" s="284" t="str">
        <f t="shared" si="26"/>
        <v>E2.P_C</v>
      </c>
      <c r="G127" s="569" t="s">
        <v>203</v>
      </c>
      <c r="H127" s="569" t="s">
        <v>324</v>
      </c>
      <c r="I127" s="467"/>
      <c r="J127" s="468" t="s">
        <v>61</v>
      </c>
      <c r="K127" s="469" t="str">
        <f t="shared" si="27"/>
        <v>E2.P_C.MR1</v>
      </c>
      <c r="L127" s="429" t="s">
        <v>297</v>
      </c>
      <c r="M127" s="430" t="s">
        <v>890</v>
      </c>
      <c r="N127" s="392">
        <v>0</v>
      </c>
      <c r="O127" s="431">
        <v>80</v>
      </c>
      <c r="P127" s="380" t="s">
        <v>99</v>
      </c>
      <c r="Q127" s="395" t="str">
        <f t="shared" si="28"/>
        <v>E2.P_C.MR1-MP03-1</v>
      </c>
      <c r="R127" s="633" t="s">
        <v>899</v>
      </c>
      <c r="S127" s="556" t="s">
        <v>900</v>
      </c>
      <c r="T127" s="634">
        <v>0</v>
      </c>
      <c r="U127" s="635">
        <v>4</v>
      </c>
      <c r="V127" s="557" t="s">
        <v>67</v>
      </c>
      <c r="W127" s="559">
        <v>1</v>
      </c>
      <c r="X127" s="560">
        <v>1</v>
      </c>
      <c r="Y127" s="559">
        <v>1</v>
      </c>
      <c r="Z127" s="561">
        <v>1</v>
      </c>
      <c r="AA127" s="540"/>
      <c r="AB127" s="541"/>
      <c r="AC127" s="541"/>
      <c r="AD127" s="541"/>
      <c r="AE127" s="541"/>
      <c r="AF127" s="541"/>
      <c r="AG127" s="541"/>
      <c r="AH127" s="541"/>
      <c r="AI127" s="541"/>
      <c r="AJ127" s="541"/>
      <c r="AK127" s="541"/>
      <c r="AL127" s="541"/>
      <c r="AM127" s="541"/>
      <c r="AN127" s="541"/>
      <c r="AO127" s="541"/>
      <c r="AP127" s="541"/>
      <c r="AQ127" s="541"/>
      <c r="AR127" s="541"/>
      <c r="AS127" s="541"/>
      <c r="AT127" s="541"/>
      <c r="AU127" s="541"/>
      <c r="AV127" s="541"/>
      <c r="AW127" s="541"/>
      <c r="AX127" s="541"/>
      <c r="AY127" s="541"/>
      <c r="AZ127" s="541"/>
      <c r="BA127" s="541"/>
      <c r="BB127" s="541"/>
      <c r="BC127" s="542"/>
      <c r="BD127" s="304"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4" t="s">
        <v>901</v>
      </c>
      <c r="EM127" s="321" t="s">
        <v>899</v>
      </c>
      <c r="EN127" s="277" t="s">
        <v>900</v>
      </c>
      <c r="EO127" s="277">
        <v>0</v>
      </c>
      <c r="EP127" s="277">
        <v>4</v>
      </c>
      <c r="EQ127" s="278">
        <v>1</v>
      </c>
      <c r="ER127" s="278">
        <v>1</v>
      </c>
      <c r="ES127" s="278">
        <v>1</v>
      </c>
      <c r="ET127" s="831">
        <v>1</v>
      </c>
    </row>
    <row r="128" spans="1:150" ht="107.25" customHeight="1">
      <c r="A128" s="280" t="s">
        <v>76</v>
      </c>
      <c r="B128" s="433" t="s">
        <v>77</v>
      </c>
      <c r="C128" s="434" t="s">
        <v>826</v>
      </c>
      <c r="D128" s="435" t="s">
        <v>827</v>
      </c>
      <c r="E128" s="3" t="s">
        <v>641</v>
      </c>
      <c r="F128" s="436" t="str">
        <f t="shared" si="26"/>
        <v>E2.P_D</v>
      </c>
      <c r="G128" s="437" t="s">
        <v>218</v>
      </c>
      <c r="H128" s="482" t="s">
        <v>338</v>
      </c>
      <c r="I128" s="458" t="s">
        <v>903</v>
      </c>
      <c r="J128" s="459" t="s">
        <v>61</v>
      </c>
      <c r="K128" s="460" t="str">
        <f t="shared" si="27"/>
        <v>E2.P_D.MR1</v>
      </c>
      <c r="L128" s="636" t="s">
        <v>309</v>
      </c>
      <c r="M128" s="365" t="s">
        <v>904</v>
      </c>
      <c r="N128" s="366">
        <v>0</v>
      </c>
      <c r="O128" s="249">
        <v>2</v>
      </c>
      <c r="P128" s="380" t="s">
        <v>64</v>
      </c>
      <c r="Q128" s="369" t="str">
        <f t="shared" si="28"/>
        <v>E2.P_D.MR1-MP01-1</v>
      </c>
      <c r="R128" s="421" t="s">
        <v>905</v>
      </c>
      <c r="S128" s="371" t="s">
        <v>906</v>
      </c>
      <c r="T128" s="372">
        <v>0</v>
      </c>
      <c r="U128" s="373">
        <v>2</v>
      </c>
      <c r="V128" s="372" t="s">
        <v>67</v>
      </c>
      <c r="W128" s="259">
        <v>0.5</v>
      </c>
      <c r="X128" s="258">
        <v>0.5</v>
      </c>
      <c r="Y128" s="259">
        <v>0.5</v>
      </c>
      <c r="Z128" s="260">
        <v>0.5</v>
      </c>
      <c r="AA128" s="594">
        <f>300000000+153200000+6800000-360000000</f>
        <v>100000000</v>
      </c>
      <c r="AB128" s="595">
        <v>0</v>
      </c>
      <c r="AC128" s="595">
        <v>200000000</v>
      </c>
      <c r="AD128" s="595">
        <v>0</v>
      </c>
      <c r="AE128" s="595">
        <v>0</v>
      </c>
      <c r="AF128" s="595">
        <v>0</v>
      </c>
      <c r="AG128" s="595">
        <f t="shared" ref="AG128" si="84">SUM(AA128:AF128)</f>
        <v>300000000</v>
      </c>
      <c r="AH128" s="595">
        <f t="shared" ref="AH128:AM128" si="85">AA128*1.035</f>
        <v>103499999.99999999</v>
      </c>
      <c r="AI128" s="595">
        <f t="shared" si="85"/>
        <v>0</v>
      </c>
      <c r="AJ128" s="595">
        <f t="shared" si="85"/>
        <v>206999999.99999997</v>
      </c>
      <c r="AK128" s="595">
        <f t="shared" si="85"/>
        <v>0</v>
      </c>
      <c r="AL128" s="595">
        <f t="shared" si="85"/>
        <v>0</v>
      </c>
      <c r="AM128" s="595">
        <f t="shared" si="85"/>
        <v>0</v>
      </c>
      <c r="AN128" s="595">
        <f t="shared" ref="AN128" si="86">SUM(AH128:AM128)</f>
        <v>310499999.99999994</v>
      </c>
      <c r="AO128" s="595">
        <f t="shared" ref="AO128:AT128" si="87">AH128*1.035</f>
        <v>107122499.99999997</v>
      </c>
      <c r="AP128" s="595">
        <f t="shared" si="87"/>
        <v>0</v>
      </c>
      <c r="AQ128" s="595">
        <f t="shared" si="87"/>
        <v>214244999.99999994</v>
      </c>
      <c r="AR128" s="595">
        <f t="shared" si="87"/>
        <v>0</v>
      </c>
      <c r="AS128" s="595">
        <f t="shared" si="87"/>
        <v>0</v>
      </c>
      <c r="AT128" s="595">
        <f t="shared" si="87"/>
        <v>0</v>
      </c>
      <c r="AU128" s="595">
        <f t="shared" ref="AU128" si="88">SUM(AO128:AT128)</f>
        <v>321367499.99999988</v>
      </c>
      <c r="AV128" s="595">
        <f t="shared" ref="AV128:BA128" si="89">AO128*1.035</f>
        <v>110871787.49999996</v>
      </c>
      <c r="AW128" s="595">
        <f t="shared" si="89"/>
        <v>0</v>
      </c>
      <c r="AX128" s="595">
        <f t="shared" si="89"/>
        <v>221743574.99999991</v>
      </c>
      <c r="AY128" s="595">
        <f t="shared" si="89"/>
        <v>0</v>
      </c>
      <c r="AZ128" s="595">
        <f t="shared" si="89"/>
        <v>0</v>
      </c>
      <c r="BA128" s="595">
        <f t="shared" si="89"/>
        <v>0</v>
      </c>
      <c r="BB128" s="595">
        <f t="shared" ref="BB128" si="90">SUM(AV128:BA128)</f>
        <v>332615362.49999988</v>
      </c>
      <c r="BC128" s="596">
        <f t="shared" ref="BC128" si="91">+AG128+AN128+AU128+BB128</f>
        <v>1264482862.4999998</v>
      </c>
      <c r="BD128" s="304"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4" t="s">
        <v>907</v>
      </c>
      <c r="EM128" s="321" t="s">
        <v>905</v>
      </c>
      <c r="EN128" s="277" t="s">
        <v>906</v>
      </c>
      <c r="EO128" s="277">
        <v>0</v>
      </c>
      <c r="EP128" s="277">
        <v>2</v>
      </c>
      <c r="EQ128" s="279">
        <v>0.5</v>
      </c>
      <c r="ER128" s="279">
        <v>0.5</v>
      </c>
      <c r="ES128" s="279">
        <v>0.5</v>
      </c>
      <c r="ET128" s="835">
        <v>0.5</v>
      </c>
    </row>
    <row r="129" spans="1:150" ht="62.25" customHeight="1">
      <c r="A129" s="280" t="s">
        <v>76</v>
      </c>
      <c r="B129" s="433" t="s">
        <v>77</v>
      </c>
      <c r="C129" s="434" t="s">
        <v>826</v>
      </c>
      <c r="D129" s="434"/>
      <c r="E129" s="8" t="s">
        <v>641</v>
      </c>
      <c r="F129" s="284" t="str">
        <f t="shared" si="26"/>
        <v>E2.P_D</v>
      </c>
      <c r="G129" s="457" t="s">
        <v>218</v>
      </c>
      <c r="H129" s="457" t="s">
        <v>338</v>
      </c>
      <c r="I129" s="461"/>
      <c r="J129" s="462" t="s">
        <v>61</v>
      </c>
      <c r="K129" s="377" t="str">
        <f t="shared" si="27"/>
        <v>E2.P_D.MR1</v>
      </c>
      <c r="L129" s="413" t="s">
        <v>309</v>
      </c>
      <c r="M129" s="414" t="s">
        <v>904</v>
      </c>
      <c r="N129" s="378">
        <v>0</v>
      </c>
      <c r="O129" s="291">
        <v>2</v>
      </c>
      <c r="P129" s="380" t="s">
        <v>87</v>
      </c>
      <c r="Q129" s="381" t="str">
        <f t="shared" si="28"/>
        <v>E2.P_D.MR1-MP02-1</v>
      </c>
      <c r="R129" s="425" t="s">
        <v>909</v>
      </c>
      <c r="S129" s="317" t="s">
        <v>910</v>
      </c>
      <c r="T129" s="296">
        <v>0</v>
      </c>
      <c r="U129" s="297">
        <v>200</v>
      </c>
      <c r="V129" s="296" t="s">
        <v>67</v>
      </c>
      <c r="W129" s="298">
        <v>50</v>
      </c>
      <c r="X129" s="299">
        <v>50</v>
      </c>
      <c r="Y129" s="298">
        <v>50</v>
      </c>
      <c r="Z129" s="300">
        <v>50</v>
      </c>
      <c r="AA129" s="301"/>
      <c r="AB129" s="302"/>
      <c r="AC129" s="302"/>
      <c r="AD129" s="302"/>
      <c r="AE129" s="302"/>
      <c r="AF129" s="302"/>
      <c r="AG129" s="302"/>
      <c r="AH129" s="302"/>
      <c r="AI129" s="302"/>
      <c r="AJ129" s="302"/>
      <c r="AK129" s="302"/>
      <c r="AL129" s="302"/>
      <c r="AM129" s="302"/>
      <c r="AN129" s="302"/>
      <c r="AO129" s="302"/>
      <c r="AP129" s="302"/>
      <c r="AQ129" s="302"/>
      <c r="AR129" s="302"/>
      <c r="AS129" s="302"/>
      <c r="AT129" s="302"/>
      <c r="AU129" s="302"/>
      <c r="AV129" s="302"/>
      <c r="AW129" s="302"/>
      <c r="AX129" s="302"/>
      <c r="AY129" s="302"/>
      <c r="AZ129" s="302"/>
      <c r="BA129" s="302"/>
      <c r="BB129" s="302"/>
      <c r="BC129" s="303"/>
      <c r="BD129" s="304"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4" t="s">
        <v>911</v>
      </c>
      <c r="EM129" s="321" t="s">
        <v>909</v>
      </c>
      <c r="EN129" s="277" t="s">
        <v>910</v>
      </c>
      <c r="EO129" s="277">
        <v>0</v>
      </c>
      <c r="EP129" s="277">
        <v>200</v>
      </c>
      <c r="EQ129" s="278">
        <v>50</v>
      </c>
      <c r="ER129" s="278">
        <v>50</v>
      </c>
      <c r="ES129" s="278">
        <v>50</v>
      </c>
      <c r="ET129" s="831">
        <v>50</v>
      </c>
    </row>
    <row r="130" spans="1:150" ht="39" customHeight="1">
      <c r="A130" s="280" t="s">
        <v>76</v>
      </c>
      <c r="B130" s="433" t="s">
        <v>77</v>
      </c>
      <c r="C130" s="434" t="s">
        <v>826</v>
      </c>
      <c r="D130" s="434"/>
      <c r="E130" s="8" t="s">
        <v>641</v>
      </c>
      <c r="F130" s="284" t="str">
        <f t="shared" si="26"/>
        <v>E2.P_D</v>
      </c>
      <c r="G130" s="457" t="s">
        <v>218</v>
      </c>
      <c r="H130" s="457" t="s">
        <v>338</v>
      </c>
      <c r="I130" s="461"/>
      <c r="J130" s="462" t="s">
        <v>61</v>
      </c>
      <c r="K130" s="377" t="str">
        <f t="shared" si="27"/>
        <v>E2.P_D.MR1</v>
      </c>
      <c r="L130" s="413" t="s">
        <v>309</v>
      </c>
      <c r="M130" s="414" t="s">
        <v>904</v>
      </c>
      <c r="N130" s="378">
        <v>0</v>
      </c>
      <c r="O130" s="291">
        <v>2</v>
      </c>
      <c r="P130" s="380" t="s">
        <v>99</v>
      </c>
      <c r="Q130" s="381" t="str">
        <f t="shared" si="28"/>
        <v>E2.P_D.MR1-MP03-1</v>
      </c>
      <c r="R130" s="425" t="s">
        <v>913</v>
      </c>
      <c r="S130" s="317" t="s">
        <v>914</v>
      </c>
      <c r="T130" s="296">
        <v>0</v>
      </c>
      <c r="U130" s="297">
        <v>1</v>
      </c>
      <c r="V130" s="296" t="s">
        <v>67</v>
      </c>
      <c r="W130" s="318">
        <v>0.2</v>
      </c>
      <c r="X130" s="333">
        <v>0.3</v>
      </c>
      <c r="Y130" s="318">
        <v>0.3</v>
      </c>
      <c r="Z130" s="319">
        <v>0.2</v>
      </c>
      <c r="AA130" s="301"/>
      <c r="AB130" s="302"/>
      <c r="AC130" s="302"/>
      <c r="AD130" s="302"/>
      <c r="AE130" s="302"/>
      <c r="AF130" s="302"/>
      <c r="AG130" s="302"/>
      <c r="AH130" s="302"/>
      <c r="AI130" s="302"/>
      <c r="AJ130" s="302"/>
      <c r="AK130" s="302"/>
      <c r="AL130" s="302"/>
      <c r="AM130" s="302"/>
      <c r="AN130" s="302"/>
      <c r="AO130" s="302"/>
      <c r="AP130" s="302"/>
      <c r="AQ130" s="302"/>
      <c r="AR130" s="302"/>
      <c r="AS130" s="302"/>
      <c r="AT130" s="302"/>
      <c r="AU130" s="302"/>
      <c r="AV130" s="302"/>
      <c r="AW130" s="302"/>
      <c r="AX130" s="302"/>
      <c r="AY130" s="302"/>
      <c r="AZ130" s="302"/>
      <c r="BA130" s="302"/>
      <c r="BB130" s="302"/>
      <c r="BC130" s="303"/>
      <c r="BD130" s="304"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4" t="s">
        <v>915</v>
      </c>
      <c r="EM130" s="321" t="s">
        <v>913</v>
      </c>
      <c r="EN130" s="277" t="s">
        <v>914</v>
      </c>
      <c r="EO130" s="277">
        <v>0</v>
      </c>
      <c r="EP130" s="277">
        <v>1</v>
      </c>
      <c r="EQ130" s="279">
        <v>0.2</v>
      </c>
      <c r="ER130" s="279">
        <v>0.3</v>
      </c>
      <c r="ES130" s="279">
        <v>0.3</v>
      </c>
      <c r="ET130" s="835">
        <v>0.2</v>
      </c>
    </row>
    <row r="131" spans="1:150" ht="33" customHeight="1">
      <c r="A131" s="280" t="s">
        <v>76</v>
      </c>
      <c r="B131" s="433" t="s">
        <v>77</v>
      </c>
      <c r="C131" s="434" t="s">
        <v>826</v>
      </c>
      <c r="D131" s="434"/>
      <c r="E131" s="8" t="s">
        <v>641</v>
      </c>
      <c r="F131" s="284" t="str">
        <f t="shared" si="26"/>
        <v>E2.P_D</v>
      </c>
      <c r="G131" s="457" t="s">
        <v>218</v>
      </c>
      <c r="H131" s="457" t="s">
        <v>338</v>
      </c>
      <c r="I131" s="461"/>
      <c r="J131" s="462" t="s">
        <v>61</v>
      </c>
      <c r="K131" s="377" t="str">
        <f t="shared" si="27"/>
        <v>E2.P_D.MR1</v>
      </c>
      <c r="L131" s="413" t="s">
        <v>309</v>
      </c>
      <c r="M131" s="414" t="s">
        <v>904</v>
      </c>
      <c r="N131" s="378">
        <v>0</v>
      </c>
      <c r="O131" s="291">
        <v>2</v>
      </c>
      <c r="P131" s="380" t="s">
        <v>112</v>
      </c>
      <c r="Q131" s="381" t="str">
        <f t="shared" si="28"/>
        <v>E2.P_D.MR1-MP04-1</v>
      </c>
      <c r="R131" s="425" t="s">
        <v>917</v>
      </c>
      <c r="S131" s="317" t="s">
        <v>918</v>
      </c>
      <c r="T131" s="296">
        <v>0</v>
      </c>
      <c r="U131" s="297">
        <v>1</v>
      </c>
      <c r="V131" s="296" t="s">
        <v>67</v>
      </c>
      <c r="W131" s="318">
        <v>0.2</v>
      </c>
      <c r="X131" s="333">
        <v>0.3</v>
      </c>
      <c r="Y131" s="318">
        <v>0.3</v>
      </c>
      <c r="Z131" s="319">
        <v>0.2</v>
      </c>
      <c r="AA131" s="301"/>
      <c r="AB131" s="302"/>
      <c r="AC131" s="302"/>
      <c r="AD131" s="302"/>
      <c r="AE131" s="302"/>
      <c r="AF131" s="302"/>
      <c r="AG131" s="302"/>
      <c r="AH131" s="302"/>
      <c r="AI131" s="302"/>
      <c r="AJ131" s="302"/>
      <c r="AK131" s="302"/>
      <c r="AL131" s="302"/>
      <c r="AM131" s="302"/>
      <c r="AN131" s="302"/>
      <c r="AO131" s="302"/>
      <c r="AP131" s="302"/>
      <c r="AQ131" s="302"/>
      <c r="AR131" s="302"/>
      <c r="AS131" s="302"/>
      <c r="AT131" s="302"/>
      <c r="AU131" s="302"/>
      <c r="AV131" s="302"/>
      <c r="AW131" s="302"/>
      <c r="AX131" s="302"/>
      <c r="AY131" s="302"/>
      <c r="AZ131" s="302"/>
      <c r="BA131" s="302"/>
      <c r="BB131" s="302"/>
      <c r="BC131" s="303"/>
      <c r="BD131" s="304"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4" t="s">
        <v>919</v>
      </c>
      <c r="EM131" s="321" t="s">
        <v>917</v>
      </c>
      <c r="EN131" s="277" t="s">
        <v>918</v>
      </c>
      <c r="EO131" s="277">
        <v>0</v>
      </c>
      <c r="EP131" s="277">
        <v>1</v>
      </c>
      <c r="EQ131" s="279">
        <v>0.2</v>
      </c>
      <c r="ER131" s="279">
        <v>0.3</v>
      </c>
      <c r="ES131" s="279">
        <v>0.3</v>
      </c>
      <c r="ET131" s="835">
        <v>0.2</v>
      </c>
    </row>
    <row r="132" spans="1:150" ht="54" customHeight="1" thickBot="1">
      <c r="A132" s="280" t="s">
        <v>76</v>
      </c>
      <c r="B132" s="433" t="s">
        <v>77</v>
      </c>
      <c r="C132" s="434" t="s">
        <v>826</v>
      </c>
      <c r="D132" s="434"/>
      <c r="E132" s="8" t="s">
        <v>641</v>
      </c>
      <c r="F132" s="284" t="str">
        <f t="shared" si="26"/>
        <v>E2.P_D</v>
      </c>
      <c r="G132" s="569" t="s">
        <v>218</v>
      </c>
      <c r="H132" s="569" t="s">
        <v>338</v>
      </c>
      <c r="I132" s="467"/>
      <c r="J132" s="468" t="s">
        <v>61</v>
      </c>
      <c r="K132" s="469" t="str">
        <f t="shared" si="27"/>
        <v>E2.P_D.MR1</v>
      </c>
      <c r="L132" s="429" t="s">
        <v>309</v>
      </c>
      <c r="M132" s="430" t="s">
        <v>904</v>
      </c>
      <c r="N132" s="392">
        <v>0</v>
      </c>
      <c r="O132" s="431">
        <v>2</v>
      </c>
      <c r="P132" s="570" t="s">
        <v>122</v>
      </c>
      <c r="Q132" s="395" t="str">
        <f t="shared" si="28"/>
        <v>E2.P_D.MR1-MP05-1</v>
      </c>
      <c r="R132" s="480" t="s">
        <v>921</v>
      </c>
      <c r="S132" s="340" t="s">
        <v>922</v>
      </c>
      <c r="T132" s="354">
        <v>0</v>
      </c>
      <c r="U132" s="355">
        <v>1</v>
      </c>
      <c r="V132" s="354" t="s">
        <v>67</v>
      </c>
      <c r="W132" s="406">
        <v>0.2</v>
      </c>
      <c r="X132" s="625">
        <v>0.3</v>
      </c>
      <c r="Y132" s="406">
        <v>0.3</v>
      </c>
      <c r="Z132" s="407">
        <v>0.2</v>
      </c>
      <c r="AA132" s="301"/>
      <c r="AB132" s="302"/>
      <c r="AC132" s="302"/>
      <c r="AD132" s="302"/>
      <c r="AE132" s="302"/>
      <c r="AF132" s="302"/>
      <c r="AG132" s="302"/>
      <c r="AH132" s="302"/>
      <c r="AI132" s="302"/>
      <c r="AJ132" s="302"/>
      <c r="AK132" s="302"/>
      <c r="AL132" s="302"/>
      <c r="AM132" s="302"/>
      <c r="AN132" s="302"/>
      <c r="AO132" s="302"/>
      <c r="AP132" s="302"/>
      <c r="AQ132" s="302"/>
      <c r="AR132" s="302"/>
      <c r="AS132" s="302"/>
      <c r="AT132" s="302"/>
      <c r="AU132" s="302"/>
      <c r="AV132" s="302"/>
      <c r="AW132" s="302"/>
      <c r="AX132" s="302"/>
      <c r="AY132" s="302"/>
      <c r="AZ132" s="302"/>
      <c r="BA132" s="302"/>
      <c r="BB132" s="302"/>
      <c r="BC132" s="303"/>
      <c r="BD132" s="304"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4" t="s">
        <v>923</v>
      </c>
      <c r="EM132" s="321" t="s">
        <v>921</v>
      </c>
      <c r="EN132" s="277" t="s">
        <v>922</v>
      </c>
      <c r="EO132" s="277">
        <v>0</v>
      </c>
      <c r="EP132" s="277">
        <v>1</v>
      </c>
      <c r="EQ132" s="279">
        <v>0.2</v>
      </c>
      <c r="ER132" s="279">
        <v>0.3</v>
      </c>
      <c r="ES132" s="279">
        <v>0.3</v>
      </c>
      <c r="ET132" s="835">
        <v>0.2</v>
      </c>
    </row>
    <row r="133" spans="1:150" ht="142.5" customHeight="1">
      <c r="A133" s="280" t="s">
        <v>76</v>
      </c>
      <c r="B133" s="433" t="s">
        <v>77</v>
      </c>
      <c r="C133" s="434" t="s">
        <v>826</v>
      </c>
      <c r="D133" s="435" t="s">
        <v>925</v>
      </c>
      <c r="E133" s="3" t="s">
        <v>695</v>
      </c>
      <c r="F133" s="436" t="str">
        <f t="shared" si="26"/>
        <v>E2.P_E</v>
      </c>
      <c r="G133" s="437" t="s">
        <v>230</v>
      </c>
      <c r="H133" s="482" t="s">
        <v>349</v>
      </c>
      <c r="I133" s="458" t="s">
        <v>926</v>
      </c>
      <c r="J133" s="459" t="s">
        <v>61</v>
      </c>
      <c r="K133" s="460" t="str">
        <f t="shared" si="27"/>
        <v>E2.P_E.MR1</v>
      </c>
      <c r="L133" s="364" t="s">
        <v>320</v>
      </c>
      <c r="M133" s="365" t="s">
        <v>927</v>
      </c>
      <c r="N133" s="366">
        <v>665</v>
      </c>
      <c r="O133" s="249">
        <v>1100</v>
      </c>
      <c r="P133" s="368" t="s">
        <v>64</v>
      </c>
      <c r="Q133" s="369" t="str">
        <f t="shared" si="28"/>
        <v>E2.P_E.MR1-MP01-1</v>
      </c>
      <c r="R133" s="421" t="s">
        <v>928</v>
      </c>
      <c r="S133" s="371" t="s">
        <v>929</v>
      </c>
      <c r="T133" s="621">
        <v>0</v>
      </c>
      <c r="U133" s="622">
        <v>2</v>
      </c>
      <c r="V133" s="621" t="s">
        <v>67</v>
      </c>
      <c r="W133" s="637">
        <v>0.5</v>
      </c>
      <c r="X133" s="638">
        <v>0.5</v>
      </c>
      <c r="Y133" s="637">
        <v>0.5</v>
      </c>
      <c r="Z133" s="639">
        <v>0.5</v>
      </c>
      <c r="AA133" s="594">
        <f>97668698+300000000+2331302+180000000+190000000+60000000-461911148</f>
        <v>368088852</v>
      </c>
      <c r="AB133" s="595">
        <v>0</v>
      </c>
      <c r="AC133" s="595">
        <v>50000000</v>
      </c>
      <c r="AD133" s="595">
        <v>0</v>
      </c>
      <c r="AE133" s="595">
        <v>0</v>
      </c>
      <c r="AF133" s="595">
        <f>591+31910557</f>
        <v>31911148</v>
      </c>
      <c r="AG133" s="595">
        <f t="shared" ref="AG133" si="92">SUM(AA133:AF133)</f>
        <v>450000000</v>
      </c>
      <c r="AH133" s="595">
        <f t="shared" ref="AH133:AM133" si="93">AA133*1.035</f>
        <v>380971961.81999999</v>
      </c>
      <c r="AI133" s="595">
        <f t="shared" si="93"/>
        <v>0</v>
      </c>
      <c r="AJ133" s="595">
        <f t="shared" si="93"/>
        <v>51749999.999999993</v>
      </c>
      <c r="AK133" s="595">
        <f t="shared" si="93"/>
        <v>0</v>
      </c>
      <c r="AL133" s="595">
        <f t="shared" si="93"/>
        <v>0</v>
      </c>
      <c r="AM133" s="595">
        <f t="shared" si="93"/>
        <v>33028038.179999996</v>
      </c>
      <c r="AN133" s="595">
        <f t="shared" ref="AN133" si="94">SUM(AH133:AM133)</f>
        <v>465750000</v>
      </c>
      <c r="AO133" s="595">
        <f t="shared" ref="AO133:AT133" si="95">AH133*1.035</f>
        <v>394305980.48369998</v>
      </c>
      <c r="AP133" s="595">
        <f t="shared" si="95"/>
        <v>0</v>
      </c>
      <c r="AQ133" s="595">
        <f t="shared" si="95"/>
        <v>53561249.999999985</v>
      </c>
      <c r="AR133" s="595">
        <f t="shared" si="95"/>
        <v>0</v>
      </c>
      <c r="AS133" s="595">
        <f t="shared" si="95"/>
        <v>0</v>
      </c>
      <c r="AT133" s="595">
        <f t="shared" si="95"/>
        <v>34184019.516299993</v>
      </c>
      <c r="AU133" s="595">
        <f t="shared" ref="AU133" si="96">SUM(AO133:AT133)</f>
        <v>482051250</v>
      </c>
      <c r="AV133" s="595">
        <f t="shared" ref="AV133:BA133" si="97">AO133*1.035</f>
        <v>408106689.80062944</v>
      </c>
      <c r="AW133" s="595">
        <f t="shared" si="97"/>
        <v>0</v>
      </c>
      <c r="AX133" s="595">
        <f t="shared" si="97"/>
        <v>55435893.749999978</v>
      </c>
      <c r="AY133" s="595">
        <f t="shared" si="97"/>
        <v>0</v>
      </c>
      <c r="AZ133" s="595">
        <f t="shared" si="97"/>
        <v>0</v>
      </c>
      <c r="BA133" s="595">
        <f t="shared" si="97"/>
        <v>35380460.199370489</v>
      </c>
      <c r="BB133" s="595">
        <f t="shared" ref="BB133" si="98">SUM(AV133:BA133)</f>
        <v>498923043.74999994</v>
      </c>
      <c r="BC133" s="596">
        <f t="shared" ref="BC133" si="99">+AG133+AN133+AU133+BB133</f>
        <v>1896724293.75</v>
      </c>
      <c r="BD133" s="304"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4" t="s">
        <v>930</v>
      </c>
      <c r="EM133" s="321" t="s">
        <v>928</v>
      </c>
      <c r="EN133" s="277" t="s">
        <v>929</v>
      </c>
      <c r="EO133" s="277">
        <v>0</v>
      </c>
      <c r="EP133" s="277">
        <v>2</v>
      </c>
      <c r="EQ133" s="279">
        <v>0.5</v>
      </c>
      <c r="ER133" s="279">
        <v>0.5</v>
      </c>
      <c r="ES133" s="279">
        <v>0.5</v>
      </c>
      <c r="ET133" s="835">
        <v>0.5</v>
      </c>
    </row>
    <row r="134" spans="1:150" ht="54" customHeight="1">
      <c r="A134" s="280" t="s">
        <v>76</v>
      </c>
      <c r="B134" s="433" t="s">
        <v>77</v>
      </c>
      <c r="C134" s="434" t="s">
        <v>826</v>
      </c>
      <c r="D134" s="434"/>
      <c r="E134" s="8" t="s">
        <v>695</v>
      </c>
      <c r="F134" s="284" t="str">
        <f t="shared" si="26"/>
        <v>E2.P_E</v>
      </c>
      <c r="G134" s="574" t="s">
        <v>230</v>
      </c>
      <c r="H134" s="574" t="s">
        <v>349</v>
      </c>
      <c r="I134" s="461"/>
      <c r="J134" s="462" t="s">
        <v>61</v>
      </c>
      <c r="K134" s="377" t="str">
        <f t="shared" si="27"/>
        <v>E2.P_E.MR1</v>
      </c>
      <c r="L134" s="413" t="s">
        <v>320</v>
      </c>
      <c r="M134" s="414" t="s">
        <v>927</v>
      </c>
      <c r="N134" s="378">
        <v>665</v>
      </c>
      <c r="O134" s="291">
        <v>1100</v>
      </c>
      <c r="P134" s="380" t="s">
        <v>87</v>
      </c>
      <c r="Q134" s="381" t="str">
        <f t="shared" si="28"/>
        <v>E2.P_E.MR1-MP02-1</v>
      </c>
      <c r="R134" s="425" t="s">
        <v>932</v>
      </c>
      <c r="S134" s="317" t="s">
        <v>933</v>
      </c>
      <c r="T134" s="296">
        <v>300</v>
      </c>
      <c r="U134" s="297">
        <v>500</v>
      </c>
      <c r="V134" s="296" t="s">
        <v>67</v>
      </c>
      <c r="W134" s="298">
        <v>125</v>
      </c>
      <c r="X134" s="299">
        <v>125</v>
      </c>
      <c r="Y134" s="298">
        <v>125</v>
      </c>
      <c r="Z134" s="300">
        <v>125</v>
      </c>
      <c r="AA134" s="301"/>
      <c r="AB134" s="302"/>
      <c r="AC134" s="302"/>
      <c r="AD134" s="302"/>
      <c r="AE134" s="302"/>
      <c r="AF134" s="302"/>
      <c r="AG134" s="302"/>
      <c r="AH134" s="302"/>
      <c r="AI134" s="302"/>
      <c r="AJ134" s="302"/>
      <c r="AK134" s="302"/>
      <c r="AL134" s="302"/>
      <c r="AM134" s="302"/>
      <c r="AN134" s="302"/>
      <c r="AO134" s="302"/>
      <c r="AP134" s="302"/>
      <c r="AQ134" s="302"/>
      <c r="AR134" s="302"/>
      <c r="AS134" s="302"/>
      <c r="AT134" s="302"/>
      <c r="AU134" s="302"/>
      <c r="AV134" s="302"/>
      <c r="AW134" s="302"/>
      <c r="AX134" s="302"/>
      <c r="AY134" s="302"/>
      <c r="AZ134" s="302"/>
      <c r="BA134" s="302"/>
      <c r="BB134" s="302"/>
      <c r="BC134" s="303"/>
      <c r="BD134" s="304"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4" t="s">
        <v>934</v>
      </c>
      <c r="EM134" s="321" t="s">
        <v>932</v>
      </c>
      <c r="EN134" s="277" t="s">
        <v>933</v>
      </c>
      <c r="EO134" s="277">
        <v>300</v>
      </c>
      <c r="EP134" s="277">
        <v>500</v>
      </c>
      <c r="EQ134" s="278">
        <v>125</v>
      </c>
      <c r="ER134" s="278">
        <v>125</v>
      </c>
      <c r="ES134" s="278">
        <v>125</v>
      </c>
      <c r="ET134" s="831">
        <v>125</v>
      </c>
    </row>
    <row r="135" spans="1:150" ht="34.5" customHeight="1">
      <c r="A135" s="280" t="s">
        <v>76</v>
      </c>
      <c r="B135" s="433" t="s">
        <v>77</v>
      </c>
      <c r="C135" s="434" t="s">
        <v>826</v>
      </c>
      <c r="D135" s="434"/>
      <c r="E135" s="8" t="s">
        <v>695</v>
      </c>
      <c r="F135" s="284" t="str">
        <f t="shared" si="26"/>
        <v>E2.P_E</v>
      </c>
      <c r="G135" s="574" t="s">
        <v>230</v>
      </c>
      <c r="H135" s="574" t="s">
        <v>349</v>
      </c>
      <c r="I135" s="461"/>
      <c r="J135" s="462" t="s">
        <v>61</v>
      </c>
      <c r="K135" s="377" t="str">
        <f t="shared" si="27"/>
        <v>E2.P_E.MR1</v>
      </c>
      <c r="L135" s="413" t="s">
        <v>320</v>
      </c>
      <c r="M135" s="414" t="s">
        <v>927</v>
      </c>
      <c r="N135" s="378">
        <v>665</v>
      </c>
      <c r="O135" s="291">
        <v>1100</v>
      </c>
      <c r="P135" s="380" t="s">
        <v>99</v>
      </c>
      <c r="Q135" s="381" t="str">
        <f t="shared" si="28"/>
        <v>E2.P_E.MR1-MP03-1</v>
      </c>
      <c r="R135" s="425" t="s">
        <v>936</v>
      </c>
      <c r="S135" s="317" t="s">
        <v>937</v>
      </c>
      <c r="T135" s="296">
        <v>0</v>
      </c>
      <c r="U135" s="385">
        <v>1</v>
      </c>
      <c r="V135" s="384" t="s">
        <v>67</v>
      </c>
      <c r="W135" s="324">
        <v>0.25</v>
      </c>
      <c r="X135" s="325">
        <v>0.25</v>
      </c>
      <c r="Y135" s="324">
        <v>0.25</v>
      </c>
      <c r="Z135" s="326">
        <v>0.25</v>
      </c>
      <c r="AA135" s="386"/>
      <c r="AB135" s="387"/>
      <c r="AC135" s="387"/>
      <c r="AD135" s="387"/>
      <c r="AE135" s="387"/>
      <c r="AF135" s="387"/>
      <c r="AG135" s="387"/>
      <c r="AH135" s="387"/>
      <c r="AI135" s="387"/>
      <c r="AJ135" s="387"/>
      <c r="AK135" s="387"/>
      <c r="AL135" s="387"/>
      <c r="AM135" s="387"/>
      <c r="AN135" s="387"/>
      <c r="AO135" s="387"/>
      <c r="AP135" s="387"/>
      <c r="AQ135" s="387"/>
      <c r="AR135" s="387"/>
      <c r="AS135" s="387"/>
      <c r="AT135" s="387"/>
      <c r="AU135" s="387"/>
      <c r="AV135" s="387"/>
      <c r="AW135" s="387"/>
      <c r="AX135" s="387"/>
      <c r="AY135" s="387"/>
      <c r="AZ135" s="387"/>
      <c r="BA135" s="387"/>
      <c r="BB135" s="387"/>
      <c r="BC135" s="388"/>
      <c r="BD135" s="304"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4" t="s">
        <v>938</v>
      </c>
      <c r="EM135" s="321" t="s">
        <v>936</v>
      </c>
      <c r="EN135" s="277" t="s">
        <v>937</v>
      </c>
      <c r="EO135" s="277">
        <v>0</v>
      </c>
      <c r="EP135" s="389">
        <v>1</v>
      </c>
      <c r="EQ135" s="332">
        <v>0.25</v>
      </c>
      <c r="ER135" s="832">
        <v>0.05</v>
      </c>
      <c r="ES135" s="832">
        <v>0.35</v>
      </c>
      <c r="ET135" s="833">
        <v>0.35</v>
      </c>
    </row>
    <row r="136" spans="1:150" ht="34.5" customHeight="1">
      <c r="A136" s="280" t="s">
        <v>76</v>
      </c>
      <c r="B136" s="433" t="s">
        <v>77</v>
      </c>
      <c r="C136" s="434" t="s">
        <v>826</v>
      </c>
      <c r="D136" s="434"/>
      <c r="E136" s="8" t="s">
        <v>695</v>
      </c>
      <c r="F136" s="284" t="str">
        <f t="shared" si="26"/>
        <v>E2.P_E</v>
      </c>
      <c r="G136" s="574" t="s">
        <v>230</v>
      </c>
      <c r="H136" s="574" t="s">
        <v>349</v>
      </c>
      <c r="I136" s="461"/>
      <c r="J136" s="462" t="s">
        <v>61</v>
      </c>
      <c r="K136" s="377" t="str">
        <f t="shared" si="27"/>
        <v>E2.P_E.MR1</v>
      </c>
      <c r="L136" s="413" t="s">
        <v>320</v>
      </c>
      <c r="M136" s="414" t="s">
        <v>927</v>
      </c>
      <c r="N136" s="378">
        <v>665</v>
      </c>
      <c r="O136" s="291">
        <v>1100</v>
      </c>
      <c r="P136" s="380" t="s">
        <v>112</v>
      </c>
      <c r="Q136" s="381" t="str">
        <f t="shared" si="28"/>
        <v>E2.P_E.MR1-MP04-1</v>
      </c>
      <c r="R136" s="425" t="s">
        <v>940</v>
      </c>
      <c r="S136" s="317" t="s">
        <v>941</v>
      </c>
      <c r="T136" s="296">
        <v>0</v>
      </c>
      <c r="U136" s="297">
        <v>8</v>
      </c>
      <c r="V136" s="296" t="s">
        <v>67</v>
      </c>
      <c r="W136" s="298">
        <v>2</v>
      </c>
      <c r="X136" s="299">
        <v>2</v>
      </c>
      <c r="Y136" s="298">
        <v>2</v>
      </c>
      <c r="Z136" s="300">
        <v>2</v>
      </c>
      <c r="AA136" s="301"/>
      <c r="AB136" s="302"/>
      <c r="AC136" s="302"/>
      <c r="AD136" s="302"/>
      <c r="AE136" s="302"/>
      <c r="AF136" s="302"/>
      <c r="AG136" s="302"/>
      <c r="AH136" s="302"/>
      <c r="AI136" s="302"/>
      <c r="AJ136" s="302"/>
      <c r="AK136" s="302"/>
      <c r="AL136" s="302"/>
      <c r="AM136" s="302"/>
      <c r="AN136" s="302"/>
      <c r="AO136" s="302"/>
      <c r="AP136" s="302"/>
      <c r="AQ136" s="302"/>
      <c r="AR136" s="302"/>
      <c r="AS136" s="302"/>
      <c r="AT136" s="302"/>
      <c r="AU136" s="302"/>
      <c r="AV136" s="302"/>
      <c r="AW136" s="302"/>
      <c r="AX136" s="302"/>
      <c r="AY136" s="302"/>
      <c r="AZ136" s="302"/>
      <c r="BA136" s="302"/>
      <c r="BB136" s="302"/>
      <c r="BC136" s="303"/>
      <c r="BD136" s="304"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4" t="s">
        <v>942</v>
      </c>
      <c r="EM136" s="321" t="s">
        <v>940</v>
      </c>
      <c r="EN136" s="277" t="s">
        <v>941</v>
      </c>
      <c r="EO136" s="277">
        <v>0</v>
      </c>
      <c r="EP136" s="277">
        <v>8</v>
      </c>
      <c r="EQ136" s="278">
        <v>2</v>
      </c>
      <c r="ER136" s="278">
        <v>2</v>
      </c>
      <c r="ES136" s="278">
        <v>2</v>
      </c>
      <c r="ET136" s="831">
        <v>2</v>
      </c>
    </row>
    <row r="137" spans="1:150" ht="46.5" customHeight="1">
      <c r="A137" s="280" t="s">
        <v>76</v>
      </c>
      <c r="B137" s="433" t="s">
        <v>77</v>
      </c>
      <c r="C137" s="434" t="s">
        <v>826</v>
      </c>
      <c r="D137" s="434"/>
      <c r="E137" s="8" t="s">
        <v>695</v>
      </c>
      <c r="F137" s="284" t="str">
        <f t="shared" si="26"/>
        <v>E2.P_E</v>
      </c>
      <c r="G137" s="574" t="s">
        <v>230</v>
      </c>
      <c r="H137" s="574" t="s">
        <v>349</v>
      </c>
      <c r="I137" s="461"/>
      <c r="J137" s="462" t="s">
        <v>61</v>
      </c>
      <c r="K137" s="377" t="str">
        <f t="shared" si="27"/>
        <v>E2.P_E.MR1</v>
      </c>
      <c r="L137" s="413" t="s">
        <v>320</v>
      </c>
      <c r="M137" s="414" t="s">
        <v>927</v>
      </c>
      <c r="N137" s="378">
        <v>665</v>
      </c>
      <c r="O137" s="291">
        <v>1100</v>
      </c>
      <c r="P137" s="380" t="s">
        <v>122</v>
      </c>
      <c r="Q137" s="381" t="str">
        <f t="shared" si="28"/>
        <v>E2.P_E.MR1-MP05-1</v>
      </c>
      <c r="R137" s="425" t="s">
        <v>944</v>
      </c>
      <c r="S137" s="317" t="s">
        <v>945</v>
      </c>
      <c r="T137" s="296">
        <v>6</v>
      </c>
      <c r="U137" s="297">
        <v>194</v>
      </c>
      <c r="V137" s="296" t="s">
        <v>67</v>
      </c>
      <c r="W137" s="298">
        <v>48</v>
      </c>
      <c r="X137" s="299">
        <v>48</v>
      </c>
      <c r="Y137" s="298">
        <v>48</v>
      </c>
      <c r="Z137" s="300">
        <v>50</v>
      </c>
      <c r="AA137" s="301"/>
      <c r="AB137" s="302"/>
      <c r="AC137" s="302"/>
      <c r="AD137" s="302"/>
      <c r="AE137" s="302"/>
      <c r="AF137" s="302"/>
      <c r="AG137" s="302"/>
      <c r="AH137" s="302"/>
      <c r="AI137" s="302"/>
      <c r="AJ137" s="302"/>
      <c r="AK137" s="302"/>
      <c r="AL137" s="302"/>
      <c r="AM137" s="302"/>
      <c r="AN137" s="302"/>
      <c r="AO137" s="302"/>
      <c r="AP137" s="302"/>
      <c r="AQ137" s="302"/>
      <c r="AR137" s="302"/>
      <c r="AS137" s="302"/>
      <c r="AT137" s="302"/>
      <c r="AU137" s="302"/>
      <c r="AV137" s="302"/>
      <c r="AW137" s="302"/>
      <c r="AX137" s="302"/>
      <c r="AY137" s="302"/>
      <c r="AZ137" s="302"/>
      <c r="BA137" s="302"/>
      <c r="BB137" s="302"/>
      <c r="BC137" s="303"/>
      <c r="BD137" s="304"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4" t="s">
        <v>946</v>
      </c>
      <c r="EM137" s="321" t="s">
        <v>944</v>
      </c>
      <c r="EN137" s="277" t="s">
        <v>945</v>
      </c>
      <c r="EO137" s="277">
        <v>6</v>
      </c>
      <c r="EP137" s="277">
        <v>194</v>
      </c>
      <c r="EQ137" s="278">
        <v>48</v>
      </c>
      <c r="ER137" s="278">
        <v>48</v>
      </c>
      <c r="ES137" s="278">
        <v>48</v>
      </c>
      <c r="ET137" s="831">
        <v>50</v>
      </c>
    </row>
    <row r="138" spans="1:150" ht="45.75" customHeight="1" thickBot="1">
      <c r="A138" s="280" t="s">
        <v>76</v>
      </c>
      <c r="B138" s="433" t="s">
        <v>77</v>
      </c>
      <c r="C138" s="434" t="s">
        <v>826</v>
      </c>
      <c r="D138" s="434"/>
      <c r="E138" s="8" t="s">
        <v>695</v>
      </c>
      <c r="F138" s="284" t="str">
        <f t="shared" ref="F138:F201" si="100">+CONCATENATE(A138,E138)</f>
        <v>E2.P_E</v>
      </c>
      <c r="G138" s="575" t="s">
        <v>230</v>
      </c>
      <c r="H138" s="575" t="s">
        <v>349</v>
      </c>
      <c r="I138" s="467"/>
      <c r="J138" s="468" t="s">
        <v>61</v>
      </c>
      <c r="K138" s="469" t="str">
        <f t="shared" ref="K138:K201" si="101">+CONCATENATE(F138,".",J138)</f>
        <v>E2.P_E.MR1</v>
      </c>
      <c r="L138" s="429" t="s">
        <v>320</v>
      </c>
      <c r="M138" s="430" t="s">
        <v>927</v>
      </c>
      <c r="N138" s="392">
        <v>665</v>
      </c>
      <c r="O138" s="431">
        <v>1100</v>
      </c>
      <c r="P138" s="394" t="s">
        <v>132</v>
      </c>
      <c r="Q138" s="395" t="str">
        <f t="shared" ref="Q138:Q201" si="102">+CONCATENATE(K138,"-",P138)</f>
        <v>E2.P_E.MR1-MP06-1</v>
      </c>
      <c r="R138" s="480" t="s">
        <v>948</v>
      </c>
      <c r="S138" s="340" t="s">
        <v>949</v>
      </c>
      <c r="T138" s="341">
        <v>0</v>
      </c>
      <c r="U138" s="624">
        <v>1</v>
      </c>
      <c r="V138" s="623" t="s">
        <v>67</v>
      </c>
      <c r="W138" s="508">
        <v>0.25</v>
      </c>
      <c r="X138" s="507">
        <v>0.25</v>
      </c>
      <c r="Y138" s="508">
        <v>0.25</v>
      </c>
      <c r="Z138" s="640">
        <v>0.25</v>
      </c>
      <c r="AA138" s="386"/>
      <c r="AB138" s="387"/>
      <c r="AC138" s="387"/>
      <c r="AD138" s="387"/>
      <c r="AE138" s="387"/>
      <c r="AF138" s="387"/>
      <c r="AG138" s="387"/>
      <c r="AH138" s="387"/>
      <c r="AI138" s="387"/>
      <c r="AJ138" s="387"/>
      <c r="AK138" s="387"/>
      <c r="AL138" s="387"/>
      <c r="AM138" s="387"/>
      <c r="AN138" s="387"/>
      <c r="AO138" s="387"/>
      <c r="AP138" s="387"/>
      <c r="AQ138" s="387"/>
      <c r="AR138" s="387"/>
      <c r="AS138" s="387"/>
      <c r="AT138" s="387"/>
      <c r="AU138" s="387"/>
      <c r="AV138" s="387"/>
      <c r="AW138" s="387"/>
      <c r="AX138" s="387"/>
      <c r="AY138" s="387"/>
      <c r="AZ138" s="387"/>
      <c r="BA138" s="387"/>
      <c r="BB138" s="387"/>
      <c r="BC138" s="388"/>
      <c r="BD138" s="304"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4" t="s">
        <v>950</v>
      </c>
      <c r="EM138" s="321" t="s">
        <v>948</v>
      </c>
      <c r="EN138" s="277" t="s">
        <v>949</v>
      </c>
      <c r="EO138" s="277">
        <v>0</v>
      </c>
      <c r="EP138" s="389">
        <v>1</v>
      </c>
      <c r="EQ138" s="332">
        <v>0.25</v>
      </c>
      <c r="ER138" s="332">
        <v>0.25</v>
      </c>
      <c r="ES138" s="332">
        <v>0.25</v>
      </c>
      <c r="ET138" s="830">
        <v>0.25</v>
      </c>
    </row>
    <row r="139" spans="1:150" ht="86.25" customHeight="1">
      <c r="A139" s="280" t="s">
        <v>76</v>
      </c>
      <c r="B139" s="433" t="s">
        <v>77</v>
      </c>
      <c r="C139" s="434" t="s">
        <v>826</v>
      </c>
      <c r="D139" s="435" t="s">
        <v>827</v>
      </c>
      <c r="E139" s="22" t="s">
        <v>718</v>
      </c>
      <c r="F139" s="3" t="str">
        <f t="shared" si="100"/>
        <v>E2.P_F</v>
      </c>
      <c r="G139" s="483" t="s">
        <v>239</v>
      </c>
      <c r="H139" s="482" t="s">
        <v>360</v>
      </c>
      <c r="I139" s="458" t="s">
        <v>952</v>
      </c>
      <c r="J139" s="459" t="s">
        <v>61</v>
      </c>
      <c r="K139" s="420" t="str">
        <f t="shared" si="101"/>
        <v>E2.P_F.MR1</v>
      </c>
      <c r="L139" s="364" t="s">
        <v>334</v>
      </c>
      <c r="M139" s="365" t="s">
        <v>953</v>
      </c>
      <c r="N139" s="366">
        <v>25</v>
      </c>
      <c r="O139" s="249">
        <v>90</v>
      </c>
      <c r="P139" s="368" t="s">
        <v>64</v>
      </c>
      <c r="Q139" s="369" t="str">
        <f t="shared" si="102"/>
        <v>E2.P_F.MR1-MP01-1</v>
      </c>
      <c r="R139" s="421" t="s">
        <v>954</v>
      </c>
      <c r="S139" s="371" t="s">
        <v>955</v>
      </c>
      <c r="T139" s="372">
        <v>0</v>
      </c>
      <c r="U139" s="373">
        <v>1</v>
      </c>
      <c r="V139" s="372" t="s">
        <v>67</v>
      </c>
      <c r="W139" s="257">
        <v>0</v>
      </c>
      <c r="X139" s="258">
        <v>0.5</v>
      </c>
      <c r="Y139" s="566">
        <v>0.25</v>
      </c>
      <c r="Z139" s="568">
        <v>0.25</v>
      </c>
      <c r="AA139" s="594">
        <v>100000000</v>
      </c>
      <c r="AB139" s="595"/>
      <c r="AC139" s="595">
        <v>0</v>
      </c>
      <c r="AD139" s="595"/>
      <c r="AE139" s="595"/>
      <c r="AF139" s="595"/>
      <c r="AG139" s="595">
        <f t="shared" ref="AG139" si="103">SUM(AA139:AF139)</f>
        <v>100000000</v>
      </c>
      <c r="AH139" s="595">
        <f t="shared" ref="AH139:AM139" si="104">AA139*1.035</f>
        <v>103499999.99999999</v>
      </c>
      <c r="AI139" s="595">
        <f t="shared" si="104"/>
        <v>0</v>
      </c>
      <c r="AJ139" s="595">
        <f t="shared" si="104"/>
        <v>0</v>
      </c>
      <c r="AK139" s="595">
        <f t="shared" si="104"/>
        <v>0</v>
      </c>
      <c r="AL139" s="595">
        <f t="shared" si="104"/>
        <v>0</v>
      </c>
      <c r="AM139" s="595">
        <f t="shared" si="104"/>
        <v>0</v>
      </c>
      <c r="AN139" s="595">
        <f t="shared" ref="AN139" si="105">SUM(AH139:AM139)</f>
        <v>103499999.99999999</v>
      </c>
      <c r="AO139" s="595">
        <f t="shared" ref="AO139:AT139" si="106">AH139*1.035</f>
        <v>107122499.99999997</v>
      </c>
      <c r="AP139" s="595">
        <f t="shared" si="106"/>
        <v>0</v>
      </c>
      <c r="AQ139" s="595">
        <f t="shared" si="106"/>
        <v>0</v>
      </c>
      <c r="AR139" s="595">
        <f t="shared" si="106"/>
        <v>0</v>
      </c>
      <c r="AS139" s="595">
        <f t="shared" si="106"/>
        <v>0</v>
      </c>
      <c r="AT139" s="595">
        <f t="shared" si="106"/>
        <v>0</v>
      </c>
      <c r="AU139" s="595">
        <f t="shared" ref="AU139" si="107">SUM(AO139:AT139)</f>
        <v>107122499.99999997</v>
      </c>
      <c r="AV139" s="595">
        <f t="shared" ref="AV139:BA139" si="108">AO139*1.035</f>
        <v>110871787.49999996</v>
      </c>
      <c r="AW139" s="595">
        <f t="shared" si="108"/>
        <v>0</v>
      </c>
      <c r="AX139" s="595">
        <f t="shared" si="108"/>
        <v>0</v>
      </c>
      <c r="AY139" s="595">
        <f t="shared" si="108"/>
        <v>0</v>
      </c>
      <c r="AZ139" s="595">
        <f t="shared" si="108"/>
        <v>0</v>
      </c>
      <c r="BA139" s="595">
        <f t="shared" si="108"/>
        <v>0</v>
      </c>
      <c r="BB139" s="595">
        <f t="shared" ref="BB139" si="109">SUM(AV139:BA139)</f>
        <v>110871787.49999996</v>
      </c>
      <c r="BC139" s="596">
        <f t="shared" ref="BC139" si="110">+AG139+AN139+AU139+BB139</f>
        <v>421494287.49999994</v>
      </c>
      <c r="BD139" s="304"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4" t="s">
        <v>956</v>
      </c>
      <c r="EM139" s="321" t="s">
        <v>954</v>
      </c>
      <c r="EN139" s="277" t="s">
        <v>955</v>
      </c>
      <c r="EO139" s="277">
        <v>0</v>
      </c>
      <c r="EP139" s="277">
        <v>1</v>
      </c>
      <c r="EQ139" s="278">
        <v>0</v>
      </c>
      <c r="ER139" s="826">
        <v>0</v>
      </c>
      <c r="ES139" s="832">
        <v>0.5</v>
      </c>
      <c r="ET139" s="833">
        <v>0.5</v>
      </c>
    </row>
    <row r="140" spans="1:150" ht="42" customHeight="1">
      <c r="A140" s="280" t="s">
        <v>76</v>
      </c>
      <c r="B140" s="433" t="s">
        <v>77</v>
      </c>
      <c r="C140" s="434" t="s">
        <v>826</v>
      </c>
      <c r="D140" s="641"/>
      <c r="E140" s="23" t="s">
        <v>718</v>
      </c>
      <c r="F140" s="23" t="str">
        <f t="shared" si="100"/>
        <v>E2.P_F</v>
      </c>
      <c r="G140" s="414" t="s">
        <v>239</v>
      </c>
      <c r="H140" s="457" t="s">
        <v>360</v>
      </c>
      <c r="I140" s="461"/>
      <c r="J140" s="462" t="s">
        <v>61</v>
      </c>
      <c r="K140" s="377" t="str">
        <f t="shared" si="101"/>
        <v>E2.P_F.MR1</v>
      </c>
      <c r="L140" s="413" t="s">
        <v>334</v>
      </c>
      <c r="M140" s="414" t="s">
        <v>953</v>
      </c>
      <c r="N140" s="378">
        <v>25</v>
      </c>
      <c r="O140" s="291">
        <v>90</v>
      </c>
      <c r="P140" s="380" t="s">
        <v>87</v>
      </c>
      <c r="Q140" s="381" t="str">
        <f t="shared" si="102"/>
        <v>E2.P_F.MR1-MP02-1</v>
      </c>
      <c r="R140" s="425" t="s">
        <v>958</v>
      </c>
      <c r="S140" s="317" t="s">
        <v>959</v>
      </c>
      <c r="T140" s="296">
        <v>0</v>
      </c>
      <c r="U140" s="297">
        <v>1</v>
      </c>
      <c r="V140" s="296" t="s">
        <v>67</v>
      </c>
      <c r="W140" s="324">
        <v>0.25</v>
      </c>
      <c r="X140" s="325">
        <v>0.25</v>
      </c>
      <c r="Y140" s="324">
        <v>0.25</v>
      </c>
      <c r="Z140" s="326">
        <v>0.25</v>
      </c>
      <c r="AA140" s="301"/>
      <c r="AB140" s="302"/>
      <c r="AC140" s="302"/>
      <c r="AD140" s="302"/>
      <c r="AE140" s="302"/>
      <c r="AF140" s="302"/>
      <c r="AG140" s="302"/>
      <c r="AH140" s="302"/>
      <c r="AI140" s="302"/>
      <c r="AJ140" s="302"/>
      <c r="AK140" s="302"/>
      <c r="AL140" s="302"/>
      <c r="AM140" s="302"/>
      <c r="AN140" s="302"/>
      <c r="AO140" s="302"/>
      <c r="AP140" s="302"/>
      <c r="AQ140" s="302"/>
      <c r="AR140" s="302"/>
      <c r="AS140" s="302"/>
      <c r="AT140" s="302"/>
      <c r="AU140" s="302"/>
      <c r="AV140" s="302"/>
      <c r="AW140" s="302"/>
      <c r="AX140" s="302"/>
      <c r="AY140" s="302"/>
      <c r="AZ140" s="302"/>
      <c r="BA140" s="302"/>
      <c r="BB140" s="302"/>
      <c r="BC140" s="303"/>
      <c r="BD140" s="304"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4" t="s">
        <v>960</v>
      </c>
      <c r="EM140" s="321" t="s">
        <v>958</v>
      </c>
      <c r="EN140" s="277" t="s">
        <v>959</v>
      </c>
      <c r="EO140" s="277">
        <v>0</v>
      </c>
      <c r="EP140" s="277">
        <v>1</v>
      </c>
      <c r="EQ140" s="332">
        <v>0.25</v>
      </c>
      <c r="ER140" s="332">
        <v>0.25</v>
      </c>
      <c r="ES140" s="332">
        <v>0.25</v>
      </c>
      <c r="ET140" s="830">
        <v>0.25</v>
      </c>
    </row>
    <row r="141" spans="1:150" ht="36.75" customHeight="1">
      <c r="A141" s="280" t="s">
        <v>76</v>
      </c>
      <c r="B141" s="433" t="s">
        <v>77</v>
      </c>
      <c r="C141" s="434" t="s">
        <v>826</v>
      </c>
      <c r="D141" s="641"/>
      <c r="E141" s="23" t="s">
        <v>718</v>
      </c>
      <c r="F141" s="23" t="str">
        <f t="shared" si="100"/>
        <v>E2.P_F</v>
      </c>
      <c r="G141" s="414" t="s">
        <v>239</v>
      </c>
      <c r="H141" s="457" t="s">
        <v>360</v>
      </c>
      <c r="I141" s="461"/>
      <c r="J141" s="462" t="s">
        <v>61</v>
      </c>
      <c r="K141" s="377" t="str">
        <f t="shared" si="101"/>
        <v>E2.P_F.MR1</v>
      </c>
      <c r="L141" s="413" t="s">
        <v>334</v>
      </c>
      <c r="M141" s="414" t="s">
        <v>953</v>
      </c>
      <c r="N141" s="378">
        <v>25</v>
      </c>
      <c r="O141" s="291">
        <v>90</v>
      </c>
      <c r="P141" s="380" t="s">
        <v>99</v>
      </c>
      <c r="Q141" s="381" t="str">
        <f t="shared" si="102"/>
        <v>E2.P_F.MR1-MP03-1</v>
      </c>
      <c r="R141" s="425" t="s">
        <v>962</v>
      </c>
      <c r="S141" s="317" t="s">
        <v>963</v>
      </c>
      <c r="T141" s="296">
        <v>1</v>
      </c>
      <c r="U141" s="297">
        <v>2</v>
      </c>
      <c r="V141" s="296" t="s">
        <v>67</v>
      </c>
      <c r="W141" s="318">
        <v>0.5</v>
      </c>
      <c r="X141" s="333">
        <v>0.5</v>
      </c>
      <c r="Y141" s="318">
        <v>0.5</v>
      </c>
      <c r="Z141" s="319">
        <v>0.5</v>
      </c>
      <c r="AA141" s="301"/>
      <c r="AB141" s="302"/>
      <c r="AC141" s="302"/>
      <c r="AD141" s="302"/>
      <c r="AE141" s="302"/>
      <c r="AF141" s="302"/>
      <c r="AG141" s="302"/>
      <c r="AH141" s="302"/>
      <c r="AI141" s="302"/>
      <c r="AJ141" s="302"/>
      <c r="AK141" s="302"/>
      <c r="AL141" s="302"/>
      <c r="AM141" s="302"/>
      <c r="AN141" s="302"/>
      <c r="AO141" s="302"/>
      <c r="AP141" s="302"/>
      <c r="AQ141" s="302"/>
      <c r="AR141" s="302"/>
      <c r="AS141" s="302"/>
      <c r="AT141" s="302"/>
      <c r="AU141" s="302"/>
      <c r="AV141" s="302"/>
      <c r="AW141" s="302"/>
      <c r="AX141" s="302"/>
      <c r="AY141" s="302"/>
      <c r="AZ141" s="302"/>
      <c r="BA141" s="302"/>
      <c r="BB141" s="302"/>
      <c r="BC141" s="303"/>
      <c r="BD141" s="304"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4" t="s">
        <v>964</v>
      </c>
      <c r="EM141" s="321" t="s">
        <v>962</v>
      </c>
      <c r="EN141" s="277" t="s">
        <v>963</v>
      </c>
      <c r="EO141" s="277">
        <v>1</v>
      </c>
      <c r="EP141" s="277">
        <v>2</v>
      </c>
      <c r="EQ141" s="279">
        <v>0.5</v>
      </c>
      <c r="ER141" s="279">
        <v>0.5</v>
      </c>
      <c r="ES141" s="279">
        <v>0.5</v>
      </c>
      <c r="ET141" s="835">
        <v>0.5</v>
      </c>
    </row>
    <row r="142" spans="1:150" ht="36" customHeight="1">
      <c r="A142" s="280" t="s">
        <v>76</v>
      </c>
      <c r="B142" s="433" t="s">
        <v>77</v>
      </c>
      <c r="C142" s="434" t="s">
        <v>826</v>
      </c>
      <c r="D142" s="641"/>
      <c r="E142" s="23" t="s">
        <v>718</v>
      </c>
      <c r="F142" s="23" t="str">
        <f t="shared" si="100"/>
        <v>E2.P_F</v>
      </c>
      <c r="G142" s="414" t="s">
        <v>239</v>
      </c>
      <c r="H142" s="457" t="s">
        <v>360</v>
      </c>
      <c r="I142" s="461"/>
      <c r="J142" s="462" t="s">
        <v>61</v>
      </c>
      <c r="K142" s="377" t="str">
        <f t="shared" si="101"/>
        <v>E2.P_F.MR1</v>
      </c>
      <c r="L142" s="413" t="s">
        <v>334</v>
      </c>
      <c r="M142" s="414" t="s">
        <v>953</v>
      </c>
      <c r="N142" s="378">
        <v>25</v>
      </c>
      <c r="O142" s="291">
        <v>90</v>
      </c>
      <c r="P142" s="380" t="s">
        <v>112</v>
      </c>
      <c r="Q142" s="381" t="str">
        <f t="shared" si="102"/>
        <v>E2.P_F.MR1-MP04-1</v>
      </c>
      <c r="R142" s="425" t="s">
        <v>966</v>
      </c>
      <c r="S142" s="317" t="s">
        <v>967</v>
      </c>
      <c r="T142" s="296">
        <v>10</v>
      </c>
      <c r="U142" s="297">
        <v>20</v>
      </c>
      <c r="V142" s="296" t="s">
        <v>67</v>
      </c>
      <c r="W142" s="298">
        <v>6</v>
      </c>
      <c r="X142" s="299">
        <v>6</v>
      </c>
      <c r="Y142" s="298">
        <v>4</v>
      </c>
      <c r="Z142" s="300">
        <v>4</v>
      </c>
      <c r="AA142" s="301"/>
      <c r="AB142" s="302"/>
      <c r="AC142" s="302"/>
      <c r="AD142" s="302"/>
      <c r="AE142" s="302"/>
      <c r="AF142" s="302"/>
      <c r="AG142" s="302"/>
      <c r="AH142" s="302"/>
      <c r="AI142" s="302"/>
      <c r="AJ142" s="302"/>
      <c r="AK142" s="302"/>
      <c r="AL142" s="302"/>
      <c r="AM142" s="302"/>
      <c r="AN142" s="302"/>
      <c r="AO142" s="302"/>
      <c r="AP142" s="302"/>
      <c r="AQ142" s="302"/>
      <c r="AR142" s="302"/>
      <c r="AS142" s="302"/>
      <c r="AT142" s="302"/>
      <c r="AU142" s="302"/>
      <c r="AV142" s="302"/>
      <c r="AW142" s="302"/>
      <c r="AX142" s="302"/>
      <c r="AY142" s="302"/>
      <c r="AZ142" s="302"/>
      <c r="BA142" s="302"/>
      <c r="BB142" s="302"/>
      <c r="BC142" s="303"/>
      <c r="BD142" s="304"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4" t="s">
        <v>968</v>
      </c>
      <c r="EM142" s="321" t="s">
        <v>966</v>
      </c>
      <c r="EN142" s="277" t="s">
        <v>967</v>
      </c>
      <c r="EO142" s="277">
        <v>10</v>
      </c>
      <c r="EP142" s="277">
        <v>20</v>
      </c>
      <c r="EQ142" s="278">
        <v>6</v>
      </c>
      <c r="ER142" s="278">
        <v>6</v>
      </c>
      <c r="ES142" s="278">
        <v>4</v>
      </c>
      <c r="ET142" s="831">
        <v>4</v>
      </c>
    </row>
    <row r="143" spans="1:150" ht="39" customHeight="1" thickBot="1">
      <c r="A143" s="280" t="s">
        <v>76</v>
      </c>
      <c r="B143" s="433" t="s">
        <v>77</v>
      </c>
      <c r="C143" s="434" t="s">
        <v>826</v>
      </c>
      <c r="D143" s="641"/>
      <c r="E143" s="23" t="s">
        <v>718</v>
      </c>
      <c r="F143" s="23" t="str">
        <f t="shared" si="100"/>
        <v>E2.P_F</v>
      </c>
      <c r="G143" s="414" t="s">
        <v>239</v>
      </c>
      <c r="H143" s="457" t="s">
        <v>360</v>
      </c>
      <c r="I143" s="467"/>
      <c r="J143" s="468" t="s">
        <v>61</v>
      </c>
      <c r="K143" s="469" t="str">
        <f t="shared" si="101"/>
        <v>E2.P_F.MR1</v>
      </c>
      <c r="L143" s="429" t="s">
        <v>334</v>
      </c>
      <c r="M143" s="430" t="s">
        <v>953</v>
      </c>
      <c r="N143" s="392">
        <v>25</v>
      </c>
      <c r="O143" s="431">
        <v>90</v>
      </c>
      <c r="P143" s="394" t="s">
        <v>122</v>
      </c>
      <c r="Q143" s="395" t="str">
        <f t="shared" si="102"/>
        <v>E2.P_F.MR1-MP05-1</v>
      </c>
      <c r="R143" s="480" t="s">
        <v>970</v>
      </c>
      <c r="S143" s="340" t="s">
        <v>971</v>
      </c>
      <c r="T143" s="564">
        <v>0.15</v>
      </c>
      <c r="U143" s="565">
        <v>0.65</v>
      </c>
      <c r="V143" s="564" t="s">
        <v>67</v>
      </c>
      <c r="W143" s="356">
        <v>0</v>
      </c>
      <c r="X143" s="625">
        <v>0.3</v>
      </c>
      <c r="Y143" s="406">
        <v>0.3</v>
      </c>
      <c r="Z143" s="400">
        <v>0.05</v>
      </c>
      <c r="AA143" s="327"/>
      <c r="AB143" s="328"/>
      <c r="AC143" s="328"/>
      <c r="AD143" s="328"/>
      <c r="AE143" s="328"/>
      <c r="AF143" s="328"/>
      <c r="AG143" s="328"/>
      <c r="AH143" s="328"/>
      <c r="AI143" s="328"/>
      <c r="AJ143" s="328"/>
      <c r="AK143" s="328"/>
      <c r="AL143" s="328"/>
      <c r="AM143" s="328"/>
      <c r="AN143" s="328"/>
      <c r="AO143" s="328"/>
      <c r="AP143" s="328"/>
      <c r="AQ143" s="328"/>
      <c r="AR143" s="328"/>
      <c r="AS143" s="328"/>
      <c r="AT143" s="328"/>
      <c r="AU143" s="328"/>
      <c r="AV143" s="328"/>
      <c r="AW143" s="328"/>
      <c r="AX143" s="328"/>
      <c r="AY143" s="328"/>
      <c r="AZ143" s="328"/>
      <c r="BA143" s="328"/>
      <c r="BB143" s="328"/>
      <c r="BC143" s="329"/>
      <c r="BD143" s="304"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4" t="s">
        <v>972</v>
      </c>
      <c r="EM143" s="321" t="s">
        <v>970</v>
      </c>
      <c r="EN143" s="277" t="s">
        <v>971</v>
      </c>
      <c r="EO143" s="278">
        <v>15</v>
      </c>
      <c r="EP143" s="278">
        <v>65</v>
      </c>
      <c r="EQ143" s="278">
        <v>0</v>
      </c>
      <c r="ER143" s="279">
        <v>30</v>
      </c>
      <c r="ES143" s="279">
        <v>30</v>
      </c>
      <c r="ET143" s="830">
        <v>5</v>
      </c>
    </row>
    <row r="144" spans="1:150" ht="90" customHeight="1">
      <c r="A144" s="280" t="s">
        <v>76</v>
      </c>
      <c r="B144" s="433" t="s">
        <v>77</v>
      </c>
      <c r="C144" s="434" t="s">
        <v>826</v>
      </c>
      <c r="D144" s="641"/>
      <c r="E144" s="23" t="s">
        <v>718</v>
      </c>
      <c r="F144" s="23" t="str">
        <f t="shared" si="100"/>
        <v>E2.P_F</v>
      </c>
      <c r="G144" s="414" t="s">
        <v>239</v>
      </c>
      <c r="H144" s="457" t="s">
        <v>360</v>
      </c>
      <c r="I144" s="458" t="s">
        <v>974</v>
      </c>
      <c r="J144" s="459" t="s">
        <v>167</v>
      </c>
      <c r="K144" s="460" t="str">
        <f t="shared" si="101"/>
        <v>E2.P_F.MR2</v>
      </c>
      <c r="L144" s="364" t="s">
        <v>345</v>
      </c>
      <c r="M144" s="365" t="s">
        <v>975</v>
      </c>
      <c r="N144" s="366">
        <v>18152</v>
      </c>
      <c r="O144" s="249">
        <v>40000</v>
      </c>
      <c r="P144" s="368" t="s">
        <v>64</v>
      </c>
      <c r="Q144" s="369" t="str">
        <f t="shared" si="102"/>
        <v>E2.P_F.MR2-MP01-1</v>
      </c>
      <c r="R144" s="421" t="s">
        <v>976</v>
      </c>
      <c r="S144" s="371" t="s">
        <v>977</v>
      </c>
      <c r="T144" s="512">
        <v>0</v>
      </c>
      <c r="U144" s="513">
        <v>1</v>
      </c>
      <c r="V144" s="512" t="s">
        <v>67</v>
      </c>
      <c r="W144" s="566">
        <v>0.25</v>
      </c>
      <c r="X144" s="567">
        <v>0.35</v>
      </c>
      <c r="Y144" s="566">
        <v>0.25</v>
      </c>
      <c r="Z144" s="568">
        <v>0.15</v>
      </c>
      <c r="AA144" s="386"/>
      <c r="AB144" s="387"/>
      <c r="AC144" s="387"/>
      <c r="AD144" s="387"/>
      <c r="AE144" s="387"/>
      <c r="AF144" s="387"/>
      <c r="AG144" s="387"/>
      <c r="AH144" s="387"/>
      <c r="AI144" s="387"/>
      <c r="AJ144" s="387"/>
      <c r="AK144" s="387"/>
      <c r="AL144" s="387"/>
      <c r="AM144" s="387"/>
      <c r="AN144" s="387"/>
      <c r="AO144" s="387"/>
      <c r="AP144" s="387"/>
      <c r="AQ144" s="387"/>
      <c r="AR144" s="387"/>
      <c r="AS144" s="387"/>
      <c r="AT144" s="387"/>
      <c r="AU144" s="387"/>
      <c r="AV144" s="387"/>
      <c r="AW144" s="387"/>
      <c r="AX144" s="387"/>
      <c r="AY144" s="387"/>
      <c r="AZ144" s="387"/>
      <c r="BA144" s="387"/>
      <c r="BB144" s="387"/>
      <c r="BC144" s="388"/>
      <c r="BD144" s="304"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4" t="s">
        <v>978</v>
      </c>
      <c r="EM144" s="321" t="s">
        <v>976</v>
      </c>
      <c r="EN144" s="277" t="s">
        <v>977</v>
      </c>
      <c r="EO144" s="389">
        <v>0</v>
      </c>
      <c r="EP144" s="389">
        <v>1</v>
      </c>
      <c r="EQ144" s="332">
        <v>0.25</v>
      </c>
      <c r="ER144" s="832">
        <v>0</v>
      </c>
      <c r="ES144" s="832">
        <v>0.35</v>
      </c>
      <c r="ET144" s="833">
        <v>0.4</v>
      </c>
    </row>
    <row r="145" spans="1:150" ht="44.25" customHeight="1">
      <c r="A145" s="280" t="s">
        <v>76</v>
      </c>
      <c r="B145" s="433" t="s">
        <v>77</v>
      </c>
      <c r="C145" s="434" t="s">
        <v>826</v>
      </c>
      <c r="D145" s="641"/>
      <c r="E145" s="23" t="s">
        <v>718</v>
      </c>
      <c r="F145" s="23" t="str">
        <f t="shared" si="100"/>
        <v>E2.P_F</v>
      </c>
      <c r="G145" s="414" t="s">
        <v>239</v>
      </c>
      <c r="H145" s="457" t="s">
        <v>360</v>
      </c>
      <c r="I145" s="461"/>
      <c r="J145" s="462" t="s">
        <v>167</v>
      </c>
      <c r="K145" s="377" t="str">
        <f t="shared" si="101"/>
        <v>E2.P_F.MR2</v>
      </c>
      <c r="L145" s="413" t="s">
        <v>345</v>
      </c>
      <c r="M145" s="414" t="s">
        <v>975</v>
      </c>
      <c r="N145" s="378">
        <v>18152</v>
      </c>
      <c r="O145" s="291">
        <v>40000</v>
      </c>
      <c r="P145" s="380" t="s">
        <v>87</v>
      </c>
      <c r="Q145" s="381" t="str">
        <f t="shared" si="102"/>
        <v>E2.P_F.MR2-MP02-1</v>
      </c>
      <c r="R145" s="425" t="s">
        <v>980</v>
      </c>
      <c r="S145" s="317" t="s">
        <v>981</v>
      </c>
      <c r="T145" s="384">
        <v>0</v>
      </c>
      <c r="U145" s="385">
        <v>4</v>
      </c>
      <c r="V145" s="384" t="s">
        <v>67</v>
      </c>
      <c r="W145" s="298">
        <v>1</v>
      </c>
      <c r="X145" s="299">
        <v>1</v>
      </c>
      <c r="Y145" s="298">
        <v>1</v>
      </c>
      <c r="Z145" s="300">
        <v>1</v>
      </c>
      <c r="AA145" s="386"/>
      <c r="AB145" s="387"/>
      <c r="AC145" s="387"/>
      <c r="AD145" s="387"/>
      <c r="AE145" s="387"/>
      <c r="AF145" s="387"/>
      <c r="AG145" s="387"/>
      <c r="AH145" s="387"/>
      <c r="AI145" s="387"/>
      <c r="AJ145" s="387"/>
      <c r="AK145" s="387"/>
      <c r="AL145" s="387"/>
      <c r="AM145" s="387"/>
      <c r="AN145" s="387"/>
      <c r="AO145" s="387"/>
      <c r="AP145" s="387"/>
      <c r="AQ145" s="387"/>
      <c r="AR145" s="387"/>
      <c r="AS145" s="387"/>
      <c r="AT145" s="387"/>
      <c r="AU145" s="387"/>
      <c r="AV145" s="387"/>
      <c r="AW145" s="387"/>
      <c r="AX145" s="387"/>
      <c r="AY145" s="387"/>
      <c r="AZ145" s="387"/>
      <c r="BA145" s="387"/>
      <c r="BB145" s="387"/>
      <c r="BC145" s="388"/>
      <c r="BD145" s="304"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4" t="s">
        <v>982</v>
      </c>
      <c r="EM145" s="321" t="s">
        <v>980</v>
      </c>
      <c r="EN145" s="277" t="s">
        <v>981</v>
      </c>
      <c r="EO145" s="389">
        <v>0</v>
      </c>
      <c r="EP145" s="389">
        <v>4</v>
      </c>
      <c r="EQ145" s="278">
        <v>1</v>
      </c>
      <c r="ER145" s="278">
        <v>1</v>
      </c>
      <c r="ES145" s="278">
        <v>1</v>
      </c>
      <c r="ET145" s="831">
        <v>1</v>
      </c>
    </row>
    <row r="146" spans="1:150" ht="41.25" customHeight="1">
      <c r="A146" s="280" t="s">
        <v>76</v>
      </c>
      <c r="B146" s="433" t="s">
        <v>77</v>
      </c>
      <c r="C146" s="434" t="s">
        <v>826</v>
      </c>
      <c r="D146" s="641"/>
      <c r="E146" s="23" t="s">
        <v>718</v>
      </c>
      <c r="F146" s="23" t="str">
        <f t="shared" si="100"/>
        <v>E2.P_F</v>
      </c>
      <c r="G146" s="414" t="s">
        <v>239</v>
      </c>
      <c r="H146" s="457" t="s">
        <v>360</v>
      </c>
      <c r="I146" s="461"/>
      <c r="J146" s="462" t="s">
        <v>167</v>
      </c>
      <c r="K146" s="377" t="str">
        <f t="shared" si="101"/>
        <v>E2.P_F.MR2</v>
      </c>
      <c r="L146" s="413" t="s">
        <v>345</v>
      </c>
      <c r="M146" s="414" t="s">
        <v>975</v>
      </c>
      <c r="N146" s="378">
        <v>18152</v>
      </c>
      <c r="O146" s="291">
        <v>40000</v>
      </c>
      <c r="P146" s="380" t="s">
        <v>99</v>
      </c>
      <c r="Q146" s="381" t="str">
        <f t="shared" si="102"/>
        <v>E2.P_F.MR2-MP03-1</v>
      </c>
      <c r="R146" s="425" t="s">
        <v>984</v>
      </c>
      <c r="S146" s="317" t="s">
        <v>985</v>
      </c>
      <c r="T146" s="384">
        <v>1</v>
      </c>
      <c r="U146" s="385">
        <v>3</v>
      </c>
      <c r="V146" s="384" t="s">
        <v>67</v>
      </c>
      <c r="W146" s="298">
        <v>0</v>
      </c>
      <c r="X146" s="299">
        <v>1</v>
      </c>
      <c r="Y146" s="298">
        <v>1</v>
      </c>
      <c r="Z146" s="300">
        <v>1</v>
      </c>
      <c r="AA146" s="386"/>
      <c r="AB146" s="387"/>
      <c r="AC146" s="387"/>
      <c r="AD146" s="387"/>
      <c r="AE146" s="387"/>
      <c r="AF146" s="387"/>
      <c r="AG146" s="387"/>
      <c r="AH146" s="387"/>
      <c r="AI146" s="387"/>
      <c r="AJ146" s="387"/>
      <c r="AK146" s="387"/>
      <c r="AL146" s="387"/>
      <c r="AM146" s="387"/>
      <c r="AN146" s="387"/>
      <c r="AO146" s="387"/>
      <c r="AP146" s="387"/>
      <c r="AQ146" s="387"/>
      <c r="AR146" s="387"/>
      <c r="AS146" s="387"/>
      <c r="AT146" s="387"/>
      <c r="AU146" s="387"/>
      <c r="AV146" s="387"/>
      <c r="AW146" s="387"/>
      <c r="AX146" s="387"/>
      <c r="AY146" s="387"/>
      <c r="AZ146" s="387"/>
      <c r="BA146" s="387"/>
      <c r="BB146" s="387"/>
      <c r="BC146" s="388"/>
      <c r="BD146" s="304"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4" t="s">
        <v>986</v>
      </c>
      <c r="EM146" s="321" t="s">
        <v>984</v>
      </c>
      <c r="EN146" s="277" t="s">
        <v>985</v>
      </c>
      <c r="EO146" s="389">
        <v>1</v>
      </c>
      <c r="EP146" s="389">
        <v>3</v>
      </c>
      <c r="EQ146" s="278">
        <v>1</v>
      </c>
      <c r="ER146" s="278">
        <v>1</v>
      </c>
      <c r="ES146" s="278">
        <v>1</v>
      </c>
      <c r="ET146" s="831">
        <v>0</v>
      </c>
    </row>
    <row r="147" spans="1:150" ht="51.75" customHeight="1" thickBot="1">
      <c r="A147" s="280" t="s">
        <v>76</v>
      </c>
      <c r="B147" s="601" t="s">
        <v>77</v>
      </c>
      <c r="C147" s="602" t="s">
        <v>826</v>
      </c>
      <c r="D147" s="642"/>
      <c r="E147" s="24" t="s">
        <v>718</v>
      </c>
      <c r="F147" s="24" t="str">
        <f t="shared" si="100"/>
        <v>E2.P_F</v>
      </c>
      <c r="G147" s="430" t="s">
        <v>239</v>
      </c>
      <c r="H147" s="569" t="s">
        <v>360</v>
      </c>
      <c r="I147" s="467"/>
      <c r="J147" s="462" t="s">
        <v>167</v>
      </c>
      <c r="K147" s="377" t="str">
        <f t="shared" si="101"/>
        <v>E2.P_F.MR2</v>
      </c>
      <c r="L147" s="413" t="s">
        <v>345</v>
      </c>
      <c r="M147" s="414" t="s">
        <v>975</v>
      </c>
      <c r="N147" s="392">
        <v>18152</v>
      </c>
      <c r="O147" s="431">
        <v>40000</v>
      </c>
      <c r="P147" s="394" t="s">
        <v>112</v>
      </c>
      <c r="Q147" s="395" t="str">
        <f t="shared" si="102"/>
        <v>E2.P_F.MR2-MP04-1</v>
      </c>
      <c r="R147" s="432" t="s">
        <v>988</v>
      </c>
      <c r="S147" s="353" t="s">
        <v>989</v>
      </c>
      <c r="T147" s="396">
        <v>0</v>
      </c>
      <c r="U147" s="397">
        <v>1</v>
      </c>
      <c r="V147" s="396" t="s">
        <v>67</v>
      </c>
      <c r="W147" s="406">
        <v>0.2</v>
      </c>
      <c r="X147" s="625">
        <v>0.2</v>
      </c>
      <c r="Y147" s="406">
        <v>0.3</v>
      </c>
      <c r="Z147" s="407">
        <v>0.3</v>
      </c>
      <c r="AA147" s="643"/>
      <c r="AB147" s="644"/>
      <c r="AC147" s="644"/>
      <c r="AD147" s="644"/>
      <c r="AE147" s="644"/>
      <c r="AF147" s="644"/>
      <c r="AG147" s="644"/>
      <c r="AH147" s="644"/>
      <c r="AI147" s="644"/>
      <c r="AJ147" s="644"/>
      <c r="AK147" s="644"/>
      <c r="AL147" s="644"/>
      <c r="AM147" s="644"/>
      <c r="AN147" s="644"/>
      <c r="AO147" s="644"/>
      <c r="AP147" s="644"/>
      <c r="AQ147" s="644"/>
      <c r="AR147" s="644"/>
      <c r="AS147" s="644"/>
      <c r="AT147" s="644"/>
      <c r="AU147" s="644"/>
      <c r="AV147" s="644"/>
      <c r="AW147" s="644"/>
      <c r="AX147" s="644"/>
      <c r="AY147" s="644"/>
      <c r="AZ147" s="644"/>
      <c r="BA147" s="644"/>
      <c r="BB147" s="644"/>
      <c r="BC147" s="645"/>
      <c r="BD147" s="304"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4" t="s">
        <v>990</v>
      </c>
      <c r="EM147" s="321" t="s">
        <v>988</v>
      </c>
      <c r="EN147" s="277" t="s">
        <v>989</v>
      </c>
      <c r="EO147" s="389">
        <v>0</v>
      </c>
      <c r="EP147" s="389">
        <v>1</v>
      </c>
      <c r="EQ147" s="279">
        <v>0.2</v>
      </c>
      <c r="ER147" s="279">
        <v>0.2</v>
      </c>
      <c r="ES147" s="279">
        <v>0.3</v>
      </c>
      <c r="ET147" s="835">
        <v>0.3</v>
      </c>
    </row>
    <row r="148" spans="1:150" ht="107.25" customHeight="1">
      <c r="A148" s="237" t="s">
        <v>90</v>
      </c>
      <c r="B148" s="607" t="s">
        <v>91</v>
      </c>
      <c r="C148" s="608" t="s">
        <v>992</v>
      </c>
      <c r="D148" s="435" t="s">
        <v>993</v>
      </c>
      <c r="E148" s="3" t="s">
        <v>57</v>
      </c>
      <c r="F148" s="646" t="str">
        <f t="shared" si="100"/>
        <v>E3.P_A</v>
      </c>
      <c r="G148" s="483" t="s">
        <v>250</v>
      </c>
      <c r="H148" s="365" t="s">
        <v>386</v>
      </c>
      <c r="I148" s="408" t="s">
        <v>994</v>
      </c>
      <c r="J148" s="439" t="s">
        <v>61</v>
      </c>
      <c r="K148" s="402" t="str">
        <f t="shared" si="101"/>
        <v>E3.P_A.MR1</v>
      </c>
      <c r="L148" s="364" t="s">
        <v>356</v>
      </c>
      <c r="M148" s="365" t="s">
        <v>995</v>
      </c>
      <c r="N148" s="484">
        <v>87</v>
      </c>
      <c r="O148" s="484">
        <v>114</v>
      </c>
      <c r="P148" s="647" t="s">
        <v>64</v>
      </c>
      <c r="Q148" s="648" t="str">
        <f t="shared" si="102"/>
        <v>E3.P_A.MR1-MP01-1</v>
      </c>
      <c r="R148" s="510" t="s">
        <v>996</v>
      </c>
      <c r="S148" s="649" t="s">
        <v>997</v>
      </c>
      <c r="T148" s="372">
        <v>12</v>
      </c>
      <c r="U148" s="373">
        <v>17</v>
      </c>
      <c r="V148" s="372" t="s">
        <v>67</v>
      </c>
      <c r="W148" s="257">
        <v>0</v>
      </c>
      <c r="X148" s="374">
        <v>3</v>
      </c>
      <c r="Y148" s="257">
        <v>2</v>
      </c>
      <c r="Z148" s="375">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50">
        <f t="shared" ref="BC148" si="114">+BB148+AU148+AN148+AG148</f>
        <v>76849938315.971848</v>
      </c>
      <c r="BD148" s="304"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2" t="s">
        <v>999</v>
      </c>
      <c r="EM148" s="321" t="s">
        <v>996</v>
      </c>
      <c r="EN148" s="277" t="s">
        <v>997</v>
      </c>
      <c r="EO148" s="828">
        <v>12</v>
      </c>
      <c r="EP148" s="828">
        <v>17</v>
      </c>
      <c r="EQ148" s="829">
        <v>0</v>
      </c>
      <c r="ER148" s="829">
        <v>3</v>
      </c>
      <c r="ES148" s="829">
        <v>2</v>
      </c>
      <c r="ET148" s="844">
        <v>0</v>
      </c>
    </row>
    <row r="149" spans="1:150" ht="57.75" customHeight="1">
      <c r="A149" s="280" t="s">
        <v>90</v>
      </c>
      <c r="B149" s="433" t="s">
        <v>91</v>
      </c>
      <c r="C149" s="434" t="s">
        <v>992</v>
      </c>
      <c r="D149" s="434"/>
      <c r="E149" s="8" t="s">
        <v>57</v>
      </c>
      <c r="F149" s="652" t="str">
        <f t="shared" si="100"/>
        <v>E3.P_A</v>
      </c>
      <c r="G149" s="414" t="s">
        <v>250</v>
      </c>
      <c r="H149" s="653" t="s">
        <v>386</v>
      </c>
      <c r="I149" s="447"/>
      <c r="J149" s="287" t="s">
        <v>61</v>
      </c>
      <c r="K149" s="288" t="str">
        <f t="shared" si="101"/>
        <v>E3.P_A.MR1</v>
      </c>
      <c r="L149" s="413" t="s">
        <v>356</v>
      </c>
      <c r="M149" s="414" t="s">
        <v>995</v>
      </c>
      <c r="N149" s="496">
        <v>87</v>
      </c>
      <c r="O149" s="10">
        <v>114</v>
      </c>
      <c r="P149" s="485" t="s">
        <v>87</v>
      </c>
      <c r="Q149" s="497" t="str">
        <f t="shared" si="102"/>
        <v>E3.P_A.MR1-MP02-1</v>
      </c>
      <c r="R149" s="425" t="s">
        <v>1001</v>
      </c>
      <c r="S149" s="654" t="s">
        <v>1002</v>
      </c>
      <c r="T149" s="296">
        <v>0</v>
      </c>
      <c r="U149" s="297">
        <v>3</v>
      </c>
      <c r="V149" s="296" t="s">
        <v>67</v>
      </c>
      <c r="W149" s="318">
        <v>0.2</v>
      </c>
      <c r="X149" s="333">
        <v>0.8</v>
      </c>
      <c r="Y149" s="298">
        <v>1</v>
      </c>
      <c r="Z149" s="300">
        <v>1</v>
      </c>
      <c r="AA149" s="301"/>
      <c r="AB149" s="302"/>
      <c r="AC149" s="302"/>
      <c r="AD149" s="302"/>
      <c r="AE149" s="302"/>
      <c r="AF149" s="302"/>
      <c r="AG149" s="302"/>
      <c r="AH149" s="302"/>
      <c r="AI149" s="302"/>
      <c r="AJ149" s="302"/>
      <c r="AK149" s="302"/>
      <c r="AL149" s="302"/>
      <c r="AM149" s="302"/>
      <c r="AN149" s="302"/>
      <c r="AO149" s="302"/>
      <c r="AP149" s="302"/>
      <c r="AQ149" s="302"/>
      <c r="AR149" s="302"/>
      <c r="AS149" s="302"/>
      <c r="AT149" s="302"/>
      <c r="AU149" s="302"/>
      <c r="AV149" s="302"/>
      <c r="AW149" s="302"/>
      <c r="AX149" s="302"/>
      <c r="AY149" s="302"/>
      <c r="AZ149" s="302"/>
      <c r="BA149" s="302"/>
      <c r="BB149" s="302"/>
      <c r="BC149" s="303"/>
      <c r="BD149" s="304"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2" t="s">
        <v>1003</v>
      </c>
      <c r="EM149" s="321" t="s">
        <v>1001</v>
      </c>
      <c r="EN149" s="277" t="s">
        <v>1002</v>
      </c>
      <c r="EO149" s="277">
        <v>0</v>
      </c>
      <c r="EP149" s="277">
        <v>3</v>
      </c>
      <c r="EQ149" s="279">
        <v>0.2</v>
      </c>
      <c r="ER149" s="847">
        <v>0.2</v>
      </c>
      <c r="ES149" s="847">
        <v>1.6</v>
      </c>
      <c r="ET149" s="831">
        <v>1</v>
      </c>
    </row>
    <row r="150" spans="1:150" ht="45.75" customHeight="1">
      <c r="A150" s="280" t="s">
        <v>90</v>
      </c>
      <c r="B150" s="433" t="s">
        <v>91</v>
      </c>
      <c r="C150" s="434" t="s">
        <v>992</v>
      </c>
      <c r="D150" s="434"/>
      <c r="E150" s="8" t="s">
        <v>57</v>
      </c>
      <c r="F150" s="652" t="str">
        <f t="shared" si="100"/>
        <v>E3.P_A</v>
      </c>
      <c r="G150" s="414" t="s">
        <v>250</v>
      </c>
      <c r="H150" s="653" t="s">
        <v>386</v>
      </c>
      <c r="I150" s="447"/>
      <c r="J150" s="287" t="s">
        <v>61</v>
      </c>
      <c r="K150" s="288" t="str">
        <f t="shared" si="101"/>
        <v>E3.P_A.MR1</v>
      </c>
      <c r="L150" s="413" t="s">
        <v>356</v>
      </c>
      <c r="M150" s="414" t="s">
        <v>995</v>
      </c>
      <c r="N150" s="496">
        <v>87</v>
      </c>
      <c r="O150" s="10">
        <v>114</v>
      </c>
      <c r="P150" s="485" t="s">
        <v>99</v>
      </c>
      <c r="Q150" s="497" t="str">
        <f t="shared" si="102"/>
        <v>E3.P_A.MR1-MP03-1</v>
      </c>
      <c r="R150" s="425" t="s">
        <v>1005</v>
      </c>
      <c r="S150" s="654" t="s">
        <v>1006</v>
      </c>
      <c r="T150" s="384">
        <v>12</v>
      </c>
      <c r="U150" s="385">
        <v>12</v>
      </c>
      <c r="V150" s="384" t="s">
        <v>102</v>
      </c>
      <c r="W150" s="298">
        <v>0</v>
      </c>
      <c r="X150" s="299">
        <v>4</v>
      </c>
      <c r="Y150" s="298">
        <v>4</v>
      </c>
      <c r="Z150" s="300">
        <v>4</v>
      </c>
      <c r="AA150" s="386"/>
      <c r="AB150" s="387"/>
      <c r="AC150" s="387"/>
      <c r="AD150" s="387"/>
      <c r="AE150" s="387"/>
      <c r="AF150" s="387"/>
      <c r="AG150" s="387"/>
      <c r="AH150" s="387"/>
      <c r="AI150" s="387"/>
      <c r="AJ150" s="387"/>
      <c r="AK150" s="387"/>
      <c r="AL150" s="387"/>
      <c r="AM150" s="387"/>
      <c r="AN150" s="387"/>
      <c r="AO150" s="387"/>
      <c r="AP150" s="387"/>
      <c r="AQ150" s="387"/>
      <c r="AR150" s="387"/>
      <c r="AS150" s="387"/>
      <c r="AT150" s="387"/>
      <c r="AU150" s="387"/>
      <c r="AV150" s="387"/>
      <c r="AW150" s="387"/>
      <c r="AX150" s="387"/>
      <c r="AY150" s="387"/>
      <c r="AZ150" s="387"/>
      <c r="BA150" s="387"/>
      <c r="BB150" s="387"/>
      <c r="BC150" s="388"/>
      <c r="BD150" s="304"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2" t="s">
        <v>1007</v>
      </c>
      <c r="EM150" s="321" t="s">
        <v>1005</v>
      </c>
      <c r="EN150" s="277" t="s">
        <v>1006</v>
      </c>
      <c r="EO150" s="389">
        <v>12</v>
      </c>
      <c r="EP150" s="389">
        <v>12</v>
      </c>
      <c r="EQ150" s="278">
        <v>12</v>
      </c>
      <c r="ER150" s="848">
        <v>4</v>
      </c>
      <c r="ES150" s="848">
        <v>4</v>
      </c>
      <c r="ET150" s="849">
        <v>4</v>
      </c>
    </row>
    <row r="151" spans="1:150" ht="45" customHeight="1">
      <c r="A151" s="280" t="s">
        <v>90</v>
      </c>
      <c r="B151" s="433" t="s">
        <v>91</v>
      </c>
      <c r="C151" s="434" t="s">
        <v>992</v>
      </c>
      <c r="D151" s="434"/>
      <c r="E151" s="8" t="s">
        <v>57</v>
      </c>
      <c r="F151" s="652" t="str">
        <f t="shared" si="100"/>
        <v>E3.P_A</v>
      </c>
      <c r="G151" s="414" t="s">
        <v>250</v>
      </c>
      <c r="H151" s="653" t="s">
        <v>386</v>
      </c>
      <c r="I151" s="447"/>
      <c r="J151" s="287" t="s">
        <v>61</v>
      </c>
      <c r="K151" s="288" t="str">
        <f t="shared" si="101"/>
        <v>E3.P_A.MR1</v>
      </c>
      <c r="L151" s="413" t="s">
        <v>356</v>
      </c>
      <c r="M151" s="414" t="s">
        <v>995</v>
      </c>
      <c r="N151" s="496">
        <v>87</v>
      </c>
      <c r="O151" s="10">
        <v>114</v>
      </c>
      <c r="P151" s="485" t="s">
        <v>112</v>
      </c>
      <c r="Q151" s="497" t="str">
        <f t="shared" si="102"/>
        <v>E3.P_A.MR1-MP04-1</v>
      </c>
      <c r="R151" s="425" t="s">
        <v>1009</v>
      </c>
      <c r="S151" s="654" t="s">
        <v>1010</v>
      </c>
      <c r="T151" s="384">
        <v>26</v>
      </c>
      <c r="U151" s="385">
        <v>28</v>
      </c>
      <c r="V151" s="384" t="s">
        <v>67</v>
      </c>
      <c r="W151" s="298">
        <v>0</v>
      </c>
      <c r="X151" s="299">
        <v>1</v>
      </c>
      <c r="Y151" s="298">
        <v>1</v>
      </c>
      <c r="Z151" s="300">
        <v>0</v>
      </c>
      <c r="AA151" s="386"/>
      <c r="AB151" s="387"/>
      <c r="AC151" s="387"/>
      <c r="AD151" s="387"/>
      <c r="AE151" s="387"/>
      <c r="AF151" s="387"/>
      <c r="AG151" s="387"/>
      <c r="AH151" s="387"/>
      <c r="AI151" s="387"/>
      <c r="AJ151" s="387"/>
      <c r="AK151" s="387"/>
      <c r="AL151" s="387"/>
      <c r="AM151" s="387"/>
      <c r="AN151" s="387"/>
      <c r="AO151" s="387"/>
      <c r="AP151" s="387"/>
      <c r="AQ151" s="387"/>
      <c r="AR151" s="387"/>
      <c r="AS151" s="387"/>
      <c r="AT151" s="387"/>
      <c r="AU151" s="387"/>
      <c r="AV151" s="387"/>
      <c r="AW151" s="387"/>
      <c r="AX151" s="387"/>
      <c r="AY151" s="387"/>
      <c r="AZ151" s="387"/>
      <c r="BA151" s="387"/>
      <c r="BB151" s="387"/>
      <c r="BC151" s="388"/>
      <c r="BD151" s="304"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2" t="s">
        <v>1011</v>
      </c>
      <c r="EM151" s="321" t="s">
        <v>1009</v>
      </c>
      <c r="EN151" s="277" t="s">
        <v>1010</v>
      </c>
      <c r="EO151" s="845">
        <v>26</v>
      </c>
      <c r="EP151" s="845">
        <v>28</v>
      </c>
      <c r="EQ151" s="829">
        <v>0</v>
      </c>
      <c r="ER151" s="847">
        <v>0.5</v>
      </c>
      <c r="ES151" s="847">
        <v>0.5</v>
      </c>
      <c r="ET151" s="849">
        <v>1</v>
      </c>
    </row>
    <row r="152" spans="1:150" ht="63.75" customHeight="1">
      <c r="A152" s="280" t="s">
        <v>90</v>
      </c>
      <c r="B152" s="433" t="s">
        <v>91</v>
      </c>
      <c r="C152" s="434" t="s">
        <v>992</v>
      </c>
      <c r="D152" s="434"/>
      <c r="E152" s="8" t="s">
        <v>57</v>
      </c>
      <c r="F152" s="652" t="str">
        <f t="shared" si="100"/>
        <v>E3.P_A</v>
      </c>
      <c r="G152" s="414" t="s">
        <v>250</v>
      </c>
      <c r="H152" s="653" t="s">
        <v>386</v>
      </c>
      <c r="I152" s="447"/>
      <c r="J152" s="287" t="s">
        <v>61</v>
      </c>
      <c r="K152" s="288" t="str">
        <f t="shared" si="101"/>
        <v>E3.P_A.MR1</v>
      </c>
      <c r="L152" s="413" t="s">
        <v>356</v>
      </c>
      <c r="M152" s="414" t="s">
        <v>995</v>
      </c>
      <c r="N152" s="496">
        <v>87</v>
      </c>
      <c r="O152" s="10">
        <v>114</v>
      </c>
      <c r="P152" s="485" t="s">
        <v>122</v>
      </c>
      <c r="Q152" s="497" t="str">
        <f t="shared" si="102"/>
        <v>E3.P_A.MR1-MP05-1</v>
      </c>
      <c r="R152" s="425" t="s">
        <v>1013</v>
      </c>
      <c r="S152" s="654" t="s">
        <v>1014</v>
      </c>
      <c r="T152" s="384">
        <v>0</v>
      </c>
      <c r="U152" s="385">
        <v>3</v>
      </c>
      <c r="V152" s="384" t="s">
        <v>67</v>
      </c>
      <c r="W152" s="298">
        <v>0</v>
      </c>
      <c r="X152" s="299">
        <v>1</v>
      </c>
      <c r="Y152" s="298">
        <v>1</v>
      </c>
      <c r="Z152" s="300">
        <v>1</v>
      </c>
      <c r="AA152" s="386"/>
      <c r="AB152" s="387"/>
      <c r="AC152" s="387"/>
      <c r="AD152" s="387"/>
      <c r="AE152" s="387"/>
      <c r="AF152" s="387"/>
      <c r="AG152" s="387"/>
      <c r="AH152" s="387"/>
      <c r="AI152" s="387"/>
      <c r="AJ152" s="387"/>
      <c r="AK152" s="387"/>
      <c r="AL152" s="387"/>
      <c r="AM152" s="387"/>
      <c r="AN152" s="387"/>
      <c r="AO152" s="387"/>
      <c r="AP152" s="387"/>
      <c r="AQ152" s="387"/>
      <c r="AR152" s="387"/>
      <c r="AS152" s="387"/>
      <c r="AT152" s="387"/>
      <c r="AU152" s="387"/>
      <c r="AV152" s="387"/>
      <c r="AW152" s="387"/>
      <c r="AX152" s="387"/>
      <c r="AY152" s="387"/>
      <c r="AZ152" s="387"/>
      <c r="BA152" s="387"/>
      <c r="BB152" s="387"/>
      <c r="BC152" s="388"/>
      <c r="BD152" s="304"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2" t="s">
        <v>1015</v>
      </c>
      <c r="EM152" s="321" t="s">
        <v>1013</v>
      </c>
      <c r="EN152" s="277" t="s">
        <v>1014</v>
      </c>
      <c r="EO152" s="389">
        <v>0</v>
      </c>
      <c r="EP152" s="389">
        <v>3</v>
      </c>
      <c r="EQ152" s="278">
        <v>0</v>
      </c>
      <c r="ER152" s="848">
        <v>0</v>
      </c>
      <c r="ES152" s="848">
        <v>2</v>
      </c>
      <c r="ET152" s="831">
        <v>1</v>
      </c>
    </row>
    <row r="153" spans="1:150" ht="58.5" customHeight="1">
      <c r="A153" s="280" t="s">
        <v>90</v>
      </c>
      <c r="B153" s="433" t="s">
        <v>91</v>
      </c>
      <c r="C153" s="434" t="s">
        <v>992</v>
      </c>
      <c r="D153" s="434"/>
      <c r="E153" s="8" t="s">
        <v>57</v>
      </c>
      <c r="F153" s="652" t="str">
        <f t="shared" si="100"/>
        <v>E3.P_A</v>
      </c>
      <c r="G153" s="414" t="s">
        <v>250</v>
      </c>
      <c r="H153" s="653" t="s">
        <v>386</v>
      </c>
      <c r="I153" s="447"/>
      <c r="J153" s="287" t="s">
        <v>61</v>
      </c>
      <c r="K153" s="288" t="str">
        <f t="shared" si="101"/>
        <v>E3.P_A.MR1</v>
      </c>
      <c r="L153" s="413" t="s">
        <v>356</v>
      </c>
      <c r="M153" s="414" t="s">
        <v>995</v>
      </c>
      <c r="N153" s="496">
        <v>87</v>
      </c>
      <c r="O153" s="10">
        <v>114</v>
      </c>
      <c r="P153" s="485" t="s">
        <v>132</v>
      </c>
      <c r="Q153" s="497" t="str">
        <f t="shared" si="102"/>
        <v>E3.P_A.MR1-MP06-1</v>
      </c>
      <c r="R153" s="425" t="s">
        <v>1017</v>
      </c>
      <c r="S153" s="654" t="s">
        <v>1018</v>
      </c>
      <c r="T153" s="384">
        <v>26</v>
      </c>
      <c r="U153" s="385">
        <v>26</v>
      </c>
      <c r="V153" s="384" t="s">
        <v>102</v>
      </c>
      <c r="W153" s="318">
        <v>0.2</v>
      </c>
      <c r="X153" s="333">
        <v>7.8</v>
      </c>
      <c r="Y153" s="298">
        <v>10</v>
      </c>
      <c r="Z153" s="300">
        <v>8</v>
      </c>
      <c r="AA153" s="386"/>
      <c r="AB153" s="387"/>
      <c r="AC153" s="387"/>
      <c r="AD153" s="387"/>
      <c r="AE153" s="387"/>
      <c r="AF153" s="387"/>
      <c r="AG153" s="387"/>
      <c r="AH153" s="387"/>
      <c r="AI153" s="387"/>
      <c r="AJ153" s="387"/>
      <c r="AK153" s="387"/>
      <c r="AL153" s="387"/>
      <c r="AM153" s="387"/>
      <c r="AN153" s="387"/>
      <c r="AO153" s="387"/>
      <c r="AP153" s="387"/>
      <c r="AQ153" s="387"/>
      <c r="AR153" s="387"/>
      <c r="AS153" s="387"/>
      <c r="AT153" s="387"/>
      <c r="AU153" s="387"/>
      <c r="AV153" s="387"/>
      <c r="AW153" s="387"/>
      <c r="AX153" s="387"/>
      <c r="AY153" s="387"/>
      <c r="AZ153" s="387"/>
      <c r="BA153" s="387"/>
      <c r="BB153" s="387"/>
      <c r="BC153" s="388"/>
      <c r="BD153" s="304"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2" t="s">
        <v>1019</v>
      </c>
      <c r="EM153" s="321" t="s">
        <v>1017</v>
      </c>
      <c r="EN153" s="277" t="s">
        <v>1018</v>
      </c>
      <c r="EO153" s="389">
        <v>26</v>
      </c>
      <c r="EP153" s="389">
        <v>26</v>
      </c>
      <c r="EQ153" s="279">
        <v>0.2</v>
      </c>
      <c r="ER153" s="279">
        <v>7.8</v>
      </c>
      <c r="ES153" s="278">
        <v>10</v>
      </c>
      <c r="ET153" s="831">
        <v>8</v>
      </c>
    </row>
    <row r="154" spans="1:150" ht="47.25" customHeight="1">
      <c r="A154" s="280" t="s">
        <v>90</v>
      </c>
      <c r="B154" s="433" t="s">
        <v>91</v>
      </c>
      <c r="C154" s="434" t="s">
        <v>992</v>
      </c>
      <c r="D154" s="434"/>
      <c r="E154" s="8" t="s">
        <v>57</v>
      </c>
      <c r="F154" s="652" t="str">
        <f t="shared" si="100"/>
        <v>E3.P_A</v>
      </c>
      <c r="G154" s="414" t="s">
        <v>250</v>
      </c>
      <c r="H154" s="653" t="s">
        <v>386</v>
      </c>
      <c r="I154" s="447"/>
      <c r="J154" s="287" t="s">
        <v>61</v>
      </c>
      <c r="K154" s="288" t="str">
        <f t="shared" si="101"/>
        <v>E3.P_A.MR1</v>
      </c>
      <c r="L154" s="413" t="s">
        <v>356</v>
      </c>
      <c r="M154" s="414" t="s">
        <v>995</v>
      </c>
      <c r="N154" s="496">
        <v>87</v>
      </c>
      <c r="O154" s="10">
        <v>114</v>
      </c>
      <c r="P154" s="485" t="s">
        <v>142</v>
      </c>
      <c r="Q154" s="497" t="str">
        <f t="shared" si="102"/>
        <v>E3.P_A.MR1-MP07-1</v>
      </c>
      <c r="R154" s="425" t="s">
        <v>1021</v>
      </c>
      <c r="S154" s="654" t="s">
        <v>1010</v>
      </c>
      <c r="T154" s="655">
        <v>0.6</v>
      </c>
      <c r="U154" s="385">
        <v>1</v>
      </c>
      <c r="V154" s="384" t="s">
        <v>67</v>
      </c>
      <c r="W154" s="318">
        <v>0.5</v>
      </c>
      <c r="X154" s="333">
        <v>0.5</v>
      </c>
      <c r="Y154" s="298">
        <v>0</v>
      </c>
      <c r="Z154" s="300">
        <v>0</v>
      </c>
      <c r="AA154" s="386"/>
      <c r="AB154" s="387"/>
      <c r="AC154" s="387"/>
      <c r="AD154" s="387"/>
      <c r="AE154" s="387"/>
      <c r="AF154" s="387"/>
      <c r="AG154" s="387"/>
      <c r="AH154" s="387"/>
      <c r="AI154" s="387"/>
      <c r="AJ154" s="387"/>
      <c r="AK154" s="387"/>
      <c r="AL154" s="387"/>
      <c r="AM154" s="387"/>
      <c r="AN154" s="387"/>
      <c r="AO154" s="387"/>
      <c r="AP154" s="387"/>
      <c r="AQ154" s="387"/>
      <c r="AR154" s="387"/>
      <c r="AS154" s="387"/>
      <c r="AT154" s="387"/>
      <c r="AU154" s="387"/>
      <c r="AV154" s="387"/>
      <c r="AW154" s="387"/>
      <c r="AX154" s="387"/>
      <c r="AY154" s="387"/>
      <c r="AZ154" s="387"/>
      <c r="BA154" s="387"/>
      <c r="BB154" s="387"/>
      <c r="BC154" s="388"/>
      <c r="BD154" s="304"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2" t="s">
        <v>1022</v>
      </c>
      <c r="EM154" s="321" t="s">
        <v>1021</v>
      </c>
      <c r="EN154" s="277" t="s">
        <v>1010</v>
      </c>
      <c r="EO154" s="656">
        <v>0.6</v>
      </c>
      <c r="EP154" s="389">
        <v>1</v>
      </c>
      <c r="EQ154" s="279">
        <v>0.5</v>
      </c>
      <c r="ER154" s="847">
        <v>0.4</v>
      </c>
      <c r="ES154" s="847">
        <v>0.1</v>
      </c>
      <c r="ET154" s="831">
        <v>0</v>
      </c>
    </row>
    <row r="155" spans="1:150" ht="53.25" customHeight="1">
      <c r="A155" s="280" t="s">
        <v>90</v>
      </c>
      <c r="B155" s="433" t="s">
        <v>91</v>
      </c>
      <c r="C155" s="434" t="s">
        <v>992</v>
      </c>
      <c r="D155" s="434"/>
      <c r="E155" s="8" t="s">
        <v>57</v>
      </c>
      <c r="F155" s="652" t="str">
        <f t="shared" si="100"/>
        <v>E3.P_A</v>
      </c>
      <c r="G155" s="414" t="s">
        <v>250</v>
      </c>
      <c r="H155" s="653" t="s">
        <v>386</v>
      </c>
      <c r="I155" s="447"/>
      <c r="J155" s="287" t="s">
        <v>61</v>
      </c>
      <c r="K155" s="288" t="str">
        <f t="shared" si="101"/>
        <v>E3.P_A.MR1</v>
      </c>
      <c r="L155" s="413" t="s">
        <v>356</v>
      </c>
      <c r="M155" s="414" t="s">
        <v>995</v>
      </c>
      <c r="N155" s="496">
        <v>87</v>
      </c>
      <c r="O155" s="10">
        <v>114</v>
      </c>
      <c r="P155" s="485" t="s">
        <v>156</v>
      </c>
      <c r="Q155" s="497" t="str">
        <f t="shared" si="102"/>
        <v>E3.P_A.MR1-MP08-1</v>
      </c>
      <c r="R155" s="425" t="s">
        <v>1024</v>
      </c>
      <c r="S155" s="654" t="s">
        <v>1018</v>
      </c>
      <c r="T155" s="384">
        <v>1</v>
      </c>
      <c r="U155" s="385">
        <v>1</v>
      </c>
      <c r="V155" s="384" t="s">
        <v>102</v>
      </c>
      <c r="W155" s="298">
        <v>0</v>
      </c>
      <c r="X155" s="299">
        <v>0</v>
      </c>
      <c r="Y155" s="318">
        <v>0.5</v>
      </c>
      <c r="Z155" s="319">
        <v>0.5</v>
      </c>
      <c r="AA155" s="386"/>
      <c r="AB155" s="387"/>
      <c r="AC155" s="387"/>
      <c r="AD155" s="387"/>
      <c r="AE155" s="387"/>
      <c r="AF155" s="387"/>
      <c r="AG155" s="387"/>
      <c r="AH155" s="387"/>
      <c r="AI155" s="387"/>
      <c r="AJ155" s="387"/>
      <c r="AK155" s="387"/>
      <c r="AL155" s="387"/>
      <c r="AM155" s="387"/>
      <c r="AN155" s="387"/>
      <c r="AO155" s="387"/>
      <c r="AP155" s="387"/>
      <c r="AQ155" s="387"/>
      <c r="AR155" s="387"/>
      <c r="AS155" s="387"/>
      <c r="AT155" s="387"/>
      <c r="AU155" s="387"/>
      <c r="AV155" s="387"/>
      <c r="AW155" s="387"/>
      <c r="AX155" s="387"/>
      <c r="AY155" s="387"/>
      <c r="AZ155" s="387"/>
      <c r="BA155" s="387"/>
      <c r="BB155" s="387"/>
      <c r="BC155" s="388"/>
      <c r="BD155" s="304"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2" t="s">
        <v>1025</v>
      </c>
      <c r="EM155" s="321" t="s">
        <v>1024</v>
      </c>
      <c r="EN155" s="277" t="s">
        <v>1018</v>
      </c>
      <c r="EO155" s="389">
        <v>1</v>
      </c>
      <c r="EP155" s="389">
        <v>1</v>
      </c>
      <c r="EQ155" s="278">
        <v>0</v>
      </c>
      <c r="ER155" s="848">
        <v>0</v>
      </c>
      <c r="ES155" s="847">
        <v>0.5</v>
      </c>
      <c r="ET155" s="850">
        <v>0.5</v>
      </c>
    </row>
    <row r="156" spans="1:150" ht="42" customHeight="1">
      <c r="A156" s="280" t="s">
        <v>90</v>
      </c>
      <c r="B156" s="433" t="s">
        <v>91</v>
      </c>
      <c r="C156" s="434" t="s">
        <v>992</v>
      </c>
      <c r="D156" s="434"/>
      <c r="E156" s="8" t="s">
        <v>57</v>
      </c>
      <c r="F156" s="652" t="str">
        <f t="shared" si="100"/>
        <v>E3.P_A</v>
      </c>
      <c r="G156" s="414" t="s">
        <v>250</v>
      </c>
      <c r="H156" s="653" t="s">
        <v>386</v>
      </c>
      <c r="I156" s="447"/>
      <c r="J156" s="287" t="s">
        <v>61</v>
      </c>
      <c r="K156" s="288" t="str">
        <f t="shared" si="101"/>
        <v>E3.P_A.MR1</v>
      </c>
      <c r="L156" s="413" t="s">
        <v>356</v>
      </c>
      <c r="M156" s="414" t="s">
        <v>995</v>
      </c>
      <c r="N156" s="496">
        <v>87</v>
      </c>
      <c r="O156" s="10">
        <v>114</v>
      </c>
      <c r="P156" s="485" t="s">
        <v>515</v>
      </c>
      <c r="Q156" s="497" t="str">
        <f t="shared" si="102"/>
        <v>E3.P_A.MR1-MP09-1</v>
      </c>
      <c r="R156" s="425" t="s">
        <v>1027</v>
      </c>
      <c r="S156" s="654" t="s">
        <v>1010</v>
      </c>
      <c r="T156" s="384">
        <v>1</v>
      </c>
      <c r="U156" s="385">
        <v>2</v>
      </c>
      <c r="V156" s="384" t="s">
        <v>67</v>
      </c>
      <c r="W156" s="318">
        <v>0.4</v>
      </c>
      <c r="X156" s="333">
        <v>0.2</v>
      </c>
      <c r="Y156" s="318">
        <v>0.7</v>
      </c>
      <c r="Z156" s="319">
        <v>0.7</v>
      </c>
      <c r="AA156" s="386"/>
      <c r="AB156" s="387"/>
      <c r="AC156" s="387"/>
      <c r="AD156" s="387"/>
      <c r="AE156" s="387"/>
      <c r="AF156" s="387"/>
      <c r="AG156" s="387"/>
      <c r="AH156" s="387"/>
      <c r="AI156" s="387"/>
      <c r="AJ156" s="387"/>
      <c r="AK156" s="387"/>
      <c r="AL156" s="387"/>
      <c r="AM156" s="387"/>
      <c r="AN156" s="387"/>
      <c r="AO156" s="387"/>
      <c r="AP156" s="387"/>
      <c r="AQ156" s="387"/>
      <c r="AR156" s="387"/>
      <c r="AS156" s="387"/>
      <c r="AT156" s="387"/>
      <c r="AU156" s="387"/>
      <c r="AV156" s="387"/>
      <c r="AW156" s="387"/>
      <c r="AX156" s="387"/>
      <c r="AY156" s="387"/>
      <c r="AZ156" s="387"/>
      <c r="BA156" s="387"/>
      <c r="BB156" s="387"/>
      <c r="BC156" s="388"/>
      <c r="BD156" s="304"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2" t="s">
        <v>1028</v>
      </c>
      <c r="EM156" s="321" t="s">
        <v>1027</v>
      </c>
      <c r="EN156" s="277" t="s">
        <v>1010</v>
      </c>
      <c r="EO156" s="389">
        <v>1</v>
      </c>
      <c r="EP156" s="389">
        <v>2</v>
      </c>
      <c r="EQ156" s="279">
        <v>0.4</v>
      </c>
      <c r="ER156" s="851">
        <v>0.08</v>
      </c>
      <c r="ES156" s="851">
        <v>0.6</v>
      </c>
      <c r="ET156" s="852">
        <v>0.92</v>
      </c>
    </row>
    <row r="157" spans="1:150" ht="57.75" customHeight="1">
      <c r="A157" s="280" t="s">
        <v>90</v>
      </c>
      <c r="B157" s="433" t="s">
        <v>91</v>
      </c>
      <c r="C157" s="434" t="s">
        <v>992</v>
      </c>
      <c r="D157" s="434"/>
      <c r="E157" s="8" t="s">
        <v>57</v>
      </c>
      <c r="F157" s="652" t="str">
        <f t="shared" si="100"/>
        <v>E3.P_A</v>
      </c>
      <c r="G157" s="414" t="s">
        <v>250</v>
      </c>
      <c r="H157" s="653" t="s">
        <v>386</v>
      </c>
      <c r="I157" s="447"/>
      <c r="J157" s="287" t="s">
        <v>61</v>
      </c>
      <c r="K157" s="288" t="str">
        <f t="shared" si="101"/>
        <v>E3.P_A.MR1</v>
      </c>
      <c r="L157" s="413" t="s">
        <v>356</v>
      </c>
      <c r="M157" s="414" t="s">
        <v>995</v>
      </c>
      <c r="N157" s="496">
        <v>87</v>
      </c>
      <c r="O157" s="10">
        <v>114</v>
      </c>
      <c r="P157" s="485" t="s">
        <v>522</v>
      </c>
      <c r="Q157" s="497" t="str">
        <f t="shared" si="102"/>
        <v>E3.P_A.MR1-MP10-1</v>
      </c>
      <c r="R157" s="425" t="s">
        <v>1030</v>
      </c>
      <c r="S157" s="654" t="s">
        <v>1018</v>
      </c>
      <c r="T157" s="384">
        <v>3</v>
      </c>
      <c r="U157" s="385">
        <v>3</v>
      </c>
      <c r="V157" s="384" t="s">
        <v>102</v>
      </c>
      <c r="W157" s="318">
        <v>0.2</v>
      </c>
      <c r="X157" s="333">
        <v>0.8</v>
      </c>
      <c r="Y157" s="298">
        <v>1</v>
      </c>
      <c r="Z157" s="300">
        <v>1</v>
      </c>
      <c r="AA157" s="386"/>
      <c r="AB157" s="387"/>
      <c r="AC157" s="387"/>
      <c r="AD157" s="387"/>
      <c r="AE157" s="387"/>
      <c r="AF157" s="387"/>
      <c r="AG157" s="387"/>
      <c r="AH157" s="387"/>
      <c r="AI157" s="387"/>
      <c r="AJ157" s="387"/>
      <c r="AK157" s="387"/>
      <c r="AL157" s="387"/>
      <c r="AM157" s="387"/>
      <c r="AN157" s="387"/>
      <c r="AO157" s="387"/>
      <c r="AP157" s="387"/>
      <c r="AQ157" s="387"/>
      <c r="AR157" s="387"/>
      <c r="AS157" s="387"/>
      <c r="AT157" s="387"/>
      <c r="AU157" s="387"/>
      <c r="AV157" s="387"/>
      <c r="AW157" s="387"/>
      <c r="AX157" s="387"/>
      <c r="AY157" s="387"/>
      <c r="AZ157" s="387"/>
      <c r="BA157" s="387"/>
      <c r="BB157" s="387"/>
      <c r="BC157" s="388"/>
      <c r="BD157" s="304"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2" t="s">
        <v>1031</v>
      </c>
      <c r="EM157" s="321" t="s">
        <v>1030</v>
      </c>
      <c r="EN157" s="277" t="s">
        <v>1018</v>
      </c>
      <c r="EO157" s="389">
        <v>3</v>
      </c>
      <c r="EP157" s="389">
        <v>3</v>
      </c>
      <c r="EQ157" s="279">
        <v>2</v>
      </c>
      <c r="ER157" s="848">
        <v>1</v>
      </c>
      <c r="ES157" s="848">
        <v>1</v>
      </c>
      <c r="ET157" s="849">
        <v>1</v>
      </c>
    </row>
    <row r="158" spans="1:150" ht="56.25" customHeight="1">
      <c r="A158" s="280" t="s">
        <v>90</v>
      </c>
      <c r="B158" s="433" t="s">
        <v>91</v>
      </c>
      <c r="C158" s="434" t="s">
        <v>992</v>
      </c>
      <c r="D158" s="434"/>
      <c r="E158" s="8" t="s">
        <v>57</v>
      </c>
      <c r="F158" s="652" t="str">
        <f t="shared" si="100"/>
        <v>E3.P_A</v>
      </c>
      <c r="G158" s="414" t="s">
        <v>250</v>
      </c>
      <c r="H158" s="653" t="s">
        <v>386</v>
      </c>
      <c r="I158" s="447"/>
      <c r="J158" s="287" t="s">
        <v>61</v>
      </c>
      <c r="K158" s="288" t="str">
        <f t="shared" si="101"/>
        <v>E3.P_A.MR1</v>
      </c>
      <c r="L158" s="413" t="s">
        <v>356</v>
      </c>
      <c r="M158" s="414" t="s">
        <v>995</v>
      </c>
      <c r="N158" s="496">
        <v>87</v>
      </c>
      <c r="O158" s="10">
        <v>114</v>
      </c>
      <c r="P158" s="485" t="s">
        <v>610</v>
      </c>
      <c r="Q158" s="497" t="str">
        <f t="shared" si="102"/>
        <v>E3.P_A.MR1-MP11-1</v>
      </c>
      <c r="R158" s="425" t="s">
        <v>1033</v>
      </c>
      <c r="S158" s="654" t="s">
        <v>1010</v>
      </c>
      <c r="T158" s="384">
        <v>2</v>
      </c>
      <c r="U158" s="385">
        <v>6</v>
      </c>
      <c r="V158" s="384" t="s">
        <v>67</v>
      </c>
      <c r="W158" s="298">
        <v>1</v>
      </c>
      <c r="X158" s="299">
        <v>2</v>
      </c>
      <c r="Y158" s="298">
        <v>1</v>
      </c>
      <c r="Z158" s="300">
        <v>0</v>
      </c>
      <c r="AA158" s="386"/>
      <c r="AB158" s="387"/>
      <c r="AC158" s="387"/>
      <c r="AD158" s="387"/>
      <c r="AE158" s="387"/>
      <c r="AF158" s="387"/>
      <c r="AG158" s="387"/>
      <c r="AH158" s="387"/>
      <c r="AI158" s="387"/>
      <c r="AJ158" s="387"/>
      <c r="AK158" s="387"/>
      <c r="AL158" s="387"/>
      <c r="AM158" s="387"/>
      <c r="AN158" s="387"/>
      <c r="AO158" s="387"/>
      <c r="AP158" s="387"/>
      <c r="AQ158" s="387"/>
      <c r="AR158" s="387"/>
      <c r="AS158" s="387"/>
      <c r="AT158" s="387"/>
      <c r="AU158" s="387"/>
      <c r="AV158" s="387"/>
      <c r="AW158" s="387"/>
      <c r="AX158" s="387"/>
      <c r="AY158" s="387"/>
      <c r="AZ158" s="387"/>
      <c r="BA158" s="387"/>
      <c r="BB158" s="387"/>
      <c r="BC158" s="388"/>
      <c r="BD158" s="304"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2" t="s">
        <v>1034</v>
      </c>
      <c r="EM158" s="321" t="s">
        <v>1033</v>
      </c>
      <c r="EN158" s="277" t="s">
        <v>1010</v>
      </c>
      <c r="EO158" s="845">
        <v>2</v>
      </c>
      <c r="EP158" s="845">
        <v>6</v>
      </c>
      <c r="EQ158" s="829">
        <v>1</v>
      </c>
      <c r="ER158" s="848">
        <v>1</v>
      </c>
      <c r="ES158" s="848">
        <v>2</v>
      </c>
      <c r="ET158" s="844">
        <v>0</v>
      </c>
    </row>
    <row r="159" spans="1:150" ht="54.75" customHeight="1">
      <c r="A159" s="280" t="s">
        <v>90</v>
      </c>
      <c r="B159" s="433" t="s">
        <v>91</v>
      </c>
      <c r="C159" s="434" t="s">
        <v>992</v>
      </c>
      <c r="D159" s="434"/>
      <c r="E159" s="8" t="s">
        <v>57</v>
      </c>
      <c r="F159" s="652" t="str">
        <f t="shared" si="100"/>
        <v>E3.P_A</v>
      </c>
      <c r="G159" s="414" t="s">
        <v>250</v>
      </c>
      <c r="H159" s="653" t="s">
        <v>386</v>
      </c>
      <c r="I159" s="447"/>
      <c r="J159" s="287" t="s">
        <v>61</v>
      </c>
      <c r="K159" s="288" t="str">
        <f t="shared" si="101"/>
        <v>E3.P_A.MR1</v>
      </c>
      <c r="L159" s="413" t="s">
        <v>356</v>
      </c>
      <c r="M159" s="414" t="s">
        <v>995</v>
      </c>
      <c r="N159" s="496">
        <v>87</v>
      </c>
      <c r="O159" s="10">
        <v>114</v>
      </c>
      <c r="P159" s="485" t="s">
        <v>615</v>
      </c>
      <c r="Q159" s="497" t="str">
        <f t="shared" si="102"/>
        <v>E3.P_A.MR1-MP12-1</v>
      </c>
      <c r="R159" s="425" t="s">
        <v>1036</v>
      </c>
      <c r="S159" s="654" t="s">
        <v>1018</v>
      </c>
      <c r="T159" s="384">
        <v>6</v>
      </c>
      <c r="U159" s="385">
        <v>7</v>
      </c>
      <c r="V159" s="384" t="s">
        <v>67</v>
      </c>
      <c r="W159" s="318">
        <v>0.2</v>
      </c>
      <c r="X159" s="333">
        <v>1.8</v>
      </c>
      <c r="Y159" s="298">
        <v>3</v>
      </c>
      <c r="Z159" s="300">
        <v>2</v>
      </c>
      <c r="AA159" s="386"/>
      <c r="AB159" s="387"/>
      <c r="AC159" s="387"/>
      <c r="AD159" s="387"/>
      <c r="AE159" s="387"/>
      <c r="AF159" s="387"/>
      <c r="AG159" s="387"/>
      <c r="AH159" s="387"/>
      <c r="AI159" s="387"/>
      <c r="AJ159" s="387"/>
      <c r="AK159" s="387"/>
      <c r="AL159" s="387"/>
      <c r="AM159" s="387"/>
      <c r="AN159" s="387"/>
      <c r="AO159" s="387"/>
      <c r="AP159" s="387"/>
      <c r="AQ159" s="387"/>
      <c r="AR159" s="387"/>
      <c r="AS159" s="387"/>
      <c r="AT159" s="387"/>
      <c r="AU159" s="387"/>
      <c r="AV159" s="387"/>
      <c r="AW159" s="387"/>
      <c r="AX159" s="387"/>
      <c r="AY159" s="387"/>
      <c r="AZ159" s="387"/>
      <c r="BA159" s="387"/>
      <c r="BB159" s="387"/>
      <c r="BC159" s="388"/>
      <c r="BD159" s="304"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2" t="s">
        <v>1037</v>
      </c>
      <c r="EM159" s="321" t="s">
        <v>1036</v>
      </c>
      <c r="EN159" s="277" t="s">
        <v>1018</v>
      </c>
      <c r="EO159" s="389">
        <v>6</v>
      </c>
      <c r="EP159" s="389">
        <v>7</v>
      </c>
      <c r="EQ159" s="279">
        <v>0.2</v>
      </c>
      <c r="ER159" s="847">
        <v>0.4</v>
      </c>
      <c r="ES159" s="847">
        <v>0.4</v>
      </c>
      <c r="ET159" s="849">
        <v>0</v>
      </c>
    </row>
    <row r="160" spans="1:150" ht="74.25" customHeight="1">
      <c r="A160" s="280" t="s">
        <v>90</v>
      </c>
      <c r="B160" s="433" t="s">
        <v>91</v>
      </c>
      <c r="C160" s="434" t="s">
        <v>992</v>
      </c>
      <c r="D160" s="434"/>
      <c r="E160" s="8" t="s">
        <v>57</v>
      </c>
      <c r="F160" s="652" t="str">
        <f t="shared" si="100"/>
        <v>E3.P_A</v>
      </c>
      <c r="G160" s="414" t="s">
        <v>250</v>
      </c>
      <c r="H160" s="653" t="s">
        <v>386</v>
      </c>
      <c r="I160" s="447"/>
      <c r="J160" s="287" t="s">
        <v>61</v>
      </c>
      <c r="K160" s="288" t="str">
        <f t="shared" si="101"/>
        <v>E3.P_A.MR1</v>
      </c>
      <c r="L160" s="413" t="s">
        <v>356</v>
      </c>
      <c r="M160" s="414" t="s">
        <v>995</v>
      </c>
      <c r="N160" s="496">
        <v>87</v>
      </c>
      <c r="O160" s="10">
        <v>114</v>
      </c>
      <c r="P160" s="485" t="s">
        <v>620</v>
      </c>
      <c r="Q160" s="497" t="str">
        <f t="shared" si="102"/>
        <v>E3.P_A.MR1-MP13-1</v>
      </c>
      <c r="R160" s="425" t="s">
        <v>1039</v>
      </c>
      <c r="S160" s="654" t="s">
        <v>1010</v>
      </c>
      <c r="T160" s="384">
        <v>0</v>
      </c>
      <c r="U160" s="385">
        <v>1</v>
      </c>
      <c r="V160" s="384" t="s">
        <v>67</v>
      </c>
      <c r="W160" s="298">
        <v>0</v>
      </c>
      <c r="X160" s="299">
        <v>1</v>
      </c>
      <c r="Y160" s="298">
        <v>0</v>
      </c>
      <c r="Z160" s="300">
        <v>0</v>
      </c>
      <c r="AA160" s="386"/>
      <c r="AB160" s="387"/>
      <c r="AC160" s="387"/>
      <c r="AD160" s="387"/>
      <c r="AE160" s="387"/>
      <c r="AF160" s="387"/>
      <c r="AG160" s="387"/>
      <c r="AH160" s="387"/>
      <c r="AI160" s="387"/>
      <c r="AJ160" s="387"/>
      <c r="AK160" s="387"/>
      <c r="AL160" s="387"/>
      <c r="AM160" s="387"/>
      <c r="AN160" s="387"/>
      <c r="AO160" s="387"/>
      <c r="AP160" s="387"/>
      <c r="AQ160" s="387"/>
      <c r="AR160" s="387"/>
      <c r="AS160" s="387"/>
      <c r="AT160" s="387"/>
      <c r="AU160" s="387"/>
      <c r="AV160" s="387"/>
      <c r="AW160" s="387"/>
      <c r="AX160" s="387"/>
      <c r="AY160" s="387"/>
      <c r="AZ160" s="387"/>
      <c r="BA160" s="387"/>
      <c r="BB160" s="387"/>
      <c r="BC160" s="388"/>
      <c r="BD160" s="304"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2" t="s">
        <v>1040</v>
      </c>
      <c r="EM160" s="321" t="s">
        <v>1039</v>
      </c>
      <c r="EN160" s="277" t="s">
        <v>1010</v>
      </c>
      <c r="EO160" s="389">
        <v>0</v>
      </c>
      <c r="EP160" s="389">
        <v>1</v>
      </c>
      <c r="EQ160" s="278">
        <v>0</v>
      </c>
      <c r="ER160" s="847">
        <v>0.7</v>
      </c>
      <c r="ES160" s="847">
        <v>0.3</v>
      </c>
      <c r="ET160" s="831">
        <v>0</v>
      </c>
    </row>
    <row r="161" spans="1:152" ht="66.75" customHeight="1">
      <c r="A161" s="280" t="s">
        <v>90</v>
      </c>
      <c r="B161" s="433" t="s">
        <v>91</v>
      </c>
      <c r="C161" s="434" t="s">
        <v>992</v>
      </c>
      <c r="D161" s="434"/>
      <c r="E161" s="8" t="s">
        <v>57</v>
      </c>
      <c r="F161" s="652" t="str">
        <f t="shared" si="100"/>
        <v>E3.P_A</v>
      </c>
      <c r="G161" s="414" t="s">
        <v>250</v>
      </c>
      <c r="H161" s="653" t="s">
        <v>386</v>
      </c>
      <c r="I161" s="447"/>
      <c r="J161" s="287" t="s">
        <v>61</v>
      </c>
      <c r="K161" s="288" t="str">
        <f t="shared" si="101"/>
        <v>E3.P_A.MR1</v>
      </c>
      <c r="L161" s="413" t="s">
        <v>356</v>
      </c>
      <c r="M161" s="414" t="s">
        <v>995</v>
      </c>
      <c r="N161" s="496">
        <v>87</v>
      </c>
      <c r="O161" s="10">
        <v>114</v>
      </c>
      <c r="P161" s="485" t="s">
        <v>625</v>
      </c>
      <c r="Q161" s="497" t="str">
        <f t="shared" si="102"/>
        <v>E3.P_A.MR1-MP14-1</v>
      </c>
      <c r="R161" s="425" t="s">
        <v>1042</v>
      </c>
      <c r="S161" s="654" t="s">
        <v>1018</v>
      </c>
      <c r="T161" s="384">
        <v>1</v>
      </c>
      <c r="U161" s="385">
        <v>1</v>
      </c>
      <c r="V161" s="384" t="s">
        <v>102</v>
      </c>
      <c r="W161" s="298">
        <v>0</v>
      </c>
      <c r="X161" s="299">
        <v>0</v>
      </c>
      <c r="Y161" s="298">
        <v>0</v>
      </c>
      <c r="Z161" s="300">
        <v>1</v>
      </c>
      <c r="AA161" s="386"/>
      <c r="AB161" s="387"/>
      <c r="AC161" s="387"/>
      <c r="AD161" s="387"/>
      <c r="AE161" s="387"/>
      <c r="AF161" s="387"/>
      <c r="AG161" s="387"/>
      <c r="AH161" s="387"/>
      <c r="AI161" s="387"/>
      <c r="AJ161" s="387"/>
      <c r="AK161" s="387"/>
      <c r="AL161" s="387"/>
      <c r="AM161" s="387"/>
      <c r="AN161" s="387"/>
      <c r="AO161" s="387"/>
      <c r="AP161" s="387"/>
      <c r="AQ161" s="387"/>
      <c r="AR161" s="387"/>
      <c r="AS161" s="387"/>
      <c r="AT161" s="387"/>
      <c r="AU161" s="387"/>
      <c r="AV161" s="387"/>
      <c r="AW161" s="387"/>
      <c r="AX161" s="387"/>
      <c r="AY161" s="387"/>
      <c r="AZ161" s="387"/>
      <c r="BA161" s="387"/>
      <c r="BB161" s="387"/>
      <c r="BC161" s="388"/>
      <c r="BD161" s="304"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2" t="s">
        <v>1043</v>
      </c>
      <c r="EM161" s="321" t="s">
        <v>1042</v>
      </c>
      <c r="EN161" s="277" t="s">
        <v>1018</v>
      </c>
      <c r="EO161" s="389">
        <v>1</v>
      </c>
      <c r="EP161" s="389">
        <v>1</v>
      </c>
      <c r="EQ161" s="278">
        <v>0</v>
      </c>
      <c r="ER161" s="278">
        <v>0</v>
      </c>
      <c r="ES161" s="278">
        <v>0</v>
      </c>
      <c r="ET161" s="831">
        <v>1</v>
      </c>
    </row>
    <row r="162" spans="1:152" ht="59.25" customHeight="1">
      <c r="A162" s="280" t="s">
        <v>90</v>
      </c>
      <c r="B162" s="433" t="s">
        <v>91</v>
      </c>
      <c r="C162" s="434" t="s">
        <v>992</v>
      </c>
      <c r="D162" s="434"/>
      <c r="E162" s="8" t="s">
        <v>57</v>
      </c>
      <c r="F162" s="652" t="str">
        <f t="shared" si="100"/>
        <v>E3.P_A</v>
      </c>
      <c r="G162" s="414" t="s">
        <v>250</v>
      </c>
      <c r="H162" s="653" t="s">
        <v>386</v>
      </c>
      <c r="I162" s="447"/>
      <c r="J162" s="287" t="s">
        <v>61</v>
      </c>
      <c r="K162" s="288" t="str">
        <f t="shared" si="101"/>
        <v>E3.P_A.MR1</v>
      </c>
      <c r="L162" s="413" t="s">
        <v>356</v>
      </c>
      <c r="M162" s="414" t="s">
        <v>995</v>
      </c>
      <c r="N162" s="496">
        <v>87</v>
      </c>
      <c r="O162" s="10">
        <v>114</v>
      </c>
      <c r="P162" s="485" t="s">
        <v>1045</v>
      </c>
      <c r="Q162" s="497" t="str">
        <f t="shared" si="102"/>
        <v>E3.P_A.MR1-MP15-1</v>
      </c>
      <c r="R162" s="425" t="s">
        <v>1046</v>
      </c>
      <c r="S162" s="654" t="s">
        <v>1010</v>
      </c>
      <c r="T162" s="384">
        <v>0</v>
      </c>
      <c r="U162" s="385">
        <v>3</v>
      </c>
      <c r="V162" s="384" t="s">
        <v>67</v>
      </c>
      <c r="W162" s="318">
        <v>0.5</v>
      </c>
      <c r="X162" s="333">
        <v>1.5</v>
      </c>
      <c r="Y162" s="298">
        <v>1</v>
      </c>
      <c r="Z162" s="300">
        <v>0</v>
      </c>
      <c r="AA162" s="386"/>
      <c r="AB162" s="387"/>
      <c r="AC162" s="387"/>
      <c r="AD162" s="387"/>
      <c r="AE162" s="387"/>
      <c r="AF162" s="387"/>
      <c r="AG162" s="387"/>
      <c r="AH162" s="387"/>
      <c r="AI162" s="387"/>
      <c r="AJ162" s="387"/>
      <c r="AK162" s="387"/>
      <c r="AL162" s="387"/>
      <c r="AM162" s="387"/>
      <c r="AN162" s="387"/>
      <c r="AO162" s="387"/>
      <c r="AP162" s="387"/>
      <c r="AQ162" s="387"/>
      <c r="AR162" s="387"/>
      <c r="AS162" s="387"/>
      <c r="AT162" s="387"/>
      <c r="AU162" s="387"/>
      <c r="AV162" s="387"/>
      <c r="AW162" s="387"/>
      <c r="AX162" s="387"/>
      <c r="AY162" s="387"/>
      <c r="AZ162" s="387"/>
      <c r="BA162" s="387"/>
      <c r="BB162" s="387"/>
      <c r="BC162" s="388"/>
      <c r="BD162" s="304"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2" t="s">
        <v>1047</v>
      </c>
      <c r="EM162" s="321" t="s">
        <v>1046</v>
      </c>
      <c r="EN162" s="277" t="s">
        <v>1010</v>
      </c>
      <c r="EO162" s="389">
        <v>0</v>
      </c>
      <c r="EP162" s="389">
        <v>3</v>
      </c>
      <c r="EQ162" s="279">
        <v>0.5</v>
      </c>
      <c r="ER162" s="847">
        <v>0.5</v>
      </c>
      <c r="ES162" s="278">
        <v>1</v>
      </c>
      <c r="ET162" s="849">
        <v>1</v>
      </c>
    </row>
    <row r="163" spans="1:152" ht="60.75" customHeight="1">
      <c r="A163" s="280" t="s">
        <v>90</v>
      </c>
      <c r="B163" s="433" t="s">
        <v>91</v>
      </c>
      <c r="C163" s="434" t="s">
        <v>992</v>
      </c>
      <c r="D163" s="434"/>
      <c r="E163" s="8" t="s">
        <v>57</v>
      </c>
      <c r="F163" s="652" t="str">
        <f t="shared" si="100"/>
        <v>E3.P_A</v>
      </c>
      <c r="G163" s="414" t="s">
        <v>250</v>
      </c>
      <c r="H163" s="653" t="s">
        <v>386</v>
      </c>
      <c r="I163" s="447"/>
      <c r="J163" s="287" t="s">
        <v>61</v>
      </c>
      <c r="K163" s="288" t="str">
        <f t="shared" si="101"/>
        <v>E3.P_A.MR1</v>
      </c>
      <c r="L163" s="413" t="s">
        <v>356</v>
      </c>
      <c r="M163" s="414" t="s">
        <v>995</v>
      </c>
      <c r="N163" s="496">
        <v>87</v>
      </c>
      <c r="O163" s="10">
        <v>114</v>
      </c>
      <c r="P163" s="485" t="s">
        <v>635</v>
      </c>
      <c r="Q163" s="497" t="str">
        <f t="shared" si="102"/>
        <v>E3.P_A.MR1-MP16-1</v>
      </c>
      <c r="R163" s="425" t="s">
        <v>1049</v>
      </c>
      <c r="S163" s="654" t="s">
        <v>1018</v>
      </c>
      <c r="T163" s="384">
        <v>19</v>
      </c>
      <c r="U163" s="385">
        <v>22</v>
      </c>
      <c r="V163" s="384" t="s">
        <v>67</v>
      </c>
      <c r="W163" s="298">
        <v>4</v>
      </c>
      <c r="X163" s="299">
        <v>10</v>
      </c>
      <c r="Y163" s="298">
        <v>4</v>
      </c>
      <c r="Z163" s="300">
        <v>4</v>
      </c>
      <c r="AA163" s="386"/>
      <c r="AB163" s="387"/>
      <c r="AC163" s="387"/>
      <c r="AD163" s="387"/>
      <c r="AE163" s="387"/>
      <c r="AF163" s="387"/>
      <c r="AG163" s="387"/>
      <c r="AH163" s="387"/>
      <c r="AI163" s="387"/>
      <c r="AJ163" s="387"/>
      <c r="AK163" s="387"/>
      <c r="AL163" s="387"/>
      <c r="AM163" s="387"/>
      <c r="AN163" s="387"/>
      <c r="AO163" s="387"/>
      <c r="AP163" s="387"/>
      <c r="AQ163" s="387"/>
      <c r="AR163" s="387"/>
      <c r="AS163" s="387"/>
      <c r="AT163" s="387"/>
      <c r="AU163" s="387"/>
      <c r="AV163" s="387"/>
      <c r="AW163" s="387"/>
      <c r="AX163" s="387"/>
      <c r="AY163" s="387"/>
      <c r="AZ163" s="387"/>
      <c r="BA163" s="387"/>
      <c r="BB163" s="387"/>
      <c r="BC163" s="388"/>
      <c r="BD163" s="304"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2" t="s">
        <v>1050</v>
      </c>
      <c r="EM163" s="321" t="s">
        <v>1049</v>
      </c>
      <c r="EN163" s="277" t="s">
        <v>1018</v>
      </c>
      <c r="EO163" s="389">
        <v>19</v>
      </c>
      <c r="EP163" s="389">
        <v>22</v>
      </c>
      <c r="EQ163" s="278">
        <v>4</v>
      </c>
      <c r="ER163" s="848">
        <v>6</v>
      </c>
      <c r="ES163" s="848">
        <v>8</v>
      </c>
      <c r="ET163" s="831">
        <v>4</v>
      </c>
    </row>
    <row r="164" spans="1:152" ht="86.25" customHeight="1">
      <c r="A164" s="280" t="s">
        <v>90</v>
      </c>
      <c r="B164" s="433" t="s">
        <v>91</v>
      </c>
      <c r="C164" s="434" t="s">
        <v>992</v>
      </c>
      <c r="D164" s="434"/>
      <c r="E164" s="8" t="s">
        <v>57</v>
      </c>
      <c r="F164" s="652" t="str">
        <f t="shared" si="100"/>
        <v>E3.P_A</v>
      </c>
      <c r="G164" s="414" t="s">
        <v>250</v>
      </c>
      <c r="H164" s="653" t="s">
        <v>386</v>
      </c>
      <c r="I164" s="447"/>
      <c r="J164" s="287" t="s">
        <v>61</v>
      </c>
      <c r="K164" s="288" t="str">
        <f t="shared" si="101"/>
        <v>E3.P_A.MR1</v>
      </c>
      <c r="L164" s="413" t="s">
        <v>356</v>
      </c>
      <c r="M164" s="414" t="s">
        <v>995</v>
      </c>
      <c r="N164" s="496">
        <v>87</v>
      </c>
      <c r="O164" s="10">
        <v>114</v>
      </c>
      <c r="P164" s="485" t="s">
        <v>1052</v>
      </c>
      <c r="Q164" s="497" t="str">
        <f t="shared" si="102"/>
        <v>E3.P_A.MR1-MP17-1</v>
      </c>
      <c r="R164" s="425" t="s">
        <v>1053</v>
      </c>
      <c r="S164" s="654" t="s">
        <v>1054</v>
      </c>
      <c r="T164" s="384">
        <v>0</v>
      </c>
      <c r="U164" s="385">
        <v>1</v>
      </c>
      <c r="V164" s="384" t="s">
        <v>67</v>
      </c>
      <c r="W164" s="318">
        <v>0</v>
      </c>
      <c r="X164" s="333">
        <v>1</v>
      </c>
      <c r="Y164" s="318">
        <v>0</v>
      </c>
      <c r="Z164" s="319">
        <v>0</v>
      </c>
      <c r="AA164" s="386"/>
      <c r="AB164" s="387"/>
      <c r="AC164" s="387"/>
      <c r="AD164" s="387"/>
      <c r="AE164" s="387"/>
      <c r="AF164" s="387"/>
      <c r="AG164" s="387"/>
      <c r="AH164" s="387"/>
      <c r="AI164" s="387"/>
      <c r="AJ164" s="387"/>
      <c r="AK164" s="387"/>
      <c r="AL164" s="387"/>
      <c r="AM164" s="387"/>
      <c r="AN164" s="387"/>
      <c r="AO164" s="387"/>
      <c r="AP164" s="387"/>
      <c r="AQ164" s="387"/>
      <c r="AR164" s="387"/>
      <c r="AS164" s="387"/>
      <c r="AT164" s="387"/>
      <c r="AU164" s="387"/>
      <c r="AV164" s="387"/>
      <c r="AW164" s="387"/>
      <c r="AX164" s="387"/>
      <c r="AY164" s="387"/>
      <c r="AZ164" s="387"/>
      <c r="BA164" s="387"/>
      <c r="BB164" s="387"/>
      <c r="BC164" s="388"/>
      <c r="BD164" s="304"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2" t="s">
        <v>1055</v>
      </c>
      <c r="EM164" s="321" t="s">
        <v>1053</v>
      </c>
      <c r="EN164" s="277" t="s">
        <v>1054</v>
      </c>
      <c r="EO164" s="389">
        <v>0</v>
      </c>
      <c r="EP164" s="389">
        <v>1</v>
      </c>
      <c r="EQ164" s="279">
        <v>0</v>
      </c>
      <c r="ER164" s="847">
        <v>0</v>
      </c>
      <c r="ES164" s="847">
        <v>0.8</v>
      </c>
      <c r="ET164" s="850">
        <v>0.2</v>
      </c>
    </row>
    <row r="165" spans="1:152" ht="177" customHeight="1">
      <c r="A165" s="280" t="s">
        <v>90</v>
      </c>
      <c r="B165" s="433" t="s">
        <v>91</v>
      </c>
      <c r="C165" s="434" t="s">
        <v>992</v>
      </c>
      <c r="D165" s="434"/>
      <c r="E165" s="8" t="s">
        <v>57</v>
      </c>
      <c r="F165" s="652" t="str">
        <f t="shared" si="100"/>
        <v>E3.P_A</v>
      </c>
      <c r="G165" s="414" t="s">
        <v>250</v>
      </c>
      <c r="H165" s="653" t="s">
        <v>386</v>
      </c>
      <c r="I165" s="447"/>
      <c r="J165" s="287" t="s">
        <v>61</v>
      </c>
      <c r="K165" s="288" t="str">
        <f t="shared" si="101"/>
        <v>E3.P_A.MR1</v>
      </c>
      <c r="L165" s="413" t="s">
        <v>356</v>
      </c>
      <c r="M165" s="414" t="s">
        <v>995</v>
      </c>
      <c r="N165" s="496">
        <v>87</v>
      </c>
      <c r="O165" s="10">
        <v>114</v>
      </c>
      <c r="P165" s="485" t="s">
        <v>1057</v>
      </c>
      <c r="Q165" s="497" t="str">
        <f t="shared" si="102"/>
        <v>E3.P_A.MR1-MP18-1</v>
      </c>
      <c r="R165" s="425" t="s">
        <v>65</v>
      </c>
      <c r="S165" s="654" t="s">
        <v>1054</v>
      </c>
      <c r="T165" s="384">
        <v>0</v>
      </c>
      <c r="U165" s="385">
        <v>1</v>
      </c>
      <c r="V165" s="384" t="s">
        <v>67</v>
      </c>
      <c r="W165" s="318">
        <v>0.5</v>
      </c>
      <c r="X165" s="333">
        <v>0.5</v>
      </c>
      <c r="Y165" s="298">
        <v>0</v>
      </c>
      <c r="Z165" s="300">
        <v>0</v>
      </c>
      <c r="AA165" s="386"/>
      <c r="AB165" s="387"/>
      <c r="AC165" s="387"/>
      <c r="AD165" s="387"/>
      <c r="AE165" s="387"/>
      <c r="AF165" s="387"/>
      <c r="AG165" s="387"/>
      <c r="AH165" s="387"/>
      <c r="AI165" s="387"/>
      <c r="AJ165" s="387"/>
      <c r="AK165" s="387"/>
      <c r="AL165" s="387"/>
      <c r="AM165" s="387"/>
      <c r="AN165" s="387"/>
      <c r="AO165" s="387"/>
      <c r="AP165" s="387"/>
      <c r="AQ165" s="387"/>
      <c r="AR165" s="387"/>
      <c r="AS165" s="387"/>
      <c r="AT165" s="387"/>
      <c r="AU165" s="387"/>
      <c r="AV165" s="387"/>
      <c r="AW165" s="387"/>
      <c r="AX165" s="387"/>
      <c r="AY165" s="387"/>
      <c r="AZ165" s="387"/>
      <c r="BA165" s="387"/>
      <c r="BB165" s="387"/>
      <c r="BC165" s="388"/>
      <c r="BD165" s="304"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2" t="s">
        <v>1058</v>
      </c>
      <c r="EM165" s="321" t="s">
        <v>65</v>
      </c>
      <c r="EN165" s="828" t="s">
        <v>1054</v>
      </c>
      <c r="EO165" s="845">
        <v>0</v>
      </c>
      <c r="EP165" s="853">
        <v>0.3</v>
      </c>
      <c r="EQ165" s="838">
        <v>0</v>
      </c>
      <c r="ER165" s="847">
        <v>0</v>
      </c>
      <c r="ES165" s="847">
        <v>0</v>
      </c>
      <c r="ET165" s="850">
        <v>0.3</v>
      </c>
    </row>
    <row r="166" spans="1:152" ht="138.75" customHeight="1">
      <c r="A166" s="280" t="s">
        <v>90</v>
      </c>
      <c r="B166" s="433" t="s">
        <v>91</v>
      </c>
      <c r="C166" s="434" t="s">
        <v>992</v>
      </c>
      <c r="D166" s="434"/>
      <c r="E166" s="8" t="s">
        <v>57</v>
      </c>
      <c r="F166" s="652" t="str">
        <f t="shared" si="100"/>
        <v>E3.P_A</v>
      </c>
      <c r="G166" s="414" t="s">
        <v>250</v>
      </c>
      <c r="H166" s="653" t="s">
        <v>386</v>
      </c>
      <c r="I166" s="447"/>
      <c r="J166" s="287" t="s">
        <v>61</v>
      </c>
      <c r="K166" s="288" t="str">
        <f t="shared" si="101"/>
        <v>E3.P_A.MR1</v>
      </c>
      <c r="L166" s="413" t="s">
        <v>356</v>
      </c>
      <c r="M166" s="414" t="s">
        <v>995</v>
      </c>
      <c r="N166" s="496">
        <v>87</v>
      </c>
      <c r="O166" s="10">
        <v>114</v>
      </c>
      <c r="P166" s="485" t="s">
        <v>1060</v>
      </c>
      <c r="Q166" s="497" t="str">
        <f t="shared" si="102"/>
        <v>E3.P_A.MR1-MP19-1</v>
      </c>
      <c r="R166" s="425" t="s">
        <v>1061</v>
      </c>
      <c r="S166" s="654" t="s">
        <v>1054</v>
      </c>
      <c r="T166" s="384">
        <v>0</v>
      </c>
      <c r="U166" s="385">
        <v>1</v>
      </c>
      <c r="V166" s="384" t="s">
        <v>67</v>
      </c>
      <c r="W166" s="324">
        <v>0.15</v>
      </c>
      <c r="X166" s="325">
        <v>0.05</v>
      </c>
      <c r="Y166" s="318">
        <v>0.3</v>
      </c>
      <c r="Z166" s="319">
        <v>0.5</v>
      </c>
      <c r="AA166" s="386"/>
      <c r="AB166" s="387"/>
      <c r="AC166" s="387"/>
      <c r="AD166" s="387"/>
      <c r="AE166" s="387"/>
      <c r="AF166" s="387"/>
      <c r="AG166" s="387"/>
      <c r="AH166" s="387"/>
      <c r="AI166" s="387"/>
      <c r="AJ166" s="387"/>
      <c r="AK166" s="387"/>
      <c r="AL166" s="387"/>
      <c r="AM166" s="387"/>
      <c r="AN166" s="387"/>
      <c r="AO166" s="387"/>
      <c r="AP166" s="387"/>
      <c r="AQ166" s="387"/>
      <c r="AR166" s="387"/>
      <c r="AS166" s="387"/>
      <c r="AT166" s="387"/>
      <c r="AU166" s="387"/>
      <c r="AV166" s="387"/>
      <c r="AW166" s="387"/>
      <c r="AX166" s="387"/>
      <c r="AY166" s="387"/>
      <c r="AZ166" s="387"/>
      <c r="BA166" s="387"/>
      <c r="BB166" s="387"/>
      <c r="BC166" s="388"/>
      <c r="BD166" s="304"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2" t="s">
        <v>1062</v>
      </c>
      <c r="EM166" s="321" t="s">
        <v>1061</v>
      </c>
      <c r="EN166" s="277" t="s">
        <v>1054</v>
      </c>
      <c r="EO166" s="389">
        <v>0</v>
      </c>
      <c r="EP166" s="389">
        <v>1</v>
      </c>
      <c r="EQ166" s="332">
        <v>0.15</v>
      </c>
      <c r="ER166" s="851">
        <v>0.1</v>
      </c>
      <c r="ES166" s="851">
        <v>0.75</v>
      </c>
      <c r="ET166" s="850">
        <v>0</v>
      </c>
    </row>
    <row r="167" spans="1:152" ht="78.75" customHeight="1">
      <c r="A167" s="280" t="s">
        <v>90</v>
      </c>
      <c r="B167" s="433" t="s">
        <v>91</v>
      </c>
      <c r="C167" s="434" t="s">
        <v>992</v>
      </c>
      <c r="D167" s="434"/>
      <c r="E167" s="8" t="s">
        <v>57</v>
      </c>
      <c r="F167" s="652" t="str">
        <f t="shared" si="100"/>
        <v>E3.P_A</v>
      </c>
      <c r="G167" s="414" t="s">
        <v>250</v>
      </c>
      <c r="H167" s="653" t="s">
        <v>386</v>
      </c>
      <c r="I167" s="447"/>
      <c r="J167" s="287" t="s">
        <v>61</v>
      </c>
      <c r="K167" s="288" t="str">
        <f t="shared" si="101"/>
        <v>E3.P_A.MR1</v>
      </c>
      <c r="L167" s="413" t="s">
        <v>356</v>
      </c>
      <c r="M167" s="414" t="s">
        <v>995</v>
      </c>
      <c r="N167" s="496">
        <v>87</v>
      </c>
      <c r="O167" s="10">
        <v>114</v>
      </c>
      <c r="P167" s="485" t="s">
        <v>1064</v>
      </c>
      <c r="Q167" s="497" t="str">
        <f t="shared" si="102"/>
        <v>E3.P_A.MR1-MP20-1</v>
      </c>
      <c r="R167" s="425" t="s">
        <v>1065</v>
      </c>
      <c r="S167" s="654" t="s">
        <v>1054</v>
      </c>
      <c r="T167" s="384">
        <v>0</v>
      </c>
      <c r="U167" s="385">
        <v>1</v>
      </c>
      <c r="V167" s="384" t="s">
        <v>67</v>
      </c>
      <c r="W167" s="324">
        <v>0.05</v>
      </c>
      <c r="X167" s="299">
        <v>0</v>
      </c>
      <c r="Y167" s="324">
        <v>0.45</v>
      </c>
      <c r="Z167" s="319">
        <v>0.5</v>
      </c>
      <c r="AA167" s="386"/>
      <c r="AB167" s="387"/>
      <c r="AC167" s="387"/>
      <c r="AD167" s="387"/>
      <c r="AE167" s="387"/>
      <c r="AF167" s="387"/>
      <c r="AG167" s="387"/>
      <c r="AH167" s="387"/>
      <c r="AI167" s="387"/>
      <c r="AJ167" s="387"/>
      <c r="AK167" s="387"/>
      <c r="AL167" s="387"/>
      <c r="AM167" s="387"/>
      <c r="AN167" s="387"/>
      <c r="AO167" s="387"/>
      <c r="AP167" s="387"/>
      <c r="AQ167" s="387"/>
      <c r="AR167" s="387"/>
      <c r="AS167" s="387"/>
      <c r="AT167" s="387"/>
      <c r="AU167" s="387"/>
      <c r="AV167" s="387"/>
      <c r="AW167" s="387"/>
      <c r="AX167" s="387"/>
      <c r="AY167" s="387"/>
      <c r="AZ167" s="387"/>
      <c r="BA167" s="387"/>
      <c r="BB167" s="387"/>
      <c r="BC167" s="388"/>
      <c r="BD167" s="304"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2" t="s">
        <v>1066</v>
      </c>
      <c r="EM167" s="321" t="s">
        <v>1065</v>
      </c>
      <c r="EN167" s="277" t="s">
        <v>1054</v>
      </c>
      <c r="EO167" s="389">
        <v>0</v>
      </c>
      <c r="EP167" s="389">
        <v>1</v>
      </c>
      <c r="EQ167" s="332">
        <v>0</v>
      </c>
      <c r="ER167" s="851">
        <v>0.05</v>
      </c>
      <c r="ES167" s="332">
        <v>0.4</v>
      </c>
      <c r="ET167" s="852">
        <v>0.55000000000000004</v>
      </c>
    </row>
    <row r="168" spans="1:152" ht="96" customHeight="1" thickBot="1">
      <c r="A168" s="280" t="s">
        <v>90</v>
      </c>
      <c r="B168" s="433" t="s">
        <v>91</v>
      </c>
      <c r="C168" s="434" t="s">
        <v>992</v>
      </c>
      <c r="D168" s="434"/>
      <c r="E168" s="8" t="s">
        <v>57</v>
      </c>
      <c r="F168" s="652" t="str">
        <f t="shared" si="100"/>
        <v>E3.P_A</v>
      </c>
      <c r="G168" s="430" t="s">
        <v>250</v>
      </c>
      <c r="H168" s="657" t="s">
        <v>386</v>
      </c>
      <c r="I168" s="451"/>
      <c r="J168" s="344" t="s">
        <v>61</v>
      </c>
      <c r="K168" s="404" t="str">
        <f t="shared" si="101"/>
        <v>E3.P_A.MR1</v>
      </c>
      <c r="L168" s="429" t="s">
        <v>356</v>
      </c>
      <c r="M168" s="414" t="s">
        <v>995</v>
      </c>
      <c r="N168" s="502">
        <v>87</v>
      </c>
      <c r="O168" s="12">
        <v>114</v>
      </c>
      <c r="P168" s="658" t="s">
        <v>1068</v>
      </c>
      <c r="Q168" s="503" t="str">
        <f t="shared" si="102"/>
        <v>E3.P_A.MR1-MP21-1</v>
      </c>
      <c r="R168" s="480" t="s">
        <v>1069</v>
      </c>
      <c r="S168" s="659" t="s">
        <v>1054</v>
      </c>
      <c r="T168" s="396">
        <v>0</v>
      </c>
      <c r="U168" s="397">
        <v>1</v>
      </c>
      <c r="V168" s="396" t="s">
        <v>67</v>
      </c>
      <c r="W168" s="406">
        <v>0</v>
      </c>
      <c r="X168" s="625">
        <v>0.1</v>
      </c>
      <c r="Y168" s="406">
        <v>0.4</v>
      </c>
      <c r="Z168" s="407">
        <v>0.4</v>
      </c>
      <c r="AA168" s="386"/>
      <c r="AB168" s="387"/>
      <c r="AC168" s="387"/>
      <c r="AD168" s="387"/>
      <c r="AE168" s="387"/>
      <c r="AF168" s="387"/>
      <c r="AG168" s="387"/>
      <c r="AH168" s="387"/>
      <c r="AI168" s="387"/>
      <c r="AJ168" s="387"/>
      <c r="AK168" s="387"/>
      <c r="AL168" s="387"/>
      <c r="AM168" s="387"/>
      <c r="AN168" s="387"/>
      <c r="AO168" s="387"/>
      <c r="AP168" s="387"/>
      <c r="AQ168" s="387"/>
      <c r="AR168" s="387"/>
      <c r="AS168" s="387"/>
      <c r="AT168" s="387"/>
      <c r="AU168" s="387"/>
      <c r="AV168" s="387"/>
      <c r="AW168" s="387"/>
      <c r="AX168" s="387"/>
      <c r="AY168" s="387"/>
      <c r="AZ168" s="387"/>
      <c r="BA168" s="387"/>
      <c r="BB168" s="387"/>
      <c r="BC168" s="388"/>
      <c r="BD168" s="304"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2" t="s">
        <v>1070</v>
      </c>
      <c r="EM168" s="321" t="s">
        <v>1069</v>
      </c>
      <c r="EN168" s="277" t="s">
        <v>1054</v>
      </c>
      <c r="EO168" s="389">
        <v>0</v>
      </c>
      <c r="EP168" s="389">
        <v>1</v>
      </c>
      <c r="EQ168" s="838">
        <v>0</v>
      </c>
      <c r="ER168" s="847">
        <v>0</v>
      </c>
      <c r="ES168" s="847">
        <v>1</v>
      </c>
      <c r="ET168" s="850">
        <v>0</v>
      </c>
    </row>
    <row r="169" spans="1:152" ht="120.75" customHeight="1">
      <c r="A169" s="280" t="s">
        <v>90</v>
      </c>
      <c r="B169" s="433" t="s">
        <v>91</v>
      </c>
      <c r="C169" s="434" t="s">
        <v>992</v>
      </c>
      <c r="D169" s="435" t="s">
        <v>993</v>
      </c>
      <c r="E169" s="3" t="s">
        <v>372</v>
      </c>
      <c r="F169" s="436" t="str">
        <f t="shared" si="100"/>
        <v>E3.P_B</v>
      </c>
      <c r="G169" s="609" t="s">
        <v>259</v>
      </c>
      <c r="H169" s="242" t="s">
        <v>397</v>
      </c>
      <c r="I169" s="660" t="s">
        <v>1072</v>
      </c>
      <c r="J169" s="661" t="s">
        <v>61</v>
      </c>
      <c r="K169" s="420" t="str">
        <f t="shared" si="101"/>
        <v>E3.P_B.MR1</v>
      </c>
      <c r="L169" s="364" t="s">
        <v>367</v>
      </c>
      <c r="M169" s="365" t="s">
        <v>1073</v>
      </c>
      <c r="N169" s="662" t="s">
        <v>1074</v>
      </c>
      <c r="O169" s="662" t="s">
        <v>1075</v>
      </c>
      <c r="P169" s="368" t="s">
        <v>64</v>
      </c>
      <c r="Q169" s="369" t="str">
        <f t="shared" si="102"/>
        <v>E3.P_B.MR1-MP01-1</v>
      </c>
      <c r="R169" s="421" t="s">
        <v>1076</v>
      </c>
      <c r="S169" s="511" t="s">
        <v>1077</v>
      </c>
      <c r="T169" s="621">
        <v>0.3</v>
      </c>
      <c r="U169" s="622">
        <v>1</v>
      </c>
      <c r="V169" s="372" t="s">
        <v>67</v>
      </c>
      <c r="W169" s="257">
        <v>0</v>
      </c>
      <c r="X169" s="374">
        <v>1</v>
      </c>
      <c r="Y169" s="257">
        <v>0</v>
      </c>
      <c r="Z169" s="375">
        <v>0</v>
      </c>
      <c r="AA169" s="594">
        <f>60000000+110000000+72000000+58000000+16000000+75000000+670823772+4467823630+7229147100+106038236+5490975116-54150612-100000000-1320419925-701703100+533570537-292643986</f>
        <v>16420460768</v>
      </c>
      <c r="AB169" s="595">
        <v>0</v>
      </c>
      <c r="AC169" s="595">
        <f>1500000000+4034572820+54150612+100000000+1000000000+701703100+292643986</f>
        <v>7683070518</v>
      </c>
      <c r="AD169" s="595">
        <v>0</v>
      </c>
      <c r="AE169" s="595">
        <v>0</v>
      </c>
      <c r="AF169" s="595">
        <f>642823000+200000000+400000000+757742710+213611846+576646770</f>
        <v>2790824326</v>
      </c>
      <c r="AG169" s="595">
        <f t="shared" ref="AG169" si="115">SUM(AA169:AF169)</f>
        <v>26894355612</v>
      </c>
      <c r="AH169" s="595">
        <f t="shared" ref="AH169:AL169" si="116">AA169*1.035</f>
        <v>16995176894.879999</v>
      </c>
      <c r="AI169" s="595">
        <f t="shared" si="116"/>
        <v>0</v>
      </c>
      <c r="AJ169" s="595">
        <f t="shared" si="116"/>
        <v>7951977986.1299992</v>
      </c>
      <c r="AK169" s="595">
        <f t="shared" si="116"/>
        <v>0</v>
      </c>
      <c r="AL169" s="595">
        <f t="shared" si="116"/>
        <v>0</v>
      </c>
      <c r="AM169" s="595">
        <f>AF169*1.035</f>
        <v>2888503177.4099998</v>
      </c>
      <c r="AN169" s="595">
        <f t="shared" ref="AN169" si="117">SUM(AH169:AM169)</f>
        <v>27835658058.419998</v>
      </c>
      <c r="AO169" s="595">
        <f t="shared" ref="AO169:AS169" si="118">AH169*1.035</f>
        <v>17590008086.200798</v>
      </c>
      <c r="AP169" s="595">
        <f t="shared" si="118"/>
        <v>0</v>
      </c>
      <c r="AQ169" s="595">
        <f t="shared" si="118"/>
        <v>8230297215.6445484</v>
      </c>
      <c r="AR169" s="595">
        <f t="shared" si="118"/>
        <v>0</v>
      </c>
      <c r="AS169" s="595">
        <f t="shared" si="118"/>
        <v>0</v>
      </c>
      <c r="AT169" s="595">
        <f>AM169*1.035</f>
        <v>2989600788.6193495</v>
      </c>
      <c r="AU169" s="595">
        <f t="shared" ref="AU169" si="119">SUM(AO169:AT169)</f>
        <v>28809906090.464695</v>
      </c>
      <c r="AV169" s="595">
        <f t="shared" ref="AV169:AZ169" si="120">AO169*1.035</f>
        <v>18205658369.217823</v>
      </c>
      <c r="AW169" s="595">
        <f t="shared" si="120"/>
        <v>0</v>
      </c>
      <c r="AX169" s="595">
        <f t="shared" si="120"/>
        <v>8518357618.1921072</v>
      </c>
      <c r="AY169" s="595">
        <f t="shared" si="120"/>
        <v>0</v>
      </c>
      <c r="AZ169" s="595">
        <f t="shared" si="120"/>
        <v>0</v>
      </c>
      <c r="BA169" s="595">
        <f>AT169*1.035</f>
        <v>3094236816.2210264</v>
      </c>
      <c r="BB169" s="595">
        <f t="shared" ref="BB169" si="121">SUM(AV169:BA169)</f>
        <v>29818252803.630959</v>
      </c>
      <c r="BC169" s="663">
        <f t="shared" ref="BC169" si="122">+BB169+AU169+AN169+AG169</f>
        <v>113358172564.51566</v>
      </c>
      <c r="BD169" s="304"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4" t="s">
        <v>1078</v>
      </c>
      <c r="EM169" s="321" t="s">
        <v>1076</v>
      </c>
      <c r="EN169" s="277" t="s">
        <v>1077</v>
      </c>
      <c r="EO169" s="277">
        <v>0.3</v>
      </c>
      <c r="EP169" s="277">
        <v>1</v>
      </c>
      <c r="EQ169" s="278">
        <v>0</v>
      </c>
      <c r="ER169" s="848">
        <v>0</v>
      </c>
      <c r="ES169" s="848">
        <v>1</v>
      </c>
      <c r="ET169" s="831">
        <v>0</v>
      </c>
    </row>
    <row r="170" spans="1:152" ht="84.75" customHeight="1">
      <c r="A170" s="280" t="s">
        <v>90</v>
      </c>
      <c r="B170" s="433" t="s">
        <v>91</v>
      </c>
      <c r="C170" s="434" t="s">
        <v>992</v>
      </c>
      <c r="D170" s="434"/>
      <c r="E170" s="8" t="s">
        <v>372</v>
      </c>
      <c r="F170" s="284" t="str">
        <f t="shared" si="100"/>
        <v>E3.P_B</v>
      </c>
      <c r="G170" s="285" t="s">
        <v>259</v>
      </c>
      <c r="H170" s="285" t="s">
        <v>397</v>
      </c>
      <c r="I170" s="461"/>
      <c r="J170" s="462" t="s">
        <v>61</v>
      </c>
      <c r="K170" s="377" t="str">
        <f t="shared" si="101"/>
        <v>E3.P_B.MR1</v>
      </c>
      <c r="L170" s="413" t="s">
        <v>367</v>
      </c>
      <c r="M170" s="414" t="s">
        <v>1073</v>
      </c>
      <c r="N170" s="290" t="s">
        <v>1074</v>
      </c>
      <c r="O170" s="290" t="s">
        <v>1075</v>
      </c>
      <c r="P170" s="380" t="s">
        <v>87</v>
      </c>
      <c r="Q170" s="381" t="str">
        <f t="shared" si="102"/>
        <v>E3.P_B.MR1-MP02-1</v>
      </c>
      <c r="R170" s="425" t="s">
        <v>1080</v>
      </c>
      <c r="S170" s="317" t="s">
        <v>1081</v>
      </c>
      <c r="T170" s="296">
        <v>6</v>
      </c>
      <c r="U170" s="297">
        <v>8</v>
      </c>
      <c r="V170" s="296"/>
      <c r="W170" s="318"/>
      <c r="X170" s="333"/>
      <c r="Y170" s="318"/>
      <c r="Z170" s="319"/>
      <c r="AA170" s="301"/>
      <c r="AB170" s="302"/>
      <c r="AC170" s="302"/>
      <c r="AD170" s="302"/>
      <c r="AE170" s="302"/>
      <c r="AF170" s="302"/>
      <c r="AG170" s="302"/>
      <c r="AH170" s="302"/>
      <c r="AI170" s="302"/>
      <c r="AJ170" s="302"/>
      <c r="AK170" s="302"/>
      <c r="AL170" s="302"/>
      <c r="AM170" s="302"/>
      <c r="AN170" s="302"/>
      <c r="AO170" s="302"/>
      <c r="AP170" s="302"/>
      <c r="AQ170" s="302"/>
      <c r="AR170" s="302"/>
      <c r="AS170" s="302"/>
      <c r="AT170" s="302"/>
      <c r="AU170" s="302"/>
      <c r="AV170" s="302"/>
      <c r="AW170" s="302"/>
      <c r="AX170" s="302"/>
      <c r="AY170" s="302"/>
      <c r="AZ170" s="302"/>
      <c r="BA170" s="302"/>
      <c r="BB170" s="302"/>
      <c r="BC170" s="303"/>
      <c r="BD170" s="304"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4" t="s">
        <v>1082</v>
      </c>
      <c r="EM170" s="321" t="s">
        <v>1080</v>
      </c>
      <c r="EN170" s="277" t="s">
        <v>1081</v>
      </c>
      <c r="EO170" s="277">
        <v>6</v>
      </c>
      <c r="EP170" s="828">
        <v>8</v>
      </c>
      <c r="EQ170" s="838">
        <v>0</v>
      </c>
      <c r="ER170" s="847">
        <v>0</v>
      </c>
      <c r="ES170" s="847">
        <v>2</v>
      </c>
      <c r="ET170" s="839">
        <v>0</v>
      </c>
    </row>
    <row r="171" spans="1:152" ht="53.25" customHeight="1">
      <c r="A171" s="280" t="s">
        <v>90</v>
      </c>
      <c r="B171" s="433" t="s">
        <v>91</v>
      </c>
      <c r="C171" s="434" t="s">
        <v>992</v>
      </c>
      <c r="D171" s="434"/>
      <c r="E171" s="8" t="s">
        <v>372</v>
      </c>
      <c r="F171" s="284" t="str">
        <f t="shared" si="100"/>
        <v>E3.P_B</v>
      </c>
      <c r="G171" s="285" t="s">
        <v>259</v>
      </c>
      <c r="H171" s="285" t="s">
        <v>397</v>
      </c>
      <c r="I171" s="461"/>
      <c r="J171" s="462" t="s">
        <v>61</v>
      </c>
      <c r="K171" s="377" t="str">
        <f t="shared" si="101"/>
        <v>E3.P_B.MR1</v>
      </c>
      <c r="L171" s="413" t="s">
        <v>367</v>
      </c>
      <c r="M171" s="414" t="s">
        <v>1073</v>
      </c>
      <c r="N171" s="290" t="s">
        <v>1074</v>
      </c>
      <c r="O171" s="290" t="s">
        <v>1075</v>
      </c>
      <c r="P171" s="380" t="s">
        <v>99</v>
      </c>
      <c r="Q171" s="381" t="str">
        <f t="shared" si="102"/>
        <v>E3.P_B.MR1-MP03-1</v>
      </c>
      <c r="R171" s="425" t="s">
        <v>1084</v>
      </c>
      <c r="S171" s="317" t="s">
        <v>1085</v>
      </c>
      <c r="T171" s="384">
        <v>15</v>
      </c>
      <c r="U171" s="385">
        <v>35</v>
      </c>
      <c r="V171" s="384"/>
      <c r="W171" s="318"/>
      <c r="X171" s="333"/>
      <c r="Y171" s="318"/>
      <c r="Z171" s="319"/>
      <c r="AA171" s="386"/>
      <c r="AB171" s="387"/>
      <c r="AC171" s="387"/>
      <c r="AD171" s="387"/>
      <c r="AE171" s="387"/>
      <c r="AF171" s="387"/>
      <c r="AG171" s="387"/>
      <c r="AH171" s="387"/>
      <c r="AI171" s="387"/>
      <c r="AJ171" s="387"/>
      <c r="AK171" s="387"/>
      <c r="AL171" s="387"/>
      <c r="AM171" s="387"/>
      <c r="AN171" s="387"/>
      <c r="AO171" s="387"/>
      <c r="AP171" s="387"/>
      <c r="AQ171" s="387"/>
      <c r="AR171" s="387"/>
      <c r="AS171" s="387"/>
      <c r="AT171" s="387"/>
      <c r="AU171" s="387"/>
      <c r="AV171" s="387"/>
      <c r="AW171" s="387"/>
      <c r="AX171" s="387"/>
      <c r="AY171" s="387"/>
      <c r="AZ171" s="387"/>
      <c r="BA171" s="387"/>
      <c r="BB171" s="387"/>
      <c r="BC171" s="388"/>
      <c r="BD171" s="304"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4" t="s">
        <v>1086</v>
      </c>
      <c r="EM171" s="321" t="s">
        <v>1084</v>
      </c>
      <c r="EN171" s="277" t="s">
        <v>1085</v>
      </c>
      <c r="EO171" s="389">
        <v>15</v>
      </c>
      <c r="EP171" s="845">
        <v>35</v>
      </c>
      <c r="EQ171" s="838">
        <v>0</v>
      </c>
      <c r="ER171" s="847">
        <v>14</v>
      </c>
      <c r="ES171" s="847">
        <v>14</v>
      </c>
      <c r="ET171" s="850">
        <v>7</v>
      </c>
    </row>
    <row r="172" spans="1:152" ht="57" customHeight="1">
      <c r="A172" s="280" t="s">
        <v>90</v>
      </c>
      <c r="B172" s="433" t="s">
        <v>91</v>
      </c>
      <c r="C172" s="434" t="s">
        <v>992</v>
      </c>
      <c r="D172" s="434"/>
      <c r="E172" s="8" t="s">
        <v>372</v>
      </c>
      <c r="F172" s="284" t="str">
        <f t="shared" si="100"/>
        <v>E3.P_B</v>
      </c>
      <c r="G172" s="285" t="s">
        <v>259</v>
      </c>
      <c r="H172" s="285" t="s">
        <v>397</v>
      </c>
      <c r="I172" s="461"/>
      <c r="J172" s="462" t="s">
        <v>61</v>
      </c>
      <c r="K172" s="377" t="str">
        <f t="shared" si="101"/>
        <v>E3.P_B.MR1</v>
      </c>
      <c r="L172" s="413" t="s">
        <v>367</v>
      </c>
      <c r="M172" s="414" t="s">
        <v>1073</v>
      </c>
      <c r="N172" s="290" t="s">
        <v>1074</v>
      </c>
      <c r="O172" s="290" t="s">
        <v>1075</v>
      </c>
      <c r="P172" s="380" t="s">
        <v>112</v>
      </c>
      <c r="Q172" s="381" t="str">
        <f t="shared" si="102"/>
        <v>E3.P_B.MR1-MP04-1</v>
      </c>
      <c r="R172" s="425" t="s">
        <v>1088</v>
      </c>
      <c r="S172" s="317" t="s">
        <v>1089</v>
      </c>
      <c r="T172" s="384">
        <v>140</v>
      </c>
      <c r="U172" s="385">
        <v>140</v>
      </c>
      <c r="V172" s="384" t="s">
        <v>102</v>
      </c>
      <c r="W172" s="298">
        <v>20</v>
      </c>
      <c r="X172" s="299">
        <v>40</v>
      </c>
      <c r="Y172" s="298">
        <v>40</v>
      </c>
      <c r="Z172" s="300">
        <v>40</v>
      </c>
      <c r="AA172" s="386"/>
      <c r="AB172" s="387"/>
      <c r="AC172" s="387"/>
      <c r="AD172" s="387"/>
      <c r="AE172" s="387"/>
      <c r="AF172" s="387"/>
      <c r="AG172" s="387"/>
      <c r="AH172" s="387"/>
      <c r="AI172" s="387"/>
      <c r="AJ172" s="387"/>
      <c r="AK172" s="387"/>
      <c r="AL172" s="387"/>
      <c r="AM172" s="387"/>
      <c r="AN172" s="387"/>
      <c r="AO172" s="387"/>
      <c r="AP172" s="387"/>
      <c r="AQ172" s="387"/>
      <c r="AR172" s="387"/>
      <c r="AS172" s="387"/>
      <c r="AT172" s="387"/>
      <c r="AU172" s="387"/>
      <c r="AV172" s="387"/>
      <c r="AW172" s="387"/>
      <c r="AX172" s="387"/>
      <c r="AY172" s="387"/>
      <c r="AZ172" s="387"/>
      <c r="BA172" s="387"/>
      <c r="BB172" s="387"/>
      <c r="BC172" s="388"/>
      <c r="BD172" s="304"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4" t="s">
        <v>1090</v>
      </c>
      <c r="EM172" s="321" t="s">
        <v>1088</v>
      </c>
      <c r="EN172" s="277" t="s">
        <v>1089</v>
      </c>
      <c r="EO172" s="389">
        <v>140</v>
      </c>
      <c r="EP172" s="389">
        <v>140</v>
      </c>
      <c r="EQ172" s="278">
        <v>20</v>
      </c>
      <c r="ER172" s="278">
        <v>40</v>
      </c>
      <c r="ES172" s="278">
        <v>40</v>
      </c>
      <c r="ET172" s="831">
        <v>40</v>
      </c>
    </row>
    <row r="173" spans="1:152" ht="60" customHeight="1">
      <c r="A173" s="280" t="s">
        <v>90</v>
      </c>
      <c r="B173" s="433" t="s">
        <v>91</v>
      </c>
      <c r="C173" s="434" t="s">
        <v>992</v>
      </c>
      <c r="D173" s="434"/>
      <c r="E173" s="8" t="s">
        <v>372</v>
      </c>
      <c r="F173" s="284" t="str">
        <f t="shared" si="100"/>
        <v>E3.P_B</v>
      </c>
      <c r="G173" s="285" t="s">
        <v>259</v>
      </c>
      <c r="H173" s="285" t="s">
        <v>397</v>
      </c>
      <c r="I173" s="461"/>
      <c r="J173" s="462" t="s">
        <v>61</v>
      </c>
      <c r="K173" s="377" t="str">
        <f t="shared" si="101"/>
        <v>E3.P_B.MR1</v>
      </c>
      <c r="L173" s="413" t="s">
        <v>367</v>
      </c>
      <c r="M173" s="414" t="s">
        <v>1073</v>
      </c>
      <c r="N173" s="290" t="s">
        <v>1074</v>
      </c>
      <c r="O173" s="290" t="s">
        <v>1075</v>
      </c>
      <c r="P173" s="380" t="s">
        <v>122</v>
      </c>
      <c r="Q173" s="381" t="str">
        <f t="shared" si="102"/>
        <v>E3.P_B.MR1-MP05-1</v>
      </c>
      <c r="R173" s="425" t="s">
        <v>1092</v>
      </c>
      <c r="S173" s="317" t="s">
        <v>1093</v>
      </c>
      <c r="T173" s="384">
        <v>12</v>
      </c>
      <c r="U173" s="385">
        <v>30</v>
      </c>
      <c r="V173" s="384" t="s">
        <v>67</v>
      </c>
      <c r="W173" s="298">
        <v>2</v>
      </c>
      <c r="X173" s="299">
        <v>6</v>
      </c>
      <c r="Y173" s="298">
        <v>5</v>
      </c>
      <c r="Z173" s="300">
        <v>5</v>
      </c>
      <c r="AA173" s="386"/>
      <c r="AB173" s="387"/>
      <c r="AC173" s="387"/>
      <c r="AD173" s="387"/>
      <c r="AE173" s="387"/>
      <c r="AF173" s="387"/>
      <c r="AG173" s="387"/>
      <c r="AH173" s="387"/>
      <c r="AI173" s="387"/>
      <c r="AJ173" s="387"/>
      <c r="AK173" s="387"/>
      <c r="AL173" s="387"/>
      <c r="AM173" s="387"/>
      <c r="AN173" s="387"/>
      <c r="AO173" s="387"/>
      <c r="AP173" s="387"/>
      <c r="AQ173" s="387"/>
      <c r="AR173" s="387"/>
      <c r="AS173" s="387"/>
      <c r="AT173" s="387"/>
      <c r="AU173" s="387"/>
      <c r="AV173" s="387"/>
      <c r="AW173" s="387"/>
      <c r="AX173" s="387"/>
      <c r="AY173" s="387"/>
      <c r="AZ173" s="387"/>
      <c r="BA173" s="387"/>
      <c r="BB173" s="387"/>
      <c r="BC173" s="388"/>
      <c r="BD173" s="304"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4" t="s">
        <v>1094</v>
      </c>
      <c r="EM173" s="321" t="s">
        <v>1092</v>
      </c>
      <c r="EN173" s="277" t="s">
        <v>1093</v>
      </c>
      <c r="EO173" s="845">
        <v>12</v>
      </c>
      <c r="EP173" s="845">
        <v>30</v>
      </c>
      <c r="EQ173" s="829">
        <v>2</v>
      </c>
      <c r="ER173" s="829">
        <v>6</v>
      </c>
      <c r="ES173" s="829">
        <v>5</v>
      </c>
      <c r="ET173" s="844">
        <v>5</v>
      </c>
    </row>
    <row r="174" spans="1:152" ht="68.25" customHeight="1">
      <c r="A174" s="280" t="s">
        <v>90</v>
      </c>
      <c r="B174" s="433" t="s">
        <v>91</v>
      </c>
      <c r="C174" s="434" t="s">
        <v>992</v>
      </c>
      <c r="D174" s="434"/>
      <c r="E174" s="8" t="s">
        <v>372</v>
      </c>
      <c r="F174" s="284" t="str">
        <f t="shared" si="100"/>
        <v>E3.P_B</v>
      </c>
      <c r="G174" s="285" t="s">
        <v>259</v>
      </c>
      <c r="H174" s="285" t="s">
        <v>397</v>
      </c>
      <c r="I174" s="461"/>
      <c r="J174" s="462" t="s">
        <v>61</v>
      </c>
      <c r="K174" s="377" t="str">
        <f t="shared" si="101"/>
        <v>E3.P_B.MR1</v>
      </c>
      <c r="L174" s="413" t="s">
        <v>367</v>
      </c>
      <c r="M174" s="414" t="s">
        <v>1073</v>
      </c>
      <c r="N174" s="290" t="s">
        <v>1074</v>
      </c>
      <c r="O174" s="290" t="s">
        <v>1075</v>
      </c>
      <c r="P174" s="380" t="s">
        <v>132</v>
      </c>
      <c r="Q174" s="381" t="str">
        <f t="shared" si="102"/>
        <v>E3.P_B.MR1-MP06-1</v>
      </c>
      <c r="R174" s="425" t="s">
        <v>1096</v>
      </c>
      <c r="S174" s="317" t="s">
        <v>1097</v>
      </c>
      <c r="T174" s="384">
        <v>4</v>
      </c>
      <c r="U174" s="385">
        <v>9</v>
      </c>
      <c r="V174" s="384" t="s">
        <v>67</v>
      </c>
      <c r="W174" s="298">
        <v>1</v>
      </c>
      <c r="X174" s="299">
        <v>2</v>
      </c>
      <c r="Y174" s="298">
        <v>1</v>
      </c>
      <c r="Z174" s="300">
        <v>1</v>
      </c>
      <c r="AA174" s="386"/>
      <c r="AB174" s="387"/>
      <c r="AC174" s="387"/>
      <c r="AD174" s="387"/>
      <c r="AE174" s="387"/>
      <c r="AF174" s="387"/>
      <c r="AG174" s="387"/>
      <c r="AH174" s="387"/>
      <c r="AI174" s="387"/>
      <c r="AJ174" s="387"/>
      <c r="AK174" s="387"/>
      <c r="AL174" s="387"/>
      <c r="AM174" s="387"/>
      <c r="AN174" s="387"/>
      <c r="AO174" s="387"/>
      <c r="AP174" s="387"/>
      <c r="AQ174" s="387"/>
      <c r="AR174" s="387"/>
      <c r="AS174" s="387"/>
      <c r="AT174" s="387"/>
      <c r="AU174" s="387"/>
      <c r="AV174" s="387"/>
      <c r="AW174" s="387"/>
      <c r="AX174" s="387"/>
      <c r="AY174" s="387"/>
      <c r="AZ174" s="387"/>
      <c r="BA174" s="387"/>
      <c r="BB174" s="387"/>
      <c r="BC174" s="388"/>
      <c r="BD174" s="304"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4" t="s">
        <v>1098</v>
      </c>
      <c r="EM174" s="321" t="s">
        <v>1096</v>
      </c>
      <c r="EN174" s="277" t="s">
        <v>1097</v>
      </c>
      <c r="EO174" s="845">
        <v>4</v>
      </c>
      <c r="EP174" s="845">
        <v>9</v>
      </c>
      <c r="EQ174" s="829">
        <v>1</v>
      </c>
      <c r="ER174" s="848">
        <v>3</v>
      </c>
      <c r="ES174" s="848">
        <v>5</v>
      </c>
      <c r="ET174" s="849">
        <v>0</v>
      </c>
    </row>
    <row r="175" spans="1:152" ht="54.75" customHeight="1">
      <c r="A175" s="280" t="s">
        <v>90</v>
      </c>
      <c r="B175" s="433" t="s">
        <v>91</v>
      </c>
      <c r="C175" s="434" t="s">
        <v>992</v>
      </c>
      <c r="D175" s="434"/>
      <c r="E175" s="8" t="s">
        <v>372</v>
      </c>
      <c r="F175" s="284" t="str">
        <f t="shared" si="100"/>
        <v>E3.P_B</v>
      </c>
      <c r="G175" s="285" t="s">
        <v>259</v>
      </c>
      <c r="H175" s="285" t="s">
        <v>397</v>
      </c>
      <c r="I175" s="461"/>
      <c r="J175" s="462" t="s">
        <v>61</v>
      </c>
      <c r="K175" s="377" t="str">
        <f t="shared" si="101"/>
        <v>E3.P_B.MR1</v>
      </c>
      <c r="L175" s="413" t="s">
        <v>367</v>
      </c>
      <c r="M175" s="414" t="s">
        <v>1073</v>
      </c>
      <c r="N175" s="290" t="s">
        <v>1074</v>
      </c>
      <c r="O175" s="290" t="s">
        <v>1075</v>
      </c>
      <c r="P175" s="380" t="s">
        <v>142</v>
      </c>
      <c r="Q175" s="381" t="str">
        <f t="shared" si="102"/>
        <v>E3.P_B.MR1-MP07-1</v>
      </c>
      <c r="R175" s="425" t="s">
        <v>1100</v>
      </c>
      <c r="S175" s="317" t="s">
        <v>1101</v>
      </c>
      <c r="T175" s="384">
        <v>0</v>
      </c>
      <c r="U175" s="385">
        <v>5</v>
      </c>
      <c r="V175" s="384" t="s">
        <v>67</v>
      </c>
      <c r="W175" s="298">
        <v>0</v>
      </c>
      <c r="X175" s="299">
        <v>2</v>
      </c>
      <c r="Y175" s="298">
        <v>2</v>
      </c>
      <c r="Z175" s="300">
        <v>1</v>
      </c>
      <c r="AA175" s="386"/>
      <c r="AB175" s="387"/>
      <c r="AC175" s="387"/>
      <c r="AD175" s="387"/>
      <c r="AE175" s="387"/>
      <c r="AF175" s="387"/>
      <c r="AG175" s="387"/>
      <c r="AH175" s="387"/>
      <c r="AI175" s="387"/>
      <c r="AJ175" s="387"/>
      <c r="AK175" s="387"/>
      <c r="AL175" s="387"/>
      <c r="AM175" s="387"/>
      <c r="AN175" s="387"/>
      <c r="AO175" s="387"/>
      <c r="AP175" s="387"/>
      <c r="AQ175" s="387"/>
      <c r="AR175" s="387"/>
      <c r="AS175" s="387"/>
      <c r="AT175" s="387"/>
      <c r="AU175" s="387"/>
      <c r="AV175" s="387"/>
      <c r="AW175" s="387"/>
      <c r="AX175" s="387"/>
      <c r="AY175" s="387"/>
      <c r="AZ175" s="387"/>
      <c r="BA175" s="387"/>
      <c r="BB175" s="387"/>
      <c r="BC175" s="388"/>
      <c r="BD175" s="304"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4" t="s">
        <v>1102</v>
      </c>
      <c r="EM175" s="321" t="s">
        <v>1100</v>
      </c>
      <c r="EN175" s="277" t="s">
        <v>1101</v>
      </c>
      <c r="EO175" s="389">
        <v>0</v>
      </c>
      <c r="EP175" s="389">
        <v>5</v>
      </c>
      <c r="EQ175" s="278">
        <v>0</v>
      </c>
      <c r="ER175" s="854">
        <v>5</v>
      </c>
      <c r="ES175" s="854">
        <v>0</v>
      </c>
      <c r="ET175" s="855">
        <v>0</v>
      </c>
    </row>
    <row r="176" spans="1:152" ht="72" customHeight="1">
      <c r="A176" s="280" t="s">
        <v>90</v>
      </c>
      <c r="B176" s="433" t="s">
        <v>91</v>
      </c>
      <c r="C176" s="434" t="s">
        <v>992</v>
      </c>
      <c r="D176" s="434"/>
      <c r="E176" s="8" t="s">
        <v>372</v>
      </c>
      <c r="F176" s="284" t="str">
        <f t="shared" si="100"/>
        <v>E3.P_B</v>
      </c>
      <c r="G176" s="285" t="s">
        <v>259</v>
      </c>
      <c r="H176" s="285" t="s">
        <v>397</v>
      </c>
      <c r="I176" s="461"/>
      <c r="J176" s="462" t="s">
        <v>61</v>
      </c>
      <c r="K176" s="377" t="str">
        <f t="shared" si="101"/>
        <v>E3.P_B.MR1</v>
      </c>
      <c r="L176" s="413" t="s">
        <v>367</v>
      </c>
      <c r="M176" s="414" t="s">
        <v>1073</v>
      </c>
      <c r="N176" s="290" t="s">
        <v>1074</v>
      </c>
      <c r="O176" s="290" t="s">
        <v>1075</v>
      </c>
      <c r="P176" s="380" t="s">
        <v>156</v>
      </c>
      <c r="Q176" s="381" t="str">
        <f t="shared" si="102"/>
        <v>E3.P_B.MR1-MP08-1</v>
      </c>
      <c r="R176" s="425" t="s">
        <v>1104</v>
      </c>
      <c r="S176" s="317" t="s">
        <v>1105</v>
      </c>
      <c r="T176" s="384">
        <v>64</v>
      </c>
      <c r="U176" s="385">
        <v>89</v>
      </c>
      <c r="V176" s="384" t="s">
        <v>67</v>
      </c>
      <c r="W176" s="298">
        <v>7</v>
      </c>
      <c r="X176" s="299">
        <v>6</v>
      </c>
      <c r="Y176" s="298">
        <v>6</v>
      </c>
      <c r="Z176" s="300">
        <v>6</v>
      </c>
      <c r="AA176" s="386"/>
      <c r="AB176" s="387"/>
      <c r="AC176" s="387"/>
      <c r="AD176" s="387"/>
      <c r="AE176" s="387"/>
      <c r="AF176" s="387"/>
      <c r="AG176" s="387"/>
      <c r="AH176" s="387"/>
      <c r="AI176" s="387"/>
      <c r="AJ176" s="387"/>
      <c r="AK176" s="387"/>
      <c r="AL176" s="387"/>
      <c r="AM176" s="387"/>
      <c r="AN176" s="387"/>
      <c r="AO176" s="387"/>
      <c r="AP176" s="387"/>
      <c r="AQ176" s="387"/>
      <c r="AR176" s="387"/>
      <c r="AS176" s="387"/>
      <c r="AT176" s="387"/>
      <c r="AU176" s="387"/>
      <c r="AV176" s="387"/>
      <c r="AW176" s="387"/>
      <c r="AX176" s="387"/>
      <c r="AY176" s="387"/>
      <c r="AZ176" s="387"/>
      <c r="BA176" s="387"/>
      <c r="BB176" s="387"/>
      <c r="BC176" s="388"/>
      <c r="BD176" s="304"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4" t="s">
        <v>1106</v>
      </c>
      <c r="EM176" s="321" t="s">
        <v>1104</v>
      </c>
      <c r="EN176" s="277" t="s">
        <v>1105</v>
      </c>
      <c r="EO176" s="845">
        <v>64</v>
      </c>
      <c r="EP176" s="845">
        <v>89</v>
      </c>
      <c r="EQ176" s="829">
        <v>7</v>
      </c>
      <c r="ER176" s="848">
        <v>8</v>
      </c>
      <c r="ES176" s="848">
        <v>9</v>
      </c>
      <c r="ET176" s="849">
        <v>1</v>
      </c>
      <c r="EV176" s="664"/>
    </row>
    <row r="177" spans="1:150" ht="61.5" customHeight="1">
      <c r="A177" s="280" t="s">
        <v>90</v>
      </c>
      <c r="B177" s="433" t="s">
        <v>91</v>
      </c>
      <c r="C177" s="434" t="s">
        <v>992</v>
      </c>
      <c r="D177" s="434"/>
      <c r="E177" s="8" t="s">
        <v>372</v>
      </c>
      <c r="F177" s="284" t="str">
        <f t="shared" si="100"/>
        <v>E3.P_B</v>
      </c>
      <c r="G177" s="285" t="s">
        <v>259</v>
      </c>
      <c r="H177" s="285" t="s">
        <v>397</v>
      </c>
      <c r="I177" s="461"/>
      <c r="J177" s="462" t="s">
        <v>61</v>
      </c>
      <c r="K177" s="377" t="str">
        <f t="shared" si="101"/>
        <v>E3.P_B.MR1</v>
      </c>
      <c r="L177" s="413" t="s">
        <v>367</v>
      </c>
      <c r="M177" s="414" t="s">
        <v>1073</v>
      </c>
      <c r="N177" s="290" t="s">
        <v>1074</v>
      </c>
      <c r="O177" s="290" t="s">
        <v>1075</v>
      </c>
      <c r="P177" s="380" t="s">
        <v>515</v>
      </c>
      <c r="Q177" s="381" t="str">
        <f t="shared" si="102"/>
        <v>E3.P_B.MR1-MP09-1</v>
      </c>
      <c r="R177" s="425" t="s">
        <v>1108</v>
      </c>
      <c r="S177" s="317" t="s">
        <v>1109</v>
      </c>
      <c r="T177" s="384">
        <v>1</v>
      </c>
      <c r="U177" s="385">
        <v>6</v>
      </c>
      <c r="V177" s="384" t="s">
        <v>67</v>
      </c>
      <c r="W177" s="318">
        <v>0.5</v>
      </c>
      <c r="X177" s="333">
        <v>1.5</v>
      </c>
      <c r="Y177" s="318">
        <v>1.5</v>
      </c>
      <c r="Z177" s="319">
        <v>1.5</v>
      </c>
      <c r="AA177" s="386"/>
      <c r="AB177" s="387"/>
      <c r="AC177" s="387"/>
      <c r="AD177" s="387"/>
      <c r="AE177" s="387"/>
      <c r="AF177" s="387"/>
      <c r="AG177" s="387"/>
      <c r="AH177" s="387"/>
      <c r="AI177" s="387"/>
      <c r="AJ177" s="387"/>
      <c r="AK177" s="387"/>
      <c r="AL177" s="387"/>
      <c r="AM177" s="387"/>
      <c r="AN177" s="387"/>
      <c r="AO177" s="387"/>
      <c r="AP177" s="387"/>
      <c r="AQ177" s="387"/>
      <c r="AR177" s="387"/>
      <c r="AS177" s="387"/>
      <c r="AT177" s="387"/>
      <c r="AU177" s="387"/>
      <c r="AV177" s="387"/>
      <c r="AW177" s="387"/>
      <c r="AX177" s="387"/>
      <c r="AY177" s="387"/>
      <c r="AZ177" s="387"/>
      <c r="BA177" s="387"/>
      <c r="BB177" s="387"/>
      <c r="BC177" s="388"/>
      <c r="BD177" s="304"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4" t="s">
        <v>1110</v>
      </c>
      <c r="EM177" s="321" t="s">
        <v>1108</v>
      </c>
      <c r="EN177" s="277" t="s">
        <v>1109</v>
      </c>
      <c r="EO177" s="845">
        <v>1</v>
      </c>
      <c r="EP177" s="845">
        <v>6</v>
      </c>
      <c r="EQ177" s="838">
        <v>0.5</v>
      </c>
      <c r="ER177" s="838">
        <v>1.5</v>
      </c>
      <c r="ES177" s="838">
        <v>1.5</v>
      </c>
      <c r="ET177" s="839">
        <v>1.5</v>
      </c>
    </row>
    <row r="178" spans="1:150" ht="57.75" customHeight="1">
      <c r="A178" s="280" t="s">
        <v>90</v>
      </c>
      <c r="B178" s="433" t="s">
        <v>91</v>
      </c>
      <c r="C178" s="434" t="s">
        <v>992</v>
      </c>
      <c r="D178" s="434"/>
      <c r="E178" s="8" t="s">
        <v>372</v>
      </c>
      <c r="F178" s="284" t="str">
        <f t="shared" si="100"/>
        <v>E3.P_B</v>
      </c>
      <c r="G178" s="285" t="s">
        <v>259</v>
      </c>
      <c r="H178" s="285" t="s">
        <v>397</v>
      </c>
      <c r="I178" s="461"/>
      <c r="J178" s="462" t="s">
        <v>61</v>
      </c>
      <c r="K178" s="377" t="str">
        <f t="shared" si="101"/>
        <v>E3.P_B.MR1</v>
      </c>
      <c r="L178" s="413" t="s">
        <v>367</v>
      </c>
      <c r="M178" s="414" t="s">
        <v>1073</v>
      </c>
      <c r="N178" s="290" t="s">
        <v>1074</v>
      </c>
      <c r="O178" s="290" t="s">
        <v>1075</v>
      </c>
      <c r="P178" s="380" t="s">
        <v>522</v>
      </c>
      <c r="Q178" s="381" t="str">
        <f t="shared" si="102"/>
        <v>E3.P_B.MR1-MP10-1</v>
      </c>
      <c r="R178" s="425" t="s">
        <v>1112</v>
      </c>
      <c r="S178" s="317" t="s">
        <v>1113</v>
      </c>
      <c r="T178" s="384">
        <v>0</v>
      </c>
      <c r="U178" s="385">
        <v>1</v>
      </c>
      <c r="V178" s="384" t="s">
        <v>67</v>
      </c>
      <c r="W178" s="298">
        <v>0</v>
      </c>
      <c r="X178" s="333">
        <v>0.5</v>
      </c>
      <c r="Y178" s="318">
        <v>0.5</v>
      </c>
      <c r="Z178" s="300">
        <v>0</v>
      </c>
      <c r="AA178" s="386"/>
      <c r="AB178" s="387"/>
      <c r="AC178" s="387"/>
      <c r="AD178" s="387"/>
      <c r="AE178" s="387"/>
      <c r="AF178" s="387"/>
      <c r="AG178" s="387"/>
      <c r="AH178" s="387"/>
      <c r="AI178" s="387"/>
      <c r="AJ178" s="387"/>
      <c r="AK178" s="387"/>
      <c r="AL178" s="387"/>
      <c r="AM178" s="387"/>
      <c r="AN178" s="387"/>
      <c r="AO178" s="387"/>
      <c r="AP178" s="387"/>
      <c r="AQ178" s="387"/>
      <c r="AR178" s="387"/>
      <c r="AS178" s="387"/>
      <c r="AT178" s="387"/>
      <c r="AU178" s="387"/>
      <c r="AV178" s="387"/>
      <c r="AW178" s="387"/>
      <c r="AX178" s="387"/>
      <c r="AY178" s="387"/>
      <c r="AZ178" s="387"/>
      <c r="BA178" s="387"/>
      <c r="BB178" s="387"/>
      <c r="BC178" s="388"/>
      <c r="BD178" s="304"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4" t="s">
        <v>1114</v>
      </c>
      <c r="EM178" s="321" t="s">
        <v>1112</v>
      </c>
      <c r="EN178" s="277" t="s">
        <v>1113</v>
      </c>
      <c r="EO178" s="389">
        <v>0</v>
      </c>
      <c r="EP178" s="389">
        <v>1</v>
      </c>
      <c r="EQ178" s="278">
        <v>0</v>
      </c>
      <c r="ER178" s="279">
        <v>0.5</v>
      </c>
      <c r="ES178" s="279">
        <v>0.5</v>
      </c>
      <c r="ET178" s="831">
        <v>0</v>
      </c>
    </row>
    <row r="179" spans="1:150" ht="72" customHeight="1">
      <c r="A179" s="280" t="s">
        <v>90</v>
      </c>
      <c r="B179" s="433" t="s">
        <v>91</v>
      </c>
      <c r="C179" s="434" t="s">
        <v>992</v>
      </c>
      <c r="D179" s="434"/>
      <c r="E179" s="8" t="s">
        <v>372</v>
      </c>
      <c r="F179" s="284" t="str">
        <f t="shared" si="100"/>
        <v>E3.P_B</v>
      </c>
      <c r="G179" s="285" t="s">
        <v>259</v>
      </c>
      <c r="H179" s="285" t="s">
        <v>397</v>
      </c>
      <c r="I179" s="461"/>
      <c r="J179" s="462" t="s">
        <v>61</v>
      </c>
      <c r="K179" s="377" t="str">
        <f t="shared" si="101"/>
        <v>E3.P_B.MR1</v>
      </c>
      <c r="L179" s="413" t="s">
        <v>367</v>
      </c>
      <c r="M179" s="414" t="s">
        <v>1073</v>
      </c>
      <c r="N179" s="290" t="s">
        <v>1074</v>
      </c>
      <c r="O179" s="290" t="s">
        <v>1075</v>
      </c>
      <c r="P179" s="380" t="s">
        <v>610</v>
      </c>
      <c r="Q179" s="381" t="str">
        <f t="shared" si="102"/>
        <v>E3.P_B.MR1-MP11-1</v>
      </c>
      <c r="R179" s="425" t="s">
        <v>1116</v>
      </c>
      <c r="S179" s="317" t="s">
        <v>1117</v>
      </c>
      <c r="T179" s="384">
        <v>0</v>
      </c>
      <c r="U179" s="385">
        <v>1</v>
      </c>
      <c r="V179" s="384" t="s">
        <v>67</v>
      </c>
      <c r="W179" s="298">
        <v>0</v>
      </c>
      <c r="X179" s="299">
        <v>0</v>
      </c>
      <c r="Y179" s="298">
        <v>1</v>
      </c>
      <c r="Z179" s="300">
        <v>0</v>
      </c>
      <c r="AA179" s="386"/>
      <c r="AB179" s="387"/>
      <c r="AC179" s="387"/>
      <c r="AD179" s="387"/>
      <c r="AE179" s="387"/>
      <c r="AF179" s="387"/>
      <c r="AG179" s="387"/>
      <c r="AH179" s="387"/>
      <c r="AI179" s="387"/>
      <c r="AJ179" s="387"/>
      <c r="AK179" s="387"/>
      <c r="AL179" s="387"/>
      <c r="AM179" s="387"/>
      <c r="AN179" s="387"/>
      <c r="AO179" s="387"/>
      <c r="AP179" s="387"/>
      <c r="AQ179" s="387"/>
      <c r="AR179" s="387"/>
      <c r="AS179" s="387"/>
      <c r="AT179" s="387"/>
      <c r="AU179" s="387"/>
      <c r="AV179" s="387"/>
      <c r="AW179" s="387"/>
      <c r="AX179" s="387"/>
      <c r="AY179" s="387"/>
      <c r="AZ179" s="387"/>
      <c r="BA179" s="387"/>
      <c r="BB179" s="387"/>
      <c r="BC179" s="388"/>
      <c r="BD179" s="304"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4" t="s">
        <v>1118</v>
      </c>
      <c r="EM179" s="321" t="s">
        <v>1116</v>
      </c>
      <c r="EN179" s="277" t="s">
        <v>1117</v>
      </c>
      <c r="EO179" s="389">
        <v>0</v>
      </c>
      <c r="EP179" s="389">
        <v>1</v>
      </c>
      <c r="EQ179" s="278">
        <v>0</v>
      </c>
      <c r="ER179" s="847">
        <v>0.1</v>
      </c>
      <c r="ES179" s="847">
        <v>0.9</v>
      </c>
      <c r="ET179" s="831">
        <v>0</v>
      </c>
    </row>
    <row r="180" spans="1:150" ht="67.5" customHeight="1">
      <c r="A180" s="280" t="s">
        <v>90</v>
      </c>
      <c r="B180" s="433" t="s">
        <v>91</v>
      </c>
      <c r="C180" s="434" t="s">
        <v>992</v>
      </c>
      <c r="D180" s="434"/>
      <c r="E180" s="8" t="s">
        <v>372</v>
      </c>
      <c r="F180" s="284" t="str">
        <f t="shared" si="100"/>
        <v>E3.P_B</v>
      </c>
      <c r="G180" s="285" t="s">
        <v>259</v>
      </c>
      <c r="H180" s="285" t="s">
        <v>397</v>
      </c>
      <c r="I180" s="461"/>
      <c r="J180" s="462" t="s">
        <v>61</v>
      </c>
      <c r="K180" s="377" t="str">
        <f t="shared" si="101"/>
        <v>E3.P_B.MR1</v>
      </c>
      <c r="L180" s="413" t="s">
        <v>367</v>
      </c>
      <c r="M180" s="414" t="s">
        <v>1073</v>
      </c>
      <c r="N180" s="290" t="s">
        <v>1074</v>
      </c>
      <c r="O180" s="290" t="s">
        <v>1075</v>
      </c>
      <c r="P180" s="380" t="s">
        <v>615</v>
      </c>
      <c r="Q180" s="381" t="str">
        <f t="shared" si="102"/>
        <v>E3.P_B.MR1-MP12-1</v>
      </c>
      <c r="R180" s="425" t="s">
        <v>1120</v>
      </c>
      <c r="S180" s="317" t="s">
        <v>906</v>
      </c>
      <c r="T180" s="384">
        <v>0</v>
      </c>
      <c r="U180" s="385">
        <v>1</v>
      </c>
      <c r="V180" s="384" t="s">
        <v>67</v>
      </c>
      <c r="W180" s="324">
        <v>0.02</v>
      </c>
      <c r="X180" s="333">
        <v>0.2</v>
      </c>
      <c r="Y180" s="324">
        <v>0.08</v>
      </c>
      <c r="Z180" s="319">
        <v>0.7</v>
      </c>
      <c r="AA180" s="386"/>
      <c r="AB180" s="387"/>
      <c r="AC180" s="387"/>
      <c r="AD180" s="387"/>
      <c r="AE180" s="387"/>
      <c r="AF180" s="387"/>
      <c r="AG180" s="387"/>
      <c r="AH180" s="387"/>
      <c r="AI180" s="387"/>
      <c r="AJ180" s="387"/>
      <c r="AK180" s="387"/>
      <c r="AL180" s="387"/>
      <c r="AM180" s="387"/>
      <c r="AN180" s="387"/>
      <c r="AO180" s="387"/>
      <c r="AP180" s="387"/>
      <c r="AQ180" s="387"/>
      <c r="AR180" s="387"/>
      <c r="AS180" s="387"/>
      <c r="AT180" s="387"/>
      <c r="AU180" s="387"/>
      <c r="AV180" s="387"/>
      <c r="AW180" s="387"/>
      <c r="AX180" s="387"/>
      <c r="AY180" s="387"/>
      <c r="AZ180" s="387"/>
      <c r="BA180" s="387"/>
      <c r="BB180" s="387"/>
      <c r="BC180" s="388"/>
      <c r="BD180" s="304"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4" t="s">
        <v>1121</v>
      </c>
      <c r="EM180" s="321" t="s">
        <v>1120</v>
      </c>
      <c r="EN180" s="277" t="s">
        <v>906</v>
      </c>
      <c r="EO180" s="389">
        <v>0</v>
      </c>
      <c r="EP180" s="389">
        <v>1</v>
      </c>
      <c r="EQ180" s="332">
        <v>0.02</v>
      </c>
      <c r="ER180" s="847">
        <v>0</v>
      </c>
      <c r="ES180" s="332">
        <v>0.08</v>
      </c>
      <c r="ET180" s="850">
        <v>0.9</v>
      </c>
    </row>
    <row r="181" spans="1:150" ht="45" customHeight="1" thickBot="1">
      <c r="A181" s="280" t="s">
        <v>90</v>
      </c>
      <c r="B181" s="433" t="s">
        <v>91</v>
      </c>
      <c r="C181" s="434" t="s">
        <v>992</v>
      </c>
      <c r="D181" s="434"/>
      <c r="E181" s="8" t="s">
        <v>372</v>
      </c>
      <c r="F181" s="284" t="str">
        <f t="shared" si="100"/>
        <v>E3.P_B</v>
      </c>
      <c r="G181" s="285" t="s">
        <v>259</v>
      </c>
      <c r="H181" s="285" t="s">
        <v>397</v>
      </c>
      <c r="I181" s="467"/>
      <c r="J181" s="468" t="s">
        <v>61</v>
      </c>
      <c r="K181" s="469" t="str">
        <f t="shared" si="101"/>
        <v>E3.P_B.MR1</v>
      </c>
      <c r="L181" s="429" t="s">
        <v>367</v>
      </c>
      <c r="M181" s="430" t="s">
        <v>1073</v>
      </c>
      <c r="N181" s="391" t="s">
        <v>1074</v>
      </c>
      <c r="O181" s="391" t="s">
        <v>1075</v>
      </c>
      <c r="P181" s="394" t="s">
        <v>620</v>
      </c>
      <c r="Q181" s="395" t="str">
        <f t="shared" si="102"/>
        <v>E3.P_B.MR1-MP13-1</v>
      </c>
      <c r="R181" s="480" t="s">
        <v>1123</v>
      </c>
      <c r="S181" s="340" t="s">
        <v>1124</v>
      </c>
      <c r="T181" s="623">
        <v>0</v>
      </c>
      <c r="U181" s="624">
        <v>1</v>
      </c>
      <c r="V181" s="396" t="s">
        <v>67</v>
      </c>
      <c r="W181" s="356">
        <v>0</v>
      </c>
      <c r="X181" s="399">
        <v>0.35</v>
      </c>
      <c r="Y181" s="398">
        <v>0.35</v>
      </c>
      <c r="Z181" s="407">
        <v>0.3</v>
      </c>
      <c r="AA181" s="386"/>
      <c r="AB181" s="387"/>
      <c r="AC181" s="387"/>
      <c r="AD181" s="387"/>
      <c r="AE181" s="387"/>
      <c r="AF181" s="387"/>
      <c r="AG181" s="387"/>
      <c r="AH181" s="387"/>
      <c r="AI181" s="387"/>
      <c r="AJ181" s="387"/>
      <c r="AK181" s="387"/>
      <c r="AL181" s="387"/>
      <c r="AM181" s="387"/>
      <c r="AN181" s="387"/>
      <c r="AO181" s="387"/>
      <c r="AP181" s="387"/>
      <c r="AQ181" s="387"/>
      <c r="AR181" s="387"/>
      <c r="AS181" s="387"/>
      <c r="AT181" s="387"/>
      <c r="AU181" s="387"/>
      <c r="AV181" s="387"/>
      <c r="AW181" s="387"/>
      <c r="AX181" s="387"/>
      <c r="AY181" s="387"/>
      <c r="AZ181" s="387"/>
      <c r="BA181" s="387"/>
      <c r="BB181" s="387"/>
      <c r="BC181" s="388"/>
      <c r="BD181" s="304"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4" t="s">
        <v>1125</v>
      </c>
      <c r="EM181" s="321" t="s">
        <v>1123</v>
      </c>
      <c r="EN181" s="277" t="s">
        <v>1124</v>
      </c>
      <c r="EO181" s="389">
        <v>0</v>
      </c>
      <c r="EP181" s="389">
        <v>1</v>
      </c>
      <c r="EQ181" s="278">
        <v>0</v>
      </c>
      <c r="ER181" s="851">
        <v>0</v>
      </c>
      <c r="ES181" s="332">
        <v>0.35</v>
      </c>
      <c r="ET181" s="852">
        <v>0.65</v>
      </c>
    </row>
    <row r="182" spans="1:150" ht="90.75" customHeight="1">
      <c r="A182" s="280" t="s">
        <v>90</v>
      </c>
      <c r="B182" s="433" t="s">
        <v>91</v>
      </c>
      <c r="C182" s="434" t="s">
        <v>992</v>
      </c>
      <c r="D182" s="435" t="s">
        <v>1127</v>
      </c>
      <c r="E182" s="3" t="s">
        <v>530</v>
      </c>
      <c r="F182" s="3" t="str">
        <f t="shared" si="100"/>
        <v>E3.P_C</v>
      </c>
      <c r="G182" s="483" t="s">
        <v>273</v>
      </c>
      <c r="H182" s="365" t="s">
        <v>408</v>
      </c>
      <c r="I182" s="458" t="s">
        <v>1128</v>
      </c>
      <c r="J182" s="459" t="s">
        <v>61</v>
      </c>
      <c r="K182" s="460" t="str">
        <f t="shared" si="101"/>
        <v>E3.P_C.MR1</v>
      </c>
      <c r="L182" s="364" t="s">
        <v>381</v>
      </c>
      <c r="M182" s="365" t="s">
        <v>1129</v>
      </c>
      <c r="N182" s="366">
        <v>99</v>
      </c>
      <c r="O182" s="249">
        <v>99</v>
      </c>
      <c r="P182" s="368" t="s">
        <v>64</v>
      </c>
      <c r="Q182" s="369" t="str">
        <f t="shared" si="102"/>
        <v>E3.P_C.MR1-MP01-1</v>
      </c>
      <c r="R182" s="421" t="s">
        <v>1130</v>
      </c>
      <c r="S182" s="371" t="s">
        <v>1131</v>
      </c>
      <c r="T182" s="372">
        <v>184</v>
      </c>
      <c r="U182" s="373">
        <v>300</v>
      </c>
      <c r="V182" s="372" t="s">
        <v>67</v>
      </c>
      <c r="W182" s="257">
        <v>0</v>
      </c>
      <c r="X182" s="374">
        <v>150</v>
      </c>
      <c r="Y182" s="257">
        <v>150</v>
      </c>
      <c r="Z182" s="375">
        <v>0</v>
      </c>
      <c r="AA182" s="594">
        <f>323616000+300000000-447232000</f>
        <v>176384000</v>
      </c>
      <c r="AB182" s="595">
        <f>103032235+896967765-1000000000</f>
        <v>0</v>
      </c>
      <c r="AC182" s="595">
        <v>1000000000</v>
      </c>
      <c r="AD182" s="595">
        <v>0</v>
      </c>
      <c r="AE182" s="595">
        <v>0</v>
      </c>
      <c r="AF182" s="595">
        <v>23616000</v>
      </c>
      <c r="AG182" s="595">
        <f t="shared" ref="AG182" si="123">SUM(AA182:AF182)</f>
        <v>1200000000</v>
      </c>
      <c r="AH182" s="595">
        <f t="shared" ref="AH182:AL182" si="124">AA182*1.035</f>
        <v>182557440</v>
      </c>
      <c r="AI182" s="595">
        <f t="shared" si="124"/>
        <v>0</v>
      </c>
      <c r="AJ182" s="595">
        <f t="shared" si="124"/>
        <v>1034999999.9999999</v>
      </c>
      <c r="AK182" s="595">
        <f t="shared" si="124"/>
        <v>0</v>
      </c>
      <c r="AL182" s="595">
        <f t="shared" si="124"/>
        <v>0</v>
      </c>
      <c r="AM182" s="595">
        <f>AF182*1.035</f>
        <v>24442559.999999996</v>
      </c>
      <c r="AN182" s="595">
        <f t="shared" ref="AN182" si="125">SUM(AH182:AM182)</f>
        <v>1242000000</v>
      </c>
      <c r="AO182" s="595">
        <f t="shared" ref="AO182:AS182" si="126">AH182*1.035</f>
        <v>188946950.39999998</v>
      </c>
      <c r="AP182" s="595">
        <f t="shared" si="126"/>
        <v>0</v>
      </c>
      <c r="AQ182" s="595">
        <f t="shared" si="126"/>
        <v>1071224999.9999998</v>
      </c>
      <c r="AR182" s="595">
        <f t="shared" si="126"/>
        <v>0</v>
      </c>
      <c r="AS182" s="595">
        <f t="shared" si="126"/>
        <v>0</v>
      </c>
      <c r="AT182" s="595">
        <f>AM182*1.035</f>
        <v>25298049.599999994</v>
      </c>
      <c r="AU182" s="595">
        <f t="shared" ref="AU182" si="127">SUM(AO182:AT182)</f>
        <v>1285469999.9999995</v>
      </c>
      <c r="AV182" s="595">
        <f t="shared" ref="AV182:AZ182" si="128">AO182*1.035</f>
        <v>195560093.66399997</v>
      </c>
      <c r="AW182" s="595">
        <f t="shared" si="128"/>
        <v>0</v>
      </c>
      <c r="AX182" s="595">
        <f t="shared" si="128"/>
        <v>1108717874.9999998</v>
      </c>
      <c r="AY182" s="595">
        <f t="shared" si="128"/>
        <v>0</v>
      </c>
      <c r="AZ182" s="595">
        <f t="shared" si="128"/>
        <v>0</v>
      </c>
      <c r="BA182" s="595">
        <f>AT182*1.035</f>
        <v>26183481.335999992</v>
      </c>
      <c r="BB182" s="595">
        <f t="shared" ref="BB182" si="129">SUM(AV182:BA182)</f>
        <v>1330461449.9999998</v>
      </c>
      <c r="BC182" s="663">
        <f t="shared" ref="BC182" si="130">+BB182+AU182+AN182+AG182</f>
        <v>5057931449.999999</v>
      </c>
      <c r="BD182" s="304"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4" t="s">
        <v>1132</v>
      </c>
      <c r="EM182" s="321" t="s">
        <v>1130</v>
      </c>
      <c r="EN182" s="277" t="s">
        <v>1131</v>
      </c>
      <c r="EO182" s="277">
        <v>184</v>
      </c>
      <c r="EP182" s="277">
        <v>300</v>
      </c>
      <c r="EQ182" s="278">
        <v>0</v>
      </c>
      <c r="ER182" s="848">
        <v>58</v>
      </c>
      <c r="ES182" s="848">
        <v>58</v>
      </c>
      <c r="ET182" s="831">
        <v>0</v>
      </c>
    </row>
    <row r="183" spans="1:150" ht="62.25" customHeight="1">
      <c r="A183" s="280" t="s">
        <v>90</v>
      </c>
      <c r="B183" s="433" t="s">
        <v>91</v>
      </c>
      <c r="C183" s="434" t="s">
        <v>992</v>
      </c>
      <c r="D183" s="434"/>
      <c r="E183" s="8" t="s">
        <v>530</v>
      </c>
      <c r="F183" s="8" t="str">
        <f t="shared" si="100"/>
        <v>E3.P_C</v>
      </c>
      <c r="G183" s="414" t="s">
        <v>273</v>
      </c>
      <c r="H183" s="414" t="s">
        <v>408</v>
      </c>
      <c r="I183" s="461"/>
      <c r="J183" s="462" t="s">
        <v>61</v>
      </c>
      <c r="K183" s="377" t="str">
        <f t="shared" si="101"/>
        <v>E3.P_C.MR1</v>
      </c>
      <c r="L183" s="413" t="s">
        <v>381</v>
      </c>
      <c r="M183" s="414" t="s">
        <v>1129</v>
      </c>
      <c r="N183" s="378">
        <v>99</v>
      </c>
      <c r="O183" s="291">
        <v>99</v>
      </c>
      <c r="P183" s="380" t="s">
        <v>87</v>
      </c>
      <c r="Q183" s="381" t="str">
        <f t="shared" si="102"/>
        <v>E3.P_C.MR1-MP02-1</v>
      </c>
      <c r="R183" s="425" t="s">
        <v>1134</v>
      </c>
      <c r="S183" s="317" t="s">
        <v>1135</v>
      </c>
      <c r="T183" s="296">
        <v>1</v>
      </c>
      <c r="U183" s="297">
        <v>1</v>
      </c>
      <c r="V183" s="296" t="s">
        <v>102</v>
      </c>
      <c r="W183" s="324">
        <v>0.25</v>
      </c>
      <c r="X183" s="325">
        <v>0.25</v>
      </c>
      <c r="Y183" s="324">
        <v>0.25</v>
      </c>
      <c r="Z183" s="326">
        <v>0.25</v>
      </c>
      <c r="AA183" s="301"/>
      <c r="AB183" s="302"/>
      <c r="AC183" s="302"/>
      <c r="AD183" s="302"/>
      <c r="AE183" s="302"/>
      <c r="AF183" s="302"/>
      <c r="AG183" s="302"/>
      <c r="AH183" s="302"/>
      <c r="AI183" s="302"/>
      <c r="AJ183" s="302"/>
      <c r="AK183" s="302"/>
      <c r="AL183" s="302"/>
      <c r="AM183" s="302"/>
      <c r="AN183" s="302"/>
      <c r="AO183" s="302"/>
      <c r="AP183" s="302"/>
      <c r="AQ183" s="302"/>
      <c r="AR183" s="302"/>
      <c r="AS183" s="302"/>
      <c r="AT183" s="302"/>
      <c r="AU183" s="302"/>
      <c r="AV183" s="302"/>
      <c r="AW183" s="302"/>
      <c r="AX183" s="302"/>
      <c r="AY183" s="302"/>
      <c r="AZ183" s="302"/>
      <c r="BA183" s="302"/>
      <c r="BB183" s="302"/>
      <c r="BC183" s="303"/>
      <c r="BD183" s="304"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4" t="s">
        <v>1136</v>
      </c>
      <c r="EM183" s="321" t="s">
        <v>1134</v>
      </c>
      <c r="EN183" s="277" t="s">
        <v>1135</v>
      </c>
      <c r="EO183" s="277">
        <v>1</v>
      </c>
      <c r="EP183" s="277">
        <v>1</v>
      </c>
      <c r="EQ183" s="332">
        <v>0.25</v>
      </c>
      <c r="ER183" s="332">
        <v>0.25</v>
      </c>
      <c r="ES183" s="332">
        <v>0.25</v>
      </c>
      <c r="ET183" s="830">
        <v>0.25</v>
      </c>
    </row>
    <row r="184" spans="1:150" ht="69" customHeight="1" thickBot="1">
      <c r="A184" s="280" t="s">
        <v>90</v>
      </c>
      <c r="B184" s="433" t="s">
        <v>91</v>
      </c>
      <c r="C184" s="434" t="s">
        <v>992</v>
      </c>
      <c r="D184" s="434"/>
      <c r="E184" s="8" t="s">
        <v>530</v>
      </c>
      <c r="F184" s="8" t="str">
        <f t="shared" si="100"/>
        <v>E3.P_C</v>
      </c>
      <c r="G184" s="414" t="s">
        <v>273</v>
      </c>
      <c r="H184" s="414" t="s">
        <v>408</v>
      </c>
      <c r="I184" s="467"/>
      <c r="J184" s="468" t="s">
        <v>61</v>
      </c>
      <c r="K184" s="469" t="str">
        <f t="shared" si="101"/>
        <v>E3.P_C.MR1</v>
      </c>
      <c r="L184" s="429" t="s">
        <v>381</v>
      </c>
      <c r="M184" s="430" t="s">
        <v>1129</v>
      </c>
      <c r="N184" s="392">
        <v>99</v>
      </c>
      <c r="O184" s="431">
        <v>99</v>
      </c>
      <c r="P184" s="394" t="s">
        <v>99</v>
      </c>
      <c r="Q184" s="395" t="str">
        <f t="shared" si="102"/>
        <v>E3.P_C.MR1-MP03-1</v>
      </c>
      <c r="R184" s="480" t="s">
        <v>1138</v>
      </c>
      <c r="S184" s="340" t="s">
        <v>1139</v>
      </c>
      <c r="T184" s="354">
        <v>3610</v>
      </c>
      <c r="U184" s="355">
        <v>3610</v>
      </c>
      <c r="V184" s="354" t="s">
        <v>102</v>
      </c>
      <c r="W184" s="356">
        <v>610</v>
      </c>
      <c r="X184" s="357">
        <v>1000</v>
      </c>
      <c r="Y184" s="356">
        <v>1000</v>
      </c>
      <c r="Z184" s="358">
        <v>1000</v>
      </c>
      <c r="AA184" s="301"/>
      <c r="AB184" s="302"/>
      <c r="AC184" s="302"/>
      <c r="AD184" s="302"/>
      <c r="AE184" s="302"/>
      <c r="AF184" s="302"/>
      <c r="AG184" s="302"/>
      <c r="AH184" s="302"/>
      <c r="AI184" s="302"/>
      <c r="AJ184" s="302"/>
      <c r="AK184" s="302"/>
      <c r="AL184" s="302"/>
      <c r="AM184" s="302"/>
      <c r="AN184" s="302"/>
      <c r="AO184" s="302"/>
      <c r="AP184" s="302"/>
      <c r="AQ184" s="302"/>
      <c r="AR184" s="302"/>
      <c r="AS184" s="302"/>
      <c r="AT184" s="302"/>
      <c r="AU184" s="302"/>
      <c r="AV184" s="302"/>
      <c r="AW184" s="302"/>
      <c r="AX184" s="302"/>
      <c r="AY184" s="302"/>
      <c r="AZ184" s="302"/>
      <c r="BA184" s="302"/>
      <c r="BB184" s="302"/>
      <c r="BC184" s="303"/>
      <c r="BD184" s="304"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4" t="s">
        <v>1140</v>
      </c>
      <c r="EM184" s="321" t="s">
        <v>1138</v>
      </c>
      <c r="EN184" s="277" t="s">
        <v>1139</v>
      </c>
      <c r="EO184" s="651">
        <v>3610</v>
      </c>
      <c r="EP184" s="828">
        <v>3610</v>
      </c>
      <c r="EQ184" s="829">
        <v>3610</v>
      </c>
      <c r="ER184" s="829">
        <v>3610</v>
      </c>
      <c r="ES184" s="829">
        <v>3610</v>
      </c>
      <c r="ET184" s="844">
        <v>3610</v>
      </c>
    </row>
    <row r="185" spans="1:150" ht="153.75" customHeight="1" thickBot="1">
      <c r="A185" s="280" t="s">
        <v>90</v>
      </c>
      <c r="B185" s="433" t="s">
        <v>91</v>
      </c>
      <c r="C185" s="434" t="s">
        <v>992</v>
      </c>
      <c r="D185" s="434"/>
      <c r="E185" s="8" t="s">
        <v>530</v>
      </c>
      <c r="F185" s="8" t="str">
        <f t="shared" si="100"/>
        <v>E3.P_C</v>
      </c>
      <c r="G185" s="430" t="s">
        <v>273</v>
      </c>
      <c r="H185" s="430" t="s">
        <v>408</v>
      </c>
      <c r="I185" s="665" t="s">
        <v>1142</v>
      </c>
      <c r="J185" s="666" t="s">
        <v>167</v>
      </c>
      <c r="K185" s="667" t="str">
        <f t="shared" si="101"/>
        <v>E3.P_C.MR2</v>
      </c>
      <c r="L185" s="580" t="s">
        <v>393</v>
      </c>
      <c r="M185" s="581" t="s">
        <v>1143</v>
      </c>
      <c r="N185" s="589">
        <v>2</v>
      </c>
      <c r="O185" s="668">
        <v>5</v>
      </c>
      <c r="P185" s="245" t="s">
        <v>64</v>
      </c>
      <c r="Q185" s="25" t="str">
        <f t="shared" si="102"/>
        <v>E3.P_C.MR2-MP01-1</v>
      </c>
      <c r="R185" s="581" t="s">
        <v>1144</v>
      </c>
      <c r="S185" s="669" t="s">
        <v>305</v>
      </c>
      <c r="T185" s="254">
        <v>0</v>
      </c>
      <c r="U185" s="582">
        <v>1</v>
      </c>
      <c r="V185" s="254" t="s">
        <v>67</v>
      </c>
      <c r="W185" s="670">
        <v>0.25</v>
      </c>
      <c r="X185" s="671">
        <v>0.25</v>
      </c>
      <c r="Y185" s="670">
        <v>0.25</v>
      </c>
      <c r="Z185" s="672">
        <v>0.25</v>
      </c>
      <c r="AA185" s="301"/>
      <c r="AB185" s="302"/>
      <c r="AC185" s="302"/>
      <c r="AD185" s="302"/>
      <c r="AE185" s="302"/>
      <c r="AF185" s="302"/>
      <c r="AG185" s="302"/>
      <c r="AH185" s="302"/>
      <c r="AI185" s="302"/>
      <c r="AJ185" s="302"/>
      <c r="AK185" s="302"/>
      <c r="AL185" s="302"/>
      <c r="AM185" s="302"/>
      <c r="AN185" s="302"/>
      <c r="AO185" s="302"/>
      <c r="AP185" s="302"/>
      <c r="AQ185" s="302"/>
      <c r="AR185" s="302"/>
      <c r="AS185" s="302"/>
      <c r="AT185" s="302"/>
      <c r="AU185" s="302"/>
      <c r="AV185" s="302"/>
      <c r="AW185" s="302"/>
      <c r="AX185" s="302"/>
      <c r="AY185" s="302"/>
      <c r="AZ185" s="302"/>
      <c r="BA185" s="302"/>
      <c r="BB185" s="302"/>
      <c r="BC185" s="303"/>
      <c r="BD185" s="304"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4" t="s">
        <v>1145</v>
      </c>
      <c r="EM185" s="321" t="s">
        <v>1144</v>
      </c>
      <c r="EN185" s="277" t="s">
        <v>305</v>
      </c>
      <c r="EO185" s="277">
        <v>0</v>
      </c>
      <c r="EP185" s="277">
        <v>1</v>
      </c>
      <c r="EQ185" s="332">
        <v>0.25</v>
      </c>
      <c r="ER185" s="851">
        <v>0</v>
      </c>
      <c r="ES185" s="851">
        <v>0</v>
      </c>
      <c r="ET185" s="852">
        <v>0.75</v>
      </c>
    </row>
    <row r="186" spans="1:150" ht="118.5" customHeight="1">
      <c r="A186" s="280" t="s">
        <v>90</v>
      </c>
      <c r="B186" s="433" t="s">
        <v>91</v>
      </c>
      <c r="C186" s="434" t="s">
        <v>992</v>
      </c>
      <c r="D186" s="435" t="s">
        <v>827</v>
      </c>
      <c r="E186" s="3" t="s">
        <v>641</v>
      </c>
      <c r="F186" s="436" t="str">
        <f t="shared" si="100"/>
        <v>E3.P_D</v>
      </c>
      <c r="G186" s="437" t="s">
        <v>284</v>
      </c>
      <c r="H186" s="482" t="s">
        <v>430</v>
      </c>
      <c r="I186" s="458" t="s">
        <v>1147</v>
      </c>
      <c r="J186" s="459" t="s">
        <v>61</v>
      </c>
      <c r="K186" s="460" t="str">
        <f t="shared" si="101"/>
        <v>E3.P_D.MR1</v>
      </c>
      <c r="L186" s="519" t="s">
        <v>404</v>
      </c>
      <c r="M186" s="520" t="s">
        <v>1148</v>
      </c>
      <c r="N186" s="484">
        <v>0</v>
      </c>
      <c r="O186" s="484">
        <v>6</v>
      </c>
      <c r="P186" s="647" t="s">
        <v>64</v>
      </c>
      <c r="Q186" s="486" t="str">
        <f t="shared" si="102"/>
        <v>E3.P_D.MR1-MP01-1</v>
      </c>
      <c r="R186" s="626" t="s">
        <v>1149</v>
      </c>
      <c r="S186" s="524" t="s">
        <v>1150</v>
      </c>
      <c r="T186" s="525">
        <v>0</v>
      </c>
      <c r="U186" s="526">
        <v>1</v>
      </c>
      <c r="V186" s="525" t="s">
        <v>67</v>
      </c>
      <c r="W186" s="629">
        <v>0.5</v>
      </c>
      <c r="X186" s="630">
        <v>0.5</v>
      </c>
      <c r="Y186" s="527">
        <v>0</v>
      </c>
      <c r="Z186" s="673">
        <v>0</v>
      </c>
      <c r="AA186" s="594">
        <f>99000000+100000000+110000000-163150612</f>
        <v>145849388</v>
      </c>
      <c r="AB186" s="595">
        <v>0</v>
      </c>
      <c r="AC186" s="595">
        <v>0</v>
      </c>
      <c r="AD186" s="595">
        <f>49000000+5150612</f>
        <v>54150612</v>
      </c>
      <c r="AE186" s="595">
        <v>0</v>
      </c>
      <c r="AF186" s="595"/>
      <c r="AG186" s="595">
        <f t="shared" ref="AG186" si="131">SUM(AA186:AF186)</f>
        <v>200000000</v>
      </c>
      <c r="AH186" s="595">
        <f>AA186*1.035</f>
        <v>150954116.57999998</v>
      </c>
      <c r="AI186" s="595">
        <f>AB186*1.035</f>
        <v>0</v>
      </c>
      <c r="AJ186" s="595">
        <v>293000000</v>
      </c>
      <c r="AK186" s="595">
        <f>AD186*1.035</f>
        <v>56045883.419999994</v>
      </c>
      <c r="AL186" s="595">
        <f t="shared" ref="AL186" si="132">AE186*1.035</f>
        <v>0</v>
      </c>
      <c r="AM186" s="595">
        <f>AF186*1.035</f>
        <v>0</v>
      </c>
      <c r="AN186" s="595">
        <f t="shared" ref="AN186" si="133">SUM(AH186:AM186)</f>
        <v>500000000</v>
      </c>
      <c r="AO186" s="595">
        <f t="shared" ref="AO186:AT186" si="134">+AH186</f>
        <v>150954116.57999998</v>
      </c>
      <c r="AP186" s="595">
        <f t="shared" si="134"/>
        <v>0</v>
      </c>
      <c r="AQ186" s="595">
        <f t="shared" si="134"/>
        <v>293000000</v>
      </c>
      <c r="AR186" s="595">
        <f t="shared" si="134"/>
        <v>56045883.419999994</v>
      </c>
      <c r="AS186" s="595">
        <f t="shared" si="134"/>
        <v>0</v>
      </c>
      <c r="AT186" s="595">
        <f t="shared" si="134"/>
        <v>0</v>
      </c>
      <c r="AU186" s="595">
        <f t="shared" ref="AU186" si="135">SUM(AO186:AT186)</f>
        <v>500000000</v>
      </c>
      <c r="AV186" s="595">
        <f t="shared" ref="AV186:BA186" si="136">+AA186</f>
        <v>145849388</v>
      </c>
      <c r="AW186" s="595">
        <f t="shared" si="136"/>
        <v>0</v>
      </c>
      <c r="AX186" s="595">
        <f t="shared" si="136"/>
        <v>0</v>
      </c>
      <c r="AY186" s="595">
        <f t="shared" si="136"/>
        <v>54150612</v>
      </c>
      <c r="AZ186" s="595">
        <f t="shared" si="136"/>
        <v>0</v>
      </c>
      <c r="BA186" s="595">
        <f t="shared" si="136"/>
        <v>0</v>
      </c>
      <c r="BB186" s="595">
        <f t="shared" ref="BB186" si="137">SUM(AV186:BA186)</f>
        <v>200000000</v>
      </c>
      <c r="BC186" s="663">
        <f t="shared" ref="BC186" si="138">+BB186+AU186+AN186+AG186</f>
        <v>1400000000</v>
      </c>
      <c r="BD186" s="304"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2" t="s">
        <v>1152</v>
      </c>
      <c r="EM186" s="321" t="s">
        <v>1149</v>
      </c>
      <c r="EN186" s="277" t="s">
        <v>1150</v>
      </c>
      <c r="EO186" s="277">
        <v>0</v>
      </c>
      <c r="EP186" s="277">
        <v>1</v>
      </c>
      <c r="EQ186" s="279">
        <v>0.5</v>
      </c>
      <c r="ER186" s="826">
        <v>0.3</v>
      </c>
      <c r="ES186" s="826">
        <v>0.2</v>
      </c>
      <c r="ET186" s="831">
        <v>0</v>
      </c>
    </row>
    <row r="187" spans="1:150" ht="39.75" customHeight="1">
      <c r="A187" s="280" t="s">
        <v>90</v>
      </c>
      <c r="B187" s="433" t="s">
        <v>91</v>
      </c>
      <c r="C187" s="434" t="s">
        <v>992</v>
      </c>
      <c r="D187" s="434"/>
      <c r="E187" s="8" t="s">
        <v>641</v>
      </c>
      <c r="F187" s="284" t="str">
        <f t="shared" si="100"/>
        <v>E3.P_D</v>
      </c>
      <c r="G187" s="457" t="s">
        <v>284</v>
      </c>
      <c r="H187" s="457" t="s">
        <v>430</v>
      </c>
      <c r="I187" s="461"/>
      <c r="J187" s="462" t="s">
        <v>61</v>
      </c>
      <c r="K187" s="377" t="str">
        <f t="shared" si="101"/>
        <v>E3.P_D.MR1</v>
      </c>
      <c r="L187" s="413" t="s">
        <v>404</v>
      </c>
      <c r="M187" s="414" t="s">
        <v>1148</v>
      </c>
      <c r="N187" s="496">
        <v>0</v>
      </c>
      <c r="O187" s="496">
        <v>6</v>
      </c>
      <c r="P187" s="485" t="s">
        <v>87</v>
      </c>
      <c r="Q187" s="497" t="str">
        <f t="shared" si="102"/>
        <v>E3.P_D.MR1-MP02-1</v>
      </c>
      <c r="R187" s="632" t="s">
        <v>1154</v>
      </c>
      <c r="S187" s="533" t="s">
        <v>1155</v>
      </c>
      <c r="T187" s="534">
        <v>0</v>
      </c>
      <c r="U187" s="544">
        <v>1</v>
      </c>
      <c r="V187" s="543" t="s">
        <v>67</v>
      </c>
      <c r="W187" s="536">
        <v>0.1</v>
      </c>
      <c r="X187" s="537">
        <v>0.3</v>
      </c>
      <c r="Y187" s="536">
        <v>0.3</v>
      </c>
      <c r="Z187" s="545">
        <v>0.3</v>
      </c>
      <c r="AA187" s="546"/>
      <c r="AB187" s="547"/>
      <c r="AC187" s="547"/>
      <c r="AD187" s="547"/>
      <c r="AE187" s="547"/>
      <c r="AF187" s="547"/>
      <c r="AG187" s="547"/>
      <c r="AH187" s="547"/>
      <c r="AI187" s="547"/>
      <c r="AJ187" s="547"/>
      <c r="AK187" s="547"/>
      <c r="AL187" s="547"/>
      <c r="AM187" s="547"/>
      <c r="AN187" s="547"/>
      <c r="AO187" s="547"/>
      <c r="AP187" s="547"/>
      <c r="AQ187" s="547"/>
      <c r="AR187" s="547"/>
      <c r="AS187" s="547"/>
      <c r="AT187" s="547"/>
      <c r="AU187" s="547"/>
      <c r="AV187" s="547"/>
      <c r="AW187" s="547"/>
      <c r="AX187" s="547"/>
      <c r="AY187" s="547"/>
      <c r="AZ187" s="547"/>
      <c r="BA187" s="547"/>
      <c r="BB187" s="547"/>
      <c r="BC187" s="548"/>
      <c r="BD187" s="304"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2" t="s">
        <v>1156</v>
      </c>
      <c r="EM187" s="321" t="s">
        <v>1154</v>
      </c>
      <c r="EN187" s="277" t="s">
        <v>1155</v>
      </c>
      <c r="EO187" s="277">
        <v>0</v>
      </c>
      <c r="EP187" s="279">
        <v>100</v>
      </c>
      <c r="EQ187" s="279">
        <v>10</v>
      </c>
      <c r="ER187" s="279">
        <v>30</v>
      </c>
      <c r="ES187" s="279">
        <v>30</v>
      </c>
      <c r="ET187" s="835">
        <v>30</v>
      </c>
    </row>
    <row r="188" spans="1:150" ht="40.5" customHeight="1">
      <c r="A188" s="280" t="s">
        <v>90</v>
      </c>
      <c r="B188" s="433" t="s">
        <v>91</v>
      </c>
      <c r="C188" s="434" t="s">
        <v>992</v>
      </c>
      <c r="D188" s="434"/>
      <c r="E188" s="8" t="s">
        <v>641</v>
      </c>
      <c r="F188" s="284" t="str">
        <f t="shared" si="100"/>
        <v>E3.P_D</v>
      </c>
      <c r="G188" s="457" t="s">
        <v>284</v>
      </c>
      <c r="H188" s="457" t="s">
        <v>430</v>
      </c>
      <c r="I188" s="461"/>
      <c r="J188" s="462" t="s">
        <v>61</v>
      </c>
      <c r="K188" s="377" t="str">
        <f t="shared" si="101"/>
        <v>E3.P_D.MR1</v>
      </c>
      <c r="L188" s="413" t="s">
        <v>404</v>
      </c>
      <c r="M188" s="414" t="s">
        <v>1148</v>
      </c>
      <c r="N188" s="496">
        <v>0</v>
      </c>
      <c r="O188" s="496">
        <v>6</v>
      </c>
      <c r="P188" s="485" t="s">
        <v>99</v>
      </c>
      <c r="Q188" s="497" t="str">
        <f t="shared" si="102"/>
        <v>E3.P_D.MR1-MP03-1</v>
      </c>
      <c r="R188" s="632" t="s">
        <v>1158</v>
      </c>
      <c r="S188" s="533" t="s">
        <v>1159</v>
      </c>
      <c r="T188" s="674">
        <v>0</v>
      </c>
      <c r="U188" s="675">
        <v>1</v>
      </c>
      <c r="V188" s="674" t="s">
        <v>67</v>
      </c>
      <c r="W188" s="538">
        <v>0</v>
      </c>
      <c r="X188" s="537">
        <v>0.5</v>
      </c>
      <c r="Y188" s="536">
        <v>0.5</v>
      </c>
      <c r="Z188" s="539">
        <v>0</v>
      </c>
      <c r="AA188" s="676"/>
      <c r="AB188" s="677"/>
      <c r="AC188" s="677"/>
      <c r="AD188" s="677"/>
      <c r="AE188" s="677"/>
      <c r="AF188" s="677"/>
      <c r="AG188" s="677"/>
      <c r="AH188" s="677"/>
      <c r="AI188" s="677"/>
      <c r="AJ188" s="677"/>
      <c r="AK188" s="677"/>
      <c r="AL188" s="677"/>
      <c r="AM188" s="677"/>
      <c r="AN188" s="677"/>
      <c r="AO188" s="677"/>
      <c r="AP188" s="677"/>
      <c r="AQ188" s="677"/>
      <c r="AR188" s="677"/>
      <c r="AS188" s="677"/>
      <c r="AT188" s="677"/>
      <c r="AU188" s="677"/>
      <c r="AV188" s="677"/>
      <c r="AW188" s="677"/>
      <c r="AX188" s="677"/>
      <c r="AY188" s="677"/>
      <c r="AZ188" s="677"/>
      <c r="BA188" s="677"/>
      <c r="BB188" s="677"/>
      <c r="BC188" s="678"/>
      <c r="BD188" s="304"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2" t="s">
        <v>1160</v>
      </c>
      <c r="EM188" s="321" t="s">
        <v>1158</v>
      </c>
      <c r="EN188" s="277" t="s">
        <v>1159</v>
      </c>
      <c r="EO188" s="389">
        <v>0</v>
      </c>
      <c r="EP188" s="389">
        <v>1</v>
      </c>
      <c r="EQ188" s="278">
        <v>0</v>
      </c>
      <c r="ER188" s="826">
        <v>0.3</v>
      </c>
      <c r="ES188" s="826">
        <v>0.4</v>
      </c>
      <c r="ET188" s="827">
        <v>0.3</v>
      </c>
    </row>
    <row r="189" spans="1:150" ht="36" customHeight="1">
      <c r="A189" s="280" t="s">
        <v>90</v>
      </c>
      <c r="B189" s="433" t="s">
        <v>91</v>
      </c>
      <c r="C189" s="434" t="s">
        <v>992</v>
      </c>
      <c r="D189" s="434"/>
      <c r="E189" s="8" t="s">
        <v>641</v>
      </c>
      <c r="F189" s="284" t="str">
        <f t="shared" si="100"/>
        <v>E3.P_D</v>
      </c>
      <c r="G189" s="457" t="s">
        <v>284</v>
      </c>
      <c r="H189" s="457" t="s">
        <v>430</v>
      </c>
      <c r="I189" s="461"/>
      <c r="J189" s="462" t="s">
        <v>61</v>
      </c>
      <c r="K189" s="377" t="str">
        <f t="shared" si="101"/>
        <v>E3.P_D.MR1</v>
      </c>
      <c r="L189" s="413" t="s">
        <v>404</v>
      </c>
      <c r="M189" s="414" t="s">
        <v>1148</v>
      </c>
      <c r="N189" s="496">
        <v>0</v>
      </c>
      <c r="O189" s="496">
        <v>6</v>
      </c>
      <c r="P189" s="485" t="s">
        <v>112</v>
      </c>
      <c r="Q189" s="497" t="str">
        <f t="shared" si="102"/>
        <v>E3.P_D.MR1-MP04-1</v>
      </c>
      <c r="R189" s="632" t="s">
        <v>1162</v>
      </c>
      <c r="S189" s="533" t="s">
        <v>1163</v>
      </c>
      <c r="T189" s="674">
        <v>0</v>
      </c>
      <c r="U189" s="675">
        <v>2</v>
      </c>
      <c r="V189" s="674" t="s">
        <v>67</v>
      </c>
      <c r="W189" s="536">
        <v>0.5</v>
      </c>
      <c r="X189" s="679">
        <v>1</v>
      </c>
      <c r="Y189" s="536">
        <v>0.5</v>
      </c>
      <c r="Z189" s="539">
        <v>0</v>
      </c>
      <c r="AA189" s="676"/>
      <c r="AB189" s="677"/>
      <c r="AC189" s="677"/>
      <c r="AD189" s="677"/>
      <c r="AE189" s="677"/>
      <c r="AF189" s="677"/>
      <c r="AG189" s="677"/>
      <c r="AH189" s="677"/>
      <c r="AI189" s="677"/>
      <c r="AJ189" s="677"/>
      <c r="AK189" s="677"/>
      <c r="AL189" s="677"/>
      <c r="AM189" s="677"/>
      <c r="AN189" s="677"/>
      <c r="AO189" s="677"/>
      <c r="AP189" s="677"/>
      <c r="AQ189" s="677"/>
      <c r="AR189" s="677"/>
      <c r="AS189" s="677"/>
      <c r="AT189" s="677"/>
      <c r="AU189" s="677"/>
      <c r="AV189" s="677"/>
      <c r="AW189" s="677"/>
      <c r="AX189" s="677"/>
      <c r="AY189" s="677"/>
      <c r="AZ189" s="677"/>
      <c r="BA189" s="677"/>
      <c r="BB189" s="677"/>
      <c r="BC189" s="678"/>
      <c r="BD189" s="304"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2" t="s">
        <v>1164</v>
      </c>
      <c r="EM189" s="321" t="s">
        <v>1162</v>
      </c>
      <c r="EN189" s="277" t="s">
        <v>1163</v>
      </c>
      <c r="EO189" s="389">
        <v>0</v>
      </c>
      <c r="EP189" s="389">
        <v>2</v>
      </c>
      <c r="EQ189" s="279">
        <v>0</v>
      </c>
      <c r="ER189" s="826">
        <v>0.5</v>
      </c>
      <c r="ES189" s="279">
        <v>1</v>
      </c>
      <c r="ET189" s="827">
        <v>0.5</v>
      </c>
    </row>
    <row r="190" spans="1:150" ht="50.25" customHeight="1" thickBot="1">
      <c r="A190" s="280" t="s">
        <v>90</v>
      </c>
      <c r="B190" s="433" t="s">
        <v>91</v>
      </c>
      <c r="C190" s="434" t="s">
        <v>992</v>
      </c>
      <c r="D190" s="434"/>
      <c r="E190" s="8" t="s">
        <v>641</v>
      </c>
      <c r="F190" s="284" t="str">
        <f t="shared" si="100"/>
        <v>E3.P_D</v>
      </c>
      <c r="G190" s="457" t="s">
        <v>284</v>
      </c>
      <c r="H190" s="457" t="s">
        <v>430</v>
      </c>
      <c r="I190" s="461"/>
      <c r="J190" s="462" t="s">
        <v>61</v>
      </c>
      <c r="K190" s="377" t="str">
        <f t="shared" si="101"/>
        <v>E3.P_D.MR1</v>
      </c>
      <c r="L190" s="413" t="s">
        <v>404</v>
      </c>
      <c r="M190" s="414" t="s">
        <v>1148</v>
      </c>
      <c r="N190" s="496">
        <v>0</v>
      </c>
      <c r="O190" s="496">
        <v>6</v>
      </c>
      <c r="P190" s="658" t="s">
        <v>122</v>
      </c>
      <c r="Q190" s="497" t="str">
        <f t="shared" si="102"/>
        <v>E3.P_D.MR1-MP05-1</v>
      </c>
      <c r="R190" s="632" t="s">
        <v>1166</v>
      </c>
      <c r="S190" s="533" t="s">
        <v>1167</v>
      </c>
      <c r="T190" s="674">
        <v>0</v>
      </c>
      <c r="U190" s="675">
        <v>1</v>
      </c>
      <c r="V190" s="674" t="s">
        <v>67</v>
      </c>
      <c r="W190" s="549">
        <v>0.25</v>
      </c>
      <c r="X190" s="550">
        <v>0.25</v>
      </c>
      <c r="Y190" s="549">
        <v>0.25</v>
      </c>
      <c r="Z190" s="551">
        <v>0.25</v>
      </c>
      <c r="AA190" s="676"/>
      <c r="AB190" s="677"/>
      <c r="AC190" s="677"/>
      <c r="AD190" s="677"/>
      <c r="AE190" s="677"/>
      <c r="AF190" s="677"/>
      <c r="AG190" s="677"/>
      <c r="AH190" s="677"/>
      <c r="AI190" s="677"/>
      <c r="AJ190" s="677"/>
      <c r="AK190" s="677"/>
      <c r="AL190" s="677"/>
      <c r="AM190" s="677"/>
      <c r="AN190" s="677"/>
      <c r="AO190" s="677"/>
      <c r="AP190" s="677"/>
      <c r="AQ190" s="677"/>
      <c r="AR190" s="677"/>
      <c r="AS190" s="677"/>
      <c r="AT190" s="677"/>
      <c r="AU190" s="677"/>
      <c r="AV190" s="677"/>
      <c r="AW190" s="677"/>
      <c r="AX190" s="677"/>
      <c r="AY190" s="677"/>
      <c r="AZ190" s="677"/>
      <c r="BA190" s="677"/>
      <c r="BB190" s="677"/>
      <c r="BC190" s="678"/>
      <c r="BD190" s="304"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2" t="s">
        <v>1168</v>
      </c>
      <c r="EM190" s="321" t="s">
        <v>1166</v>
      </c>
      <c r="EN190" s="277" t="s">
        <v>1167</v>
      </c>
      <c r="EO190" s="389">
        <v>0</v>
      </c>
      <c r="EP190" s="389">
        <v>1</v>
      </c>
      <c r="EQ190" s="332">
        <v>0.25</v>
      </c>
      <c r="ER190" s="332">
        <v>0.25</v>
      </c>
      <c r="ES190" s="332">
        <v>0.25</v>
      </c>
      <c r="ET190" s="830">
        <v>0.25</v>
      </c>
    </row>
    <row r="191" spans="1:150" ht="34.5" customHeight="1" thickBot="1">
      <c r="A191" s="280" t="s">
        <v>90</v>
      </c>
      <c r="B191" s="433" t="s">
        <v>91</v>
      </c>
      <c r="C191" s="434" t="s">
        <v>992</v>
      </c>
      <c r="D191" s="434"/>
      <c r="E191" s="8" t="s">
        <v>641</v>
      </c>
      <c r="F191" s="284" t="str">
        <f t="shared" si="100"/>
        <v>E3.P_D</v>
      </c>
      <c r="G191" s="574" t="s">
        <v>284</v>
      </c>
      <c r="H191" s="574" t="s">
        <v>430</v>
      </c>
      <c r="I191" s="467"/>
      <c r="J191" s="468" t="s">
        <v>61</v>
      </c>
      <c r="K191" s="469" t="str">
        <f t="shared" si="101"/>
        <v>E3.P_D.MR1</v>
      </c>
      <c r="L191" s="429" t="s">
        <v>404</v>
      </c>
      <c r="M191" s="430" t="s">
        <v>1148</v>
      </c>
      <c r="N191" s="502">
        <v>0</v>
      </c>
      <c r="O191" s="502">
        <v>6</v>
      </c>
      <c r="P191" s="680" t="s">
        <v>132</v>
      </c>
      <c r="Q191" s="503" t="str">
        <f t="shared" si="102"/>
        <v>E3.P_D.MR1-MP06-1</v>
      </c>
      <c r="R191" s="633" t="s">
        <v>1170</v>
      </c>
      <c r="S191" s="556" t="s">
        <v>1171</v>
      </c>
      <c r="T191" s="681">
        <v>435</v>
      </c>
      <c r="U191" s="682">
        <v>450</v>
      </c>
      <c r="V191" s="681" t="s">
        <v>67</v>
      </c>
      <c r="W191" s="559">
        <v>3</v>
      </c>
      <c r="X191" s="560">
        <v>7</v>
      </c>
      <c r="Y191" s="559">
        <v>3</v>
      </c>
      <c r="Z191" s="561">
        <v>2</v>
      </c>
      <c r="AA191" s="676"/>
      <c r="AB191" s="677"/>
      <c r="AC191" s="677"/>
      <c r="AD191" s="677"/>
      <c r="AE191" s="677"/>
      <c r="AF191" s="677"/>
      <c r="AG191" s="677"/>
      <c r="AH191" s="677"/>
      <c r="AI191" s="677"/>
      <c r="AJ191" s="677"/>
      <c r="AK191" s="677"/>
      <c r="AL191" s="677"/>
      <c r="AM191" s="677"/>
      <c r="AN191" s="677"/>
      <c r="AO191" s="677"/>
      <c r="AP191" s="677"/>
      <c r="AQ191" s="677"/>
      <c r="AR191" s="677"/>
      <c r="AS191" s="677"/>
      <c r="AT191" s="677"/>
      <c r="AU191" s="677"/>
      <c r="AV191" s="677"/>
      <c r="AW191" s="677"/>
      <c r="AX191" s="677"/>
      <c r="AY191" s="677"/>
      <c r="AZ191" s="677"/>
      <c r="BA191" s="677"/>
      <c r="BB191" s="677"/>
      <c r="BC191" s="678"/>
      <c r="BD191" s="304"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2" t="s">
        <v>1172</v>
      </c>
      <c r="EM191" s="321" t="s">
        <v>1170</v>
      </c>
      <c r="EN191" s="277" t="s">
        <v>1171</v>
      </c>
      <c r="EO191" s="845">
        <v>435</v>
      </c>
      <c r="EP191" s="845">
        <v>450</v>
      </c>
      <c r="EQ191" s="829">
        <v>1</v>
      </c>
      <c r="ER191" s="836">
        <v>3</v>
      </c>
      <c r="ES191" s="836">
        <v>9</v>
      </c>
      <c r="ET191" s="844">
        <v>2</v>
      </c>
    </row>
    <row r="192" spans="1:150" ht="117.75" customHeight="1">
      <c r="A192" s="280" t="s">
        <v>90</v>
      </c>
      <c r="B192" s="433" t="s">
        <v>91</v>
      </c>
      <c r="C192" s="434" t="s">
        <v>992</v>
      </c>
      <c r="D192" s="435" t="s">
        <v>1174</v>
      </c>
      <c r="E192" s="8" t="s">
        <v>641</v>
      </c>
      <c r="F192" s="284" t="str">
        <f t="shared" si="100"/>
        <v>E3.P_D</v>
      </c>
      <c r="G192" s="457" t="s">
        <v>284</v>
      </c>
      <c r="H192" s="457" t="s">
        <v>430</v>
      </c>
      <c r="I192" s="458" t="s">
        <v>1175</v>
      </c>
      <c r="J192" s="459" t="s">
        <v>167</v>
      </c>
      <c r="K192" s="460" t="str">
        <f t="shared" si="101"/>
        <v>E3.P_D.MR2</v>
      </c>
      <c r="L192" s="683" t="s">
        <v>415</v>
      </c>
      <c r="M192" s="684" t="s">
        <v>1148</v>
      </c>
      <c r="N192" s="249">
        <v>0</v>
      </c>
      <c r="O192" s="249">
        <v>4</v>
      </c>
      <c r="P192" s="368" t="s">
        <v>64</v>
      </c>
      <c r="Q192" s="369" t="str">
        <f t="shared" si="102"/>
        <v>E3.P_D.MR2-MP01-1</v>
      </c>
      <c r="R192" s="421" t="s">
        <v>1176</v>
      </c>
      <c r="S192" s="371" t="s">
        <v>1177</v>
      </c>
      <c r="T192" s="372">
        <v>0</v>
      </c>
      <c r="U192" s="373">
        <v>1</v>
      </c>
      <c r="V192" s="372" t="s">
        <v>67</v>
      </c>
      <c r="W192" s="257">
        <v>1</v>
      </c>
      <c r="X192" s="374">
        <v>1</v>
      </c>
      <c r="Y192" s="257">
        <v>1</v>
      </c>
      <c r="Z192" s="375">
        <v>1</v>
      </c>
      <c r="AA192" s="301"/>
      <c r="AB192" s="302"/>
      <c r="AC192" s="302"/>
      <c r="AD192" s="302"/>
      <c r="AE192" s="302"/>
      <c r="AF192" s="302"/>
      <c r="AG192" s="302"/>
      <c r="AH192" s="302"/>
      <c r="AI192" s="302"/>
      <c r="AJ192" s="302"/>
      <c r="AK192" s="302"/>
      <c r="AL192" s="302"/>
      <c r="AM192" s="302"/>
      <c r="AN192" s="302"/>
      <c r="AO192" s="302"/>
      <c r="AP192" s="302"/>
      <c r="AQ192" s="302"/>
      <c r="AR192" s="302"/>
      <c r="AS192" s="302"/>
      <c r="AT192" s="302"/>
      <c r="AU192" s="302"/>
      <c r="AV192" s="302"/>
      <c r="AW192" s="302"/>
      <c r="AX192" s="302"/>
      <c r="AY192" s="302"/>
      <c r="AZ192" s="302"/>
      <c r="BA192" s="302"/>
      <c r="BB192" s="302"/>
      <c r="BC192" s="303"/>
      <c r="BD192" s="304"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4" t="s">
        <v>1178</v>
      </c>
      <c r="EM192" s="321" t="s">
        <v>1176</v>
      </c>
      <c r="EN192" s="277" t="s">
        <v>1177</v>
      </c>
      <c r="EO192" s="277">
        <v>0</v>
      </c>
      <c r="EP192" s="277">
        <v>1</v>
      </c>
      <c r="EQ192" s="278">
        <v>1</v>
      </c>
      <c r="ER192" s="278">
        <v>1</v>
      </c>
      <c r="ES192" s="278">
        <v>1</v>
      </c>
      <c r="ET192" s="831">
        <v>1</v>
      </c>
    </row>
    <row r="193" spans="1:150" ht="47.25" customHeight="1">
      <c r="A193" s="280" t="s">
        <v>90</v>
      </c>
      <c r="B193" s="433" t="s">
        <v>91</v>
      </c>
      <c r="C193" s="434" t="s">
        <v>992</v>
      </c>
      <c r="D193" s="434"/>
      <c r="E193" s="8" t="s">
        <v>641</v>
      </c>
      <c r="F193" s="284" t="str">
        <f t="shared" si="100"/>
        <v>E3.P_D</v>
      </c>
      <c r="G193" s="457" t="s">
        <v>284</v>
      </c>
      <c r="H193" s="457" t="s">
        <v>430</v>
      </c>
      <c r="I193" s="461"/>
      <c r="J193" s="462" t="s">
        <v>167</v>
      </c>
      <c r="K193" s="377" t="str">
        <f t="shared" si="101"/>
        <v>E3.P_D.MR2</v>
      </c>
      <c r="L193" s="685" t="s">
        <v>415</v>
      </c>
      <c r="M193" s="686" t="s">
        <v>1148</v>
      </c>
      <c r="N193" s="291">
        <v>0</v>
      </c>
      <c r="O193" s="291">
        <v>4</v>
      </c>
      <c r="P193" s="380" t="s">
        <v>87</v>
      </c>
      <c r="Q193" s="381" t="str">
        <f t="shared" si="102"/>
        <v>E3.P_D.MR2-MP02-1</v>
      </c>
      <c r="R193" s="425" t="s">
        <v>1180</v>
      </c>
      <c r="S193" s="317" t="s">
        <v>1181</v>
      </c>
      <c r="T193" s="296">
        <v>0</v>
      </c>
      <c r="U193" s="297">
        <v>1</v>
      </c>
      <c r="V193" s="296" t="s">
        <v>67</v>
      </c>
      <c r="W193" s="298">
        <v>1</v>
      </c>
      <c r="X193" s="299">
        <v>1</v>
      </c>
      <c r="Y193" s="298">
        <v>1</v>
      </c>
      <c r="Z193" s="300">
        <v>1</v>
      </c>
      <c r="AA193" s="301"/>
      <c r="AB193" s="302"/>
      <c r="AC193" s="302"/>
      <c r="AD193" s="302"/>
      <c r="AE193" s="302"/>
      <c r="AF193" s="302"/>
      <c r="AG193" s="302"/>
      <c r="AH193" s="302"/>
      <c r="AI193" s="302"/>
      <c r="AJ193" s="302"/>
      <c r="AK193" s="302"/>
      <c r="AL193" s="302"/>
      <c r="AM193" s="302"/>
      <c r="AN193" s="302"/>
      <c r="AO193" s="302"/>
      <c r="AP193" s="302"/>
      <c r="AQ193" s="302"/>
      <c r="AR193" s="302"/>
      <c r="AS193" s="302"/>
      <c r="AT193" s="302"/>
      <c r="AU193" s="302"/>
      <c r="AV193" s="302"/>
      <c r="AW193" s="302"/>
      <c r="AX193" s="302"/>
      <c r="AY193" s="302"/>
      <c r="AZ193" s="302"/>
      <c r="BA193" s="302"/>
      <c r="BB193" s="302"/>
      <c r="BC193" s="303"/>
      <c r="BD193" s="304"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4" t="s">
        <v>1182</v>
      </c>
      <c r="EM193" s="321" t="s">
        <v>1180</v>
      </c>
      <c r="EN193" s="277" t="s">
        <v>1181</v>
      </c>
      <c r="EO193" s="277">
        <v>0</v>
      </c>
      <c r="EP193" s="277">
        <v>1</v>
      </c>
      <c r="EQ193" s="278">
        <v>1</v>
      </c>
      <c r="ER193" s="278">
        <v>1</v>
      </c>
      <c r="ES193" s="278">
        <v>1</v>
      </c>
      <c r="ET193" s="831">
        <v>1</v>
      </c>
    </row>
    <row r="194" spans="1:150" ht="66.75" customHeight="1" thickBot="1">
      <c r="A194" s="280" t="s">
        <v>90</v>
      </c>
      <c r="B194" s="433" t="s">
        <v>91</v>
      </c>
      <c r="C194" s="434" t="s">
        <v>992</v>
      </c>
      <c r="D194" s="434"/>
      <c r="E194" s="8" t="s">
        <v>641</v>
      </c>
      <c r="F194" s="284" t="str">
        <f t="shared" si="100"/>
        <v>E3.P_D</v>
      </c>
      <c r="G194" s="457" t="s">
        <v>284</v>
      </c>
      <c r="H194" s="457" t="s">
        <v>430</v>
      </c>
      <c r="I194" s="467"/>
      <c r="J194" s="468" t="s">
        <v>167</v>
      </c>
      <c r="K194" s="469" t="str">
        <f t="shared" si="101"/>
        <v>E3.P_D.MR2</v>
      </c>
      <c r="L194" s="687" t="s">
        <v>415</v>
      </c>
      <c r="M194" s="688" t="s">
        <v>1148</v>
      </c>
      <c r="N194" s="431">
        <v>0</v>
      </c>
      <c r="O194" s="431">
        <v>4</v>
      </c>
      <c r="P194" s="394" t="s">
        <v>99</v>
      </c>
      <c r="Q194" s="395" t="str">
        <f t="shared" si="102"/>
        <v>E3.P_D.MR2-MP03-1</v>
      </c>
      <c r="R194" s="432" t="s">
        <v>1184</v>
      </c>
      <c r="S194" s="353" t="s">
        <v>1185</v>
      </c>
      <c r="T194" s="396">
        <v>2</v>
      </c>
      <c r="U194" s="397">
        <v>2</v>
      </c>
      <c r="V194" s="396" t="s">
        <v>102</v>
      </c>
      <c r="W194" s="356">
        <v>0</v>
      </c>
      <c r="X194" s="357">
        <v>1</v>
      </c>
      <c r="Y194" s="356">
        <v>1</v>
      </c>
      <c r="Z194" s="358">
        <v>1</v>
      </c>
      <c r="AA194" s="386"/>
      <c r="AB194" s="387"/>
      <c r="AC194" s="387"/>
      <c r="AD194" s="387"/>
      <c r="AE194" s="387"/>
      <c r="AF194" s="387"/>
      <c r="AG194" s="387"/>
      <c r="AH194" s="387"/>
      <c r="AI194" s="387"/>
      <c r="AJ194" s="387"/>
      <c r="AK194" s="387"/>
      <c r="AL194" s="387"/>
      <c r="AM194" s="387"/>
      <c r="AN194" s="387"/>
      <c r="AO194" s="387"/>
      <c r="AP194" s="387"/>
      <c r="AQ194" s="387"/>
      <c r="AR194" s="387"/>
      <c r="AS194" s="387"/>
      <c r="AT194" s="387"/>
      <c r="AU194" s="387"/>
      <c r="AV194" s="387"/>
      <c r="AW194" s="387"/>
      <c r="AX194" s="387"/>
      <c r="AY194" s="387"/>
      <c r="AZ194" s="387"/>
      <c r="BA194" s="387"/>
      <c r="BB194" s="387"/>
      <c r="BC194" s="388"/>
      <c r="BD194" s="304"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4" t="s">
        <v>1186</v>
      </c>
      <c r="EM194" s="321" t="s">
        <v>1184</v>
      </c>
      <c r="EN194" s="277" t="s">
        <v>1185</v>
      </c>
      <c r="EO194" s="389">
        <v>2</v>
      </c>
      <c r="EP194" s="389">
        <v>2</v>
      </c>
      <c r="EQ194" s="829">
        <v>0</v>
      </c>
      <c r="ER194" s="836">
        <v>0</v>
      </c>
      <c r="ES194" s="829">
        <v>1</v>
      </c>
      <c r="ET194" s="837">
        <v>1</v>
      </c>
    </row>
    <row r="195" spans="1:150" ht="141.75" customHeight="1">
      <c r="A195" s="280" t="s">
        <v>90</v>
      </c>
      <c r="B195" s="433" t="s">
        <v>91</v>
      </c>
      <c r="C195" s="434" t="s">
        <v>992</v>
      </c>
      <c r="D195" s="435" t="s">
        <v>1188</v>
      </c>
      <c r="E195" s="3" t="s">
        <v>695</v>
      </c>
      <c r="F195" s="436" t="str">
        <f t="shared" si="100"/>
        <v>E3.P_E</v>
      </c>
      <c r="G195" s="437" t="s">
        <v>295</v>
      </c>
      <c r="H195" s="482" t="s">
        <v>448</v>
      </c>
      <c r="I195" s="458" t="s">
        <v>1189</v>
      </c>
      <c r="J195" s="459" t="s">
        <v>61</v>
      </c>
      <c r="K195" s="460" t="str">
        <f t="shared" si="101"/>
        <v>E3.P_E.MR1</v>
      </c>
      <c r="L195" s="364" t="s">
        <v>426</v>
      </c>
      <c r="M195" s="365" t="s">
        <v>1190</v>
      </c>
      <c r="N195" s="366">
        <v>0</v>
      </c>
      <c r="O195" s="249">
        <v>4</v>
      </c>
      <c r="P195" s="368" t="s">
        <v>64</v>
      </c>
      <c r="Q195" s="369" t="str">
        <f t="shared" si="102"/>
        <v>E3.P_E.MR1-MP01-1</v>
      </c>
      <c r="R195" s="421" t="s">
        <v>1191</v>
      </c>
      <c r="S195" s="371" t="s">
        <v>1192</v>
      </c>
      <c r="T195" s="621">
        <v>800</v>
      </c>
      <c r="U195" s="622">
        <v>2800</v>
      </c>
      <c r="V195" s="621" t="s">
        <v>67</v>
      </c>
      <c r="W195" s="489">
        <v>85</v>
      </c>
      <c r="X195" s="490">
        <v>866</v>
      </c>
      <c r="Y195" s="489">
        <v>910</v>
      </c>
      <c r="Z195" s="491">
        <v>939</v>
      </c>
      <c r="AA195" s="594">
        <f>182600000+225000000+120000000+31000000+89684972+3351660001</f>
        <v>3999944973</v>
      </c>
      <c r="AB195" s="595">
        <v>0</v>
      </c>
      <c r="AC195" s="595">
        <v>0</v>
      </c>
      <c r="AD195" s="595">
        <v>0</v>
      </c>
      <c r="AE195" s="595">
        <v>0</v>
      </c>
      <c r="AF195" s="595">
        <v>55027</v>
      </c>
      <c r="AG195" s="595">
        <f t="shared" ref="AG195" si="139">SUM(AA195:AF195)</f>
        <v>4000000000</v>
      </c>
      <c r="AH195" s="595">
        <f>AA195*1.035</f>
        <v>4139943047.0549998</v>
      </c>
      <c r="AI195" s="595">
        <f>AB195*1.035</f>
        <v>0</v>
      </c>
      <c r="AJ195" s="595">
        <f>AC195*1.035</f>
        <v>0</v>
      </c>
      <c r="AK195" s="595">
        <f>AD195*1.035</f>
        <v>0</v>
      </c>
      <c r="AL195" s="595">
        <f t="shared" ref="AL195" si="140">AE195*1.035</f>
        <v>0</v>
      </c>
      <c r="AM195" s="595">
        <f>AF195*1.035</f>
        <v>56952.944999999992</v>
      </c>
      <c r="AN195" s="595">
        <f t="shared" ref="AN195" si="141">SUM(AH195:AM195)</f>
        <v>4140000000</v>
      </c>
      <c r="AO195" s="595">
        <f t="shared" ref="AO195:AT195" si="142">AH195*1.035</f>
        <v>4284841053.7019243</v>
      </c>
      <c r="AP195" s="595">
        <f t="shared" si="142"/>
        <v>0</v>
      </c>
      <c r="AQ195" s="595">
        <f t="shared" si="142"/>
        <v>0</v>
      </c>
      <c r="AR195" s="595">
        <f t="shared" si="142"/>
        <v>0</v>
      </c>
      <c r="AS195" s="595">
        <f t="shared" si="142"/>
        <v>0</v>
      </c>
      <c r="AT195" s="595">
        <f t="shared" si="142"/>
        <v>58946.298074999984</v>
      </c>
      <c r="AU195" s="595">
        <f t="shared" ref="AU195" si="143">SUM(AO195:AT195)</f>
        <v>4284899999.9999995</v>
      </c>
      <c r="AV195" s="595">
        <f t="shared" ref="AV195:BA195" si="144">AO195*1.035</f>
        <v>4434810490.5814915</v>
      </c>
      <c r="AW195" s="595">
        <f t="shared" si="144"/>
        <v>0</v>
      </c>
      <c r="AX195" s="595">
        <f t="shared" si="144"/>
        <v>0</v>
      </c>
      <c r="AY195" s="595">
        <f t="shared" si="144"/>
        <v>0</v>
      </c>
      <c r="AZ195" s="595">
        <f t="shared" si="144"/>
        <v>0</v>
      </c>
      <c r="BA195" s="595">
        <f t="shared" si="144"/>
        <v>61009.418507624978</v>
      </c>
      <c r="BB195" s="595">
        <f t="shared" ref="BB195" si="145">SUM(AV195:BA195)</f>
        <v>4434871499.999999</v>
      </c>
      <c r="BC195" s="663">
        <f t="shared" ref="BC195" si="146">+BB195+AU195+AN195+AG195</f>
        <v>16859771499.999998</v>
      </c>
      <c r="BD195" s="304"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4" t="s">
        <v>1193</v>
      </c>
      <c r="EM195" s="321" t="s">
        <v>1191</v>
      </c>
      <c r="EN195" s="277" t="s">
        <v>1192</v>
      </c>
      <c r="EO195" s="277">
        <v>800</v>
      </c>
      <c r="EP195" s="828">
        <v>2800</v>
      </c>
      <c r="EQ195" s="829">
        <v>100</v>
      </c>
      <c r="ER195" s="826">
        <v>1</v>
      </c>
      <c r="ES195" s="836">
        <v>50</v>
      </c>
      <c r="ET195" s="837">
        <v>1849</v>
      </c>
    </row>
    <row r="196" spans="1:150" ht="36" customHeight="1">
      <c r="A196" s="280" t="s">
        <v>90</v>
      </c>
      <c r="B196" s="433" t="s">
        <v>91</v>
      </c>
      <c r="C196" s="434" t="s">
        <v>992</v>
      </c>
      <c r="D196" s="434"/>
      <c r="E196" s="8" t="s">
        <v>695</v>
      </c>
      <c r="F196" s="284" t="str">
        <f t="shared" si="100"/>
        <v>E3.P_E</v>
      </c>
      <c r="G196" s="457" t="s">
        <v>295</v>
      </c>
      <c r="H196" s="457" t="s">
        <v>448</v>
      </c>
      <c r="I196" s="461"/>
      <c r="J196" s="462" t="s">
        <v>61</v>
      </c>
      <c r="K196" s="377" t="str">
        <f t="shared" si="101"/>
        <v>E3.P_E.MR1</v>
      </c>
      <c r="L196" s="413" t="s">
        <v>1195</v>
      </c>
      <c r="M196" s="414" t="s">
        <v>1190</v>
      </c>
      <c r="N196" s="378">
        <v>0</v>
      </c>
      <c r="O196" s="291">
        <v>4</v>
      </c>
      <c r="P196" s="380" t="s">
        <v>87</v>
      </c>
      <c r="Q196" s="381" t="str">
        <f t="shared" si="102"/>
        <v>E3.P_E.MR1-MP02-1</v>
      </c>
      <c r="R196" s="425" t="s">
        <v>1196</v>
      </c>
      <c r="S196" s="317" t="s">
        <v>1197</v>
      </c>
      <c r="T196" s="296">
        <v>0</v>
      </c>
      <c r="U196" s="297">
        <v>400</v>
      </c>
      <c r="V196" s="296" t="s">
        <v>67</v>
      </c>
      <c r="W196" s="298">
        <v>100</v>
      </c>
      <c r="X196" s="299">
        <v>100</v>
      </c>
      <c r="Y196" s="298">
        <v>100</v>
      </c>
      <c r="Z196" s="300">
        <v>100</v>
      </c>
      <c r="AA196" s="301"/>
      <c r="AB196" s="302"/>
      <c r="AC196" s="302"/>
      <c r="AD196" s="302"/>
      <c r="AE196" s="302"/>
      <c r="AF196" s="302"/>
      <c r="AG196" s="302"/>
      <c r="AH196" s="302"/>
      <c r="AI196" s="302"/>
      <c r="AJ196" s="302"/>
      <c r="AK196" s="302"/>
      <c r="AL196" s="302"/>
      <c r="AM196" s="302"/>
      <c r="AN196" s="302"/>
      <c r="AO196" s="302"/>
      <c r="AP196" s="302"/>
      <c r="AQ196" s="302"/>
      <c r="AR196" s="302"/>
      <c r="AS196" s="302"/>
      <c r="AT196" s="302"/>
      <c r="AU196" s="302"/>
      <c r="AV196" s="302"/>
      <c r="AW196" s="302"/>
      <c r="AX196" s="302"/>
      <c r="AY196" s="302"/>
      <c r="AZ196" s="302"/>
      <c r="BA196" s="302"/>
      <c r="BB196" s="302"/>
      <c r="BC196" s="303"/>
      <c r="BD196" s="304"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4" t="s">
        <v>1198</v>
      </c>
      <c r="EM196" s="321" t="s">
        <v>1196</v>
      </c>
      <c r="EN196" s="277" t="s">
        <v>1197</v>
      </c>
      <c r="EO196" s="277">
        <v>0</v>
      </c>
      <c r="EP196" s="277">
        <v>400</v>
      </c>
      <c r="EQ196" s="278">
        <v>0</v>
      </c>
      <c r="ER196" s="836">
        <v>0</v>
      </c>
      <c r="ES196" s="836">
        <v>100</v>
      </c>
      <c r="ET196" s="837">
        <v>300</v>
      </c>
    </row>
    <row r="197" spans="1:150" ht="39" customHeight="1">
      <c r="A197" s="280" t="s">
        <v>90</v>
      </c>
      <c r="B197" s="433" t="s">
        <v>91</v>
      </c>
      <c r="C197" s="434" t="s">
        <v>992</v>
      </c>
      <c r="D197" s="434"/>
      <c r="E197" s="8" t="s">
        <v>695</v>
      </c>
      <c r="F197" s="284" t="str">
        <f t="shared" si="100"/>
        <v>E3.P_E</v>
      </c>
      <c r="G197" s="457" t="s">
        <v>295</v>
      </c>
      <c r="H197" s="457" t="s">
        <v>448</v>
      </c>
      <c r="I197" s="461"/>
      <c r="J197" s="462" t="s">
        <v>61</v>
      </c>
      <c r="K197" s="377" t="str">
        <f t="shared" si="101"/>
        <v>E3.P_E.MR1</v>
      </c>
      <c r="L197" s="413" t="s">
        <v>1195</v>
      </c>
      <c r="M197" s="414" t="s">
        <v>1190</v>
      </c>
      <c r="N197" s="378">
        <v>0</v>
      </c>
      <c r="O197" s="291">
        <v>4</v>
      </c>
      <c r="P197" s="380" t="s">
        <v>99</v>
      </c>
      <c r="Q197" s="381" t="str">
        <f t="shared" si="102"/>
        <v>E3.P_E.MR1-MP03-1</v>
      </c>
      <c r="R197" s="425" t="s">
        <v>1200</v>
      </c>
      <c r="S197" s="317" t="s">
        <v>1201</v>
      </c>
      <c r="T197" s="296">
        <v>0</v>
      </c>
      <c r="U197" s="297">
        <v>100</v>
      </c>
      <c r="V197" s="296" t="s">
        <v>67</v>
      </c>
      <c r="W197" s="298">
        <v>52</v>
      </c>
      <c r="X197" s="299">
        <v>16</v>
      </c>
      <c r="Y197" s="298">
        <v>16</v>
      </c>
      <c r="Z197" s="300">
        <v>16</v>
      </c>
      <c r="AA197" s="301"/>
      <c r="AB197" s="302"/>
      <c r="AC197" s="302"/>
      <c r="AD197" s="302"/>
      <c r="AE197" s="302"/>
      <c r="AF197" s="302"/>
      <c r="AG197" s="302"/>
      <c r="AH197" s="302"/>
      <c r="AI197" s="302"/>
      <c r="AJ197" s="302"/>
      <c r="AK197" s="302"/>
      <c r="AL197" s="302"/>
      <c r="AM197" s="302"/>
      <c r="AN197" s="302"/>
      <c r="AO197" s="302"/>
      <c r="AP197" s="302"/>
      <c r="AQ197" s="302"/>
      <c r="AR197" s="302"/>
      <c r="AS197" s="302"/>
      <c r="AT197" s="302"/>
      <c r="AU197" s="302"/>
      <c r="AV197" s="302"/>
      <c r="AW197" s="302"/>
      <c r="AX197" s="302"/>
      <c r="AY197" s="302"/>
      <c r="AZ197" s="302"/>
      <c r="BA197" s="302"/>
      <c r="BB197" s="302"/>
      <c r="BC197" s="303"/>
      <c r="BD197" s="304"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4" t="s">
        <v>1202</v>
      </c>
      <c r="EM197" s="321" t="s">
        <v>1200</v>
      </c>
      <c r="EN197" s="277" t="s">
        <v>1201</v>
      </c>
      <c r="EO197" s="277">
        <v>0</v>
      </c>
      <c r="EP197" s="277">
        <v>100</v>
      </c>
      <c r="EQ197" s="278">
        <v>0</v>
      </c>
      <c r="ER197" s="836">
        <v>0</v>
      </c>
      <c r="ES197" s="836">
        <v>30</v>
      </c>
      <c r="ET197" s="837">
        <v>70</v>
      </c>
    </row>
    <row r="198" spans="1:150" ht="33" customHeight="1">
      <c r="A198" s="280" t="s">
        <v>90</v>
      </c>
      <c r="B198" s="433" t="s">
        <v>91</v>
      </c>
      <c r="C198" s="434" t="s">
        <v>992</v>
      </c>
      <c r="D198" s="434"/>
      <c r="E198" s="8" t="s">
        <v>695</v>
      </c>
      <c r="F198" s="284" t="str">
        <f t="shared" si="100"/>
        <v>E3.P_E</v>
      </c>
      <c r="G198" s="457" t="s">
        <v>295</v>
      </c>
      <c r="H198" s="457" t="s">
        <v>448</v>
      </c>
      <c r="I198" s="461"/>
      <c r="J198" s="462" t="s">
        <v>61</v>
      </c>
      <c r="K198" s="377" t="str">
        <f t="shared" si="101"/>
        <v>E3.P_E.MR1</v>
      </c>
      <c r="L198" s="413" t="s">
        <v>1195</v>
      </c>
      <c r="M198" s="414" t="s">
        <v>1190</v>
      </c>
      <c r="N198" s="378">
        <v>0</v>
      </c>
      <c r="O198" s="291">
        <v>4</v>
      </c>
      <c r="P198" s="380" t="s">
        <v>112</v>
      </c>
      <c r="Q198" s="381" t="str">
        <f t="shared" si="102"/>
        <v>E3.P_E.MR1-MP04-1</v>
      </c>
      <c r="R198" s="425" t="s">
        <v>1205</v>
      </c>
      <c r="S198" s="317" t="s">
        <v>1206</v>
      </c>
      <c r="T198" s="296">
        <v>0</v>
      </c>
      <c r="U198" s="297">
        <v>1</v>
      </c>
      <c r="V198" s="296" t="s">
        <v>67</v>
      </c>
      <c r="W198" s="324">
        <v>0.51</v>
      </c>
      <c r="X198" s="325">
        <v>0.16</v>
      </c>
      <c r="Y198" s="324">
        <v>0.16</v>
      </c>
      <c r="Z198" s="326">
        <v>0.17</v>
      </c>
      <c r="AA198" s="301"/>
      <c r="AB198" s="302"/>
      <c r="AC198" s="302"/>
      <c r="AD198" s="302"/>
      <c r="AE198" s="302"/>
      <c r="AF198" s="302"/>
      <c r="AG198" s="302"/>
      <c r="AH198" s="302"/>
      <c r="AI198" s="302"/>
      <c r="AJ198" s="302"/>
      <c r="AK198" s="302"/>
      <c r="AL198" s="302"/>
      <c r="AM198" s="302"/>
      <c r="AN198" s="302"/>
      <c r="AO198" s="302"/>
      <c r="AP198" s="302"/>
      <c r="AQ198" s="302"/>
      <c r="AR198" s="302"/>
      <c r="AS198" s="302"/>
      <c r="AT198" s="302"/>
      <c r="AU198" s="302"/>
      <c r="AV198" s="302"/>
      <c r="AW198" s="302"/>
      <c r="AX198" s="302"/>
      <c r="AY198" s="302"/>
      <c r="AZ198" s="302"/>
      <c r="BA198" s="302"/>
      <c r="BB198" s="302"/>
      <c r="BC198" s="303"/>
      <c r="BD198" s="304"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4" t="s">
        <v>1207</v>
      </c>
      <c r="EM198" s="321" t="s">
        <v>1205</v>
      </c>
      <c r="EN198" s="277" t="s">
        <v>1206</v>
      </c>
      <c r="EO198" s="277">
        <v>0</v>
      </c>
      <c r="EP198" s="277">
        <v>1</v>
      </c>
      <c r="EQ198" s="332">
        <v>0</v>
      </c>
      <c r="ER198" s="832">
        <v>0</v>
      </c>
      <c r="ES198" s="332">
        <v>0.5</v>
      </c>
      <c r="ET198" s="833">
        <v>0.5</v>
      </c>
    </row>
    <row r="199" spans="1:150" ht="42" customHeight="1">
      <c r="A199" s="280" t="s">
        <v>90</v>
      </c>
      <c r="B199" s="433" t="s">
        <v>91</v>
      </c>
      <c r="C199" s="434" t="s">
        <v>992</v>
      </c>
      <c r="D199" s="434"/>
      <c r="E199" s="8" t="s">
        <v>695</v>
      </c>
      <c r="F199" s="284" t="str">
        <f t="shared" si="100"/>
        <v>E3.P_E</v>
      </c>
      <c r="G199" s="457" t="s">
        <v>295</v>
      </c>
      <c r="H199" s="457" t="s">
        <v>448</v>
      </c>
      <c r="I199" s="461"/>
      <c r="J199" s="462" t="s">
        <v>61</v>
      </c>
      <c r="K199" s="377" t="str">
        <f t="shared" si="101"/>
        <v>E3.P_E.MR1</v>
      </c>
      <c r="L199" s="413" t="s">
        <v>1195</v>
      </c>
      <c r="M199" s="414" t="s">
        <v>1190</v>
      </c>
      <c r="N199" s="378">
        <v>0</v>
      </c>
      <c r="O199" s="291">
        <v>4</v>
      </c>
      <c r="P199" s="380" t="s">
        <v>122</v>
      </c>
      <c r="Q199" s="381" t="str">
        <f t="shared" si="102"/>
        <v>E3.P_E.MR1-MP05-1</v>
      </c>
      <c r="R199" s="425" t="s">
        <v>1209</v>
      </c>
      <c r="S199" s="317" t="s">
        <v>1210</v>
      </c>
      <c r="T199" s="322">
        <v>0.3</v>
      </c>
      <c r="U199" s="323">
        <v>1</v>
      </c>
      <c r="V199" s="322" t="s">
        <v>67</v>
      </c>
      <c r="W199" s="318">
        <v>0</v>
      </c>
      <c r="X199" s="325">
        <v>32.83</v>
      </c>
      <c r="Y199" s="298">
        <v>33</v>
      </c>
      <c r="Z199" s="326">
        <v>34.17</v>
      </c>
      <c r="AA199" s="327"/>
      <c r="AB199" s="328"/>
      <c r="AC199" s="328"/>
      <c r="AD199" s="328"/>
      <c r="AE199" s="328"/>
      <c r="AF199" s="328"/>
      <c r="AG199" s="328"/>
      <c r="AH199" s="328"/>
      <c r="AI199" s="328"/>
      <c r="AJ199" s="328"/>
      <c r="AK199" s="328"/>
      <c r="AL199" s="328"/>
      <c r="AM199" s="328"/>
      <c r="AN199" s="328"/>
      <c r="AO199" s="328"/>
      <c r="AP199" s="328"/>
      <c r="AQ199" s="328"/>
      <c r="AR199" s="328"/>
      <c r="AS199" s="328"/>
      <c r="AT199" s="328"/>
      <c r="AU199" s="328"/>
      <c r="AV199" s="328"/>
      <c r="AW199" s="328"/>
      <c r="AX199" s="328"/>
      <c r="AY199" s="328"/>
      <c r="AZ199" s="328"/>
      <c r="BA199" s="328"/>
      <c r="BB199" s="328"/>
      <c r="BC199" s="329"/>
      <c r="BD199" s="304"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4" t="s">
        <v>1211</v>
      </c>
      <c r="EM199" s="321" t="s">
        <v>1209</v>
      </c>
      <c r="EN199" s="277" t="s">
        <v>1905</v>
      </c>
      <c r="EO199" s="279">
        <v>30</v>
      </c>
      <c r="EP199" s="838">
        <v>100</v>
      </c>
      <c r="EQ199" s="838">
        <v>0</v>
      </c>
      <c r="ER199" s="832">
        <v>80</v>
      </c>
      <c r="ES199" s="836">
        <v>20</v>
      </c>
      <c r="ET199" s="833">
        <v>0</v>
      </c>
    </row>
    <row r="200" spans="1:150" ht="54" customHeight="1" thickBot="1">
      <c r="A200" s="280" t="s">
        <v>90</v>
      </c>
      <c r="B200" s="433" t="s">
        <v>91</v>
      </c>
      <c r="C200" s="434" t="s">
        <v>992</v>
      </c>
      <c r="D200" s="434"/>
      <c r="E200" s="8" t="s">
        <v>695</v>
      </c>
      <c r="F200" s="284" t="str">
        <f t="shared" si="100"/>
        <v>E3.P_E</v>
      </c>
      <c r="G200" s="569" t="s">
        <v>295</v>
      </c>
      <c r="H200" s="569" t="s">
        <v>448</v>
      </c>
      <c r="I200" s="467"/>
      <c r="J200" s="468" t="s">
        <v>61</v>
      </c>
      <c r="K200" s="469" t="str">
        <f t="shared" si="101"/>
        <v>E3.P_E.MR1</v>
      </c>
      <c r="L200" s="429" t="s">
        <v>1195</v>
      </c>
      <c r="M200" s="430" t="s">
        <v>1190</v>
      </c>
      <c r="N200" s="392">
        <v>0</v>
      </c>
      <c r="O200" s="431">
        <v>4</v>
      </c>
      <c r="P200" s="394" t="s">
        <v>132</v>
      </c>
      <c r="Q200" s="395" t="str">
        <f t="shared" si="102"/>
        <v>E3.P_E.MR1-MP06-1</v>
      </c>
      <c r="R200" s="480" t="s">
        <v>1213</v>
      </c>
      <c r="S200" s="340" t="s">
        <v>1214</v>
      </c>
      <c r="T200" s="341">
        <v>0</v>
      </c>
      <c r="U200" s="342">
        <v>1</v>
      </c>
      <c r="V200" s="296" t="s">
        <v>67</v>
      </c>
      <c r="W200" s="324">
        <v>0.51</v>
      </c>
      <c r="X200" s="325">
        <v>0.16</v>
      </c>
      <c r="Y200" s="324">
        <v>0.16</v>
      </c>
      <c r="Z200" s="326">
        <v>0.17</v>
      </c>
      <c r="AA200" s="301"/>
      <c r="AB200" s="302"/>
      <c r="AC200" s="302"/>
      <c r="AD200" s="302"/>
      <c r="AE200" s="302"/>
      <c r="AF200" s="302"/>
      <c r="AG200" s="302"/>
      <c r="AH200" s="302"/>
      <c r="AI200" s="302"/>
      <c r="AJ200" s="302"/>
      <c r="AK200" s="302"/>
      <c r="AL200" s="302"/>
      <c r="AM200" s="302"/>
      <c r="AN200" s="302"/>
      <c r="AO200" s="302"/>
      <c r="AP200" s="302"/>
      <c r="AQ200" s="302"/>
      <c r="AR200" s="302"/>
      <c r="AS200" s="302"/>
      <c r="AT200" s="302"/>
      <c r="AU200" s="302"/>
      <c r="AV200" s="302"/>
      <c r="AW200" s="302"/>
      <c r="AX200" s="302"/>
      <c r="AY200" s="302"/>
      <c r="AZ200" s="302"/>
      <c r="BA200" s="302"/>
      <c r="BB200" s="302"/>
      <c r="BC200" s="303"/>
      <c r="BD200" s="304"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4" t="s">
        <v>1215</v>
      </c>
      <c r="EM200" s="321" t="s">
        <v>1213</v>
      </c>
      <c r="EN200" s="277" t="s">
        <v>1214</v>
      </c>
      <c r="EO200" s="277">
        <v>0</v>
      </c>
      <c r="EP200" s="277">
        <v>1</v>
      </c>
      <c r="EQ200" s="332">
        <v>0.51</v>
      </c>
      <c r="ER200" s="332">
        <v>0.16</v>
      </c>
      <c r="ES200" s="332">
        <v>0.16</v>
      </c>
      <c r="ET200" s="830">
        <v>0.17</v>
      </c>
    </row>
    <row r="201" spans="1:150" ht="119.25" customHeight="1">
      <c r="A201" s="280" t="s">
        <v>90</v>
      </c>
      <c r="B201" s="433" t="s">
        <v>91</v>
      </c>
      <c r="C201" s="434" t="s">
        <v>992</v>
      </c>
      <c r="D201" s="435" t="s">
        <v>1217</v>
      </c>
      <c r="E201" s="3" t="s">
        <v>718</v>
      </c>
      <c r="F201" s="436" t="str">
        <f t="shared" si="100"/>
        <v>E3.P_F</v>
      </c>
      <c r="G201" s="437" t="s">
        <v>307</v>
      </c>
      <c r="H201" s="482" t="s">
        <v>459</v>
      </c>
      <c r="I201" s="458" t="s">
        <v>1218</v>
      </c>
      <c r="J201" s="459" t="s">
        <v>61</v>
      </c>
      <c r="K201" s="460" t="str">
        <f t="shared" si="101"/>
        <v>E3.P_F.MR1</v>
      </c>
      <c r="L201" s="364" t="s">
        <v>437</v>
      </c>
      <c r="M201" s="365" t="s">
        <v>1219</v>
      </c>
      <c r="N201" s="484">
        <v>0</v>
      </c>
      <c r="O201" s="410">
        <v>0.2</v>
      </c>
      <c r="P201" s="689" t="s">
        <v>64</v>
      </c>
      <c r="Q201" s="251" t="str">
        <f t="shared" si="102"/>
        <v>E3.P_F.MR1-MP01-1</v>
      </c>
      <c r="R201" s="421" t="s">
        <v>1220</v>
      </c>
      <c r="S201" s="371" t="s">
        <v>282</v>
      </c>
      <c r="T201" s="372">
        <v>0</v>
      </c>
      <c r="U201" s="373">
        <v>1</v>
      </c>
      <c r="V201" s="296" t="s">
        <v>67</v>
      </c>
      <c r="W201" s="324">
        <v>0.25</v>
      </c>
      <c r="X201" s="325">
        <v>0.25</v>
      </c>
      <c r="Y201" s="324">
        <v>0.25</v>
      </c>
      <c r="Z201" s="326">
        <v>0.25</v>
      </c>
      <c r="AA201" s="594">
        <v>0</v>
      </c>
      <c r="AB201" s="595">
        <v>0</v>
      </c>
      <c r="AC201" s="595">
        <v>0</v>
      </c>
      <c r="AD201" s="595">
        <v>0</v>
      </c>
      <c r="AE201" s="595">
        <v>0</v>
      </c>
      <c r="AF201" s="595">
        <v>50000000</v>
      </c>
      <c r="AG201" s="595">
        <f t="shared" ref="AG201" si="147">SUM(AA201:AF201)</f>
        <v>50000000</v>
      </c>
      <c r="AH201" s="595"/>
      <c r="AI201" s="595">
        <f>AB201*1.035</f>
        <v>0</v>
      </c>
      <c r="AJ201" s="595"/>
      <c r="AK201" s="595">
        <f>AD201*1.035</f>
        <v>0</v>
      </c>
      <c r="AL201" s="595">
        <f t="shared" ref="AL201" si="148">AE201*1.035</f>
        <v>0</v>
      </c>
      <c r="AM201" s="595">
        <v>120000000</v>
      </c>
      <c r="AN201" s="595">
        <f t="shared" ref="AN201" si="149">SUM(AH201:AM201)</f>
        <v>120000000</v>
      </c>
      <c r="AO201" s="595"/>
      <c r="AP201" s="595">
        <f>AI201*1.035</f>
        <v>0</v>
      </c>
      <c r="AQ201" s="595"/>
      <c r="AR201" s="595">
        <f>AK201*1.035</f>
        <v>0</v>
      </c>
      <c r="AS201" s="595">
        <f>AL201*1.035</f>
        <v>0</v>
      </c>
      <c r="AT201" s="595">
        <v>171367000</v>
      </c>
      <c r="AU201" s="595">
        <f t="shared" ref="AU201" si="150">SUM(AO201:AT201)</f>
        <v>171367000</v>
      </c>
      <c r="AV201" s="595"/>
      <c r="AW201" s="595">
        <f>AP201*1.035</f>
        <v>0</v>
      </c>
      <c r="AX201" s="595"/>
      <c r="AY201" s="595">
        <f>AR201*1.035</f>
        <v>0</v>
      </c>
      <c r="AZ201" s="595">
        <f>AS201*1.035</f>
        <v>0</v>
      </c>
      <c r="BA201" s="595">
        <v>148000000</v>
      </c>
      <c r="BB201" s="595">
        <f t="shared" ref="BB201" si="151">SUM(AV201:BA201)</f>
        <v>148000000</v>
      </c>
      <c r="BC201" s="663">
        <f t="shared" ref="BC201" si="152">+BB201+AU201+AN201+AG201</f>
        <v>489367000</v>
      </c>
      <c r="BD201" s="304"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5" t="s">
        <v>1222</v>
      </c>
      <c r="EM201" s="321" t="s">
        <v>1220</v>
      </c>
      <c r="EN201" s="277" t="s">
        <v>282</v>
      </c>
      <c r="EO201" s="277">
        <v>0</v>
      </c>
      <c r="EP201" s="277">
        <v>1</v>
      </c>
      <c r="EQ201" s="332">
        <v>0.25</v>
      </c>
      <c r="ER201" s="832">
        <v>0.13</v>
      </c>
      <c r="ES201" s="832">
        <v>0.37</v>
      </c>
      <c r="ET201" s="830">
        <v>0.25</v>
      </c>
    </row>
    <row r="202" spans="1:150" ht="57.75" customHeight="1">
      <c r="A202" s="280" t="s">
        <v>90</v>
      </c>
      <c r="B202" s="433" t="s">
        <v>91</v>
      </c>
      <c r="C202" s="434" t="s">
        <v>992</v>
      </c>
      <c r="D202" s="434"/>
      <c r="E202" s="8" t="s">
        <v>718</v>
      </c>
      <c r="F202" s="284" t="str">
        <f t="shared" ref="F202:F265" si="153">+CONCATENATE(A202,E202)</f>
        <v>E3.P_F</v>
      </c>
      <c r="G202" s="457" t="s">
        <v>307</v>
      </c>
      <c r="H202" s="457" t="s">
        <v>459</v>
      </c>
      <c r="I202" s="461"/>
      <c r="J202" s="462" t="s">
        <v>61</v>
      </c>
      <c r="K202" s="377" t="str">
        <f t="shared" ref="K202:K265" si="154">+CONCATENATE(F202,".",J202)</f>
        <v>E3.P_F.MR1</v>
      </c>
      <c r="L202" s="413" t="s">
        <v>437</v>
      </c>
      <c r="M202" s="414" t="s">
        <v>1219</v>
      </c>
      <c r="N202" s="496">
        <v>0</v>
      </c>
      <c r="O202" s="416">
        <v>0.2</v>
      </c>
      <c r="P202" s="315" t="s">
        <v>87</v>
      </c>
      <c r="Q202" s="293" t="str">
        <f t="shared" ref="Q202:Q265" si="155">+CONCATENATE(K202,"-",P202)</f>
        <v>E3.P_F.MR1-MP02-1</v>
      </c>
      <c r="R202" s="425" t="s">
        <v>1224</v>
      </c>
      <c r="S202" s="317" t="s">
        <v>1225</v>
      </c>
      <c r="T202" s="296">
        <v>2</v>
      </c>
      <c r="U202" s="297">
        <v>2</v>
      </c>
      <c r="V202" s="296" t="s">
        <v>102</v>
      </c>
      <c r="W202" s="318">
        <v>0.5</v>
      </c>
      <c r="X202" s="333">
        <v>0.5</v>
      </c>
      <c r="Y202" s="318">
        <v>0.5</v>
      </c>
      <c r="Z202" s="319">
        <v>0.5</v>
      </c>
      <c r="AA202" s="301"/>
      <c r="AB202" s="302"/>
      <c r="AC202" s="302"/>
      <c r="AD202" s="302"/>
      <c r="AE202" s="302"/>
      <c r="AF202" s="302"/>
      <c r="AG202" s="302"/>
      <c r="AH202" s="302"/>
      <c r="AI202" s="302"/>
      <c r="AJ202" s="302"/>
      <c r="AK202" s="302"/>
      <c r="AL202" s="302"/>
      <c r="AM202" s="302"/>
      <c r="AN202" s="302"/>
      <c r="AO202" s="302"/>
      <c r="AP202" s="302"/>
      <c r="AQ202" s="302"/>
      <c r="AR202" s="302"/>
      <c r="AS202" s="302"/>
      <c r="AT202" s="302"/>
      <c r="AU202" s="302"/>
      <c r="AV202" s="302"/>
      <c r="AW202" s="302"/>
      <c r="AX202" s="302"/>
      <c r="AY202" s="302"/>
      <c r="AZ202" s="302"/>
      <c r="BA202" s="302"/>
      <c r="BB202" s="302"/>
      <c r="BC202" s="303"/>
      <c r="BD202" s="304"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5" t="s">
        <v>1226</v>
      </c>
      <c r="EM202" s="321" t="s">
        <v>1224</v>
      </c>
      <c r="EN202" s="277" t="s">
        <v>1225</v>
      </c>
      <c r="EO202" s="277">
        <v>2</v>
      </c>
      <c r="EP202" s="277">
        <v>2</v>
      </c>
      <c r="EQ202" s="279">
        <v>0</v>
      </c>
      <c r="ER202" s="332">
        <v>0.75</v>
      </c>
      <c r="ES202" s="332">
        <v>0.75</v>
      </c>
      <c r="ET202" s="835">
        <v>0.5</v>
      </c>
    </row>
    <row r="203" spans="1:150" ht="42" customHeight="1">
      <c r="A203" s="280" t="s">
        <v>90</v>
      </c>
      <c r="B203" s="433" t="s">
        <v>91</v>
      </c>
      <c r="C203" s="434" t="s">
        <v>992</v>
      </c>
      <c r="D203" s="434"/>
      <c r="E203" s="8" t="s">
        <v>718</v>
      </c>
      <c r="F203" s="284" t="str">
        <f t="shared" si="153"/>
        <v>E3.P_F</v>
      </c>
      <c r="G203" s="457" t="s">
        <v>307</v>
      </c>
      <c r="H203" s="457" t="s">
        <v>459</v>
      </c>
      <c r="I203" s="461"/>
      <c r="J203" s="462" t="s">
        <v>61</v>
      </c>
      <c r="K203" s="377" t="str">
        <f t="shared" si="154"/>
        <v>E3.P_F.MR1</v>
      </c>
      <c r="L203" s="413" t="s">
        <v>437</v>
      </c>
      <c r="M203" s="414" t="s">
        <v>1219</v>
      </c>
      <c r="N203" s="496">
        <v>0</v>
      </c>
      <c r="O203" s="416">
        <v>0.2</v>
      </c>
      <c r="P203" s="315" t="s">
        <v>99</v>
      </c>
      <c r="Q203" s="293" t="str">
        <f t="shared" si="155"/>
        <v>E3.P_F.MR1-MP03-1</v>
      </c>
      <c r="R203" s="425" t="s">
        <v>1228</v>
      </c>
      <c r="S203" s="317" t="s">
        <v>1229</v>
      </c>
      <c r="T203" s="690">
        <v>0.25</v>
      </c>
      <c r="U203" s="385">
        <v>1</v>
      </c>
      <c r="V203" s="384" t="s">
        <v>67</v>
      </c>
      <c r="W203" s="298">
        <v>0</v>
      </c>
      <c r="X203" s="325">
        <v>0.25</v>
      </c>
      <c r="Y203" s="318">
        <v>0.5</v>
      </c>
      <c r="Z203" s="326">
        <v>0.25</v>
      </c>
      <c r="AA203" s="386"/>
      <c r="AB203" s="387"/>
      <c r="AC203" s="387"/>
      <c r="AD203" s="387"/>
      <c r="AE203" s="387"/>
      <c r="AF203" s="387"/>
      <c r="AG203" s="387"/>
      <c r="AH203" s="387"/>
      <c r="AI203" s="387"/>
      <c r="AJ203" s="387"/>
      <c r="AK203" s="387"/>
      <c r="AL203" s="387"/>
      <c r="AM203" s="387"/>
      <c r="AN203" s="387"/>
      <c r="AO203" s="387"/>
      <c r="AP203" s="387"/>
      <c r="AQ203" s="387"/>
      <c r="AR203" s="387"/>
      <c r="AS203" s="387"/>
      <c r="AT203" s="387"/>
      <c r="AU203" s="387"/>
      <c r="AV203" s="387"/>
      <c r="AW203" s="387"/>
      <c r="AX203" s="387"/>
      <c r="AY203" s="387"/>
      <c r="AZ203" s="387"/>
      <c r="BA203" s="387"/>
      <c r="BB203" s="387"/>
      <c r="BC203" s="388"/>
      <c r="BD203" s="304"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5" t="s">
        <v>1230</v>
      </c>
      <c r="EM203" s="321" t="s">
        <v>1228</v>
      </c>
      <c r="EN203" s="277" t="s">
        <v>1229</v>
      </c>
      <c r="EO203" s="691">
        <v>0.25</v>
      </c>
      <c r="EP203" s="389">
        <v>1</v>
      </c>
      <c r="EQ203" s="278">
        <v>0</v>
      </c>
      <c r="ER203" s="832">
        <v>0</v>
      </c>
      <c r="ES203" s="279">
        <v>0.5</v>
      </c>
      <c r="ET203" s="833">
        <v>0.5</v>
      </c>
    </row>
    <row r="204" spans="1:150" ht="61.5" customHeight="1">
      <c r="A204" s="280" t="s">
        <v>90</v>
      </c>
      <c r="B204" s="433" t="s">
        <v>91</v>
      </c>
      <c r="C204" s="434" t="s">
        <v>992</v>
      </c>
      <c r="D204" s="434"/>
      <c r="E204" s="8" t="s">
        <v>718</v>
      </c>
      <c r="F204" s="284" t="str">
        <f t="shared" si="153"/>
        <v>E3.P_F</v>
      </c>
      <c r="G204" s="457" t="s">
        <v>307</v>
      </c>
      <c r="H204" s="457" t="s">
        <v>459</v>
      </c>
      <c r="I204" s="461"/>
      <c r="J204" s="462" t="s">
        <v>61</v>
      </c>
      <c r="K204" s="377" t="str">
        <f t="shared" si="154"/>
        <v>E3.P_F.MR1</v>
      </c>
      <c r="L204" s="413" t="s">
        <v>437</v>
      </c>
      <c r="M204" s="414" t="s">
        <v>1219</v>
      </c>
      <c r="N204" s="496">
        <v>0</v>
      </c>
      <c r="O204" s="416">
        <v>0.2</v>
      </c>
      <c r="P204" s="315" t="s">
        <v>112</v>
      </c>
      <c r="Q204" s="293" t="str">
        <f t="shared" si="155"/>
        <v>E3.P_F.MR1-MP04-1</v>
      </c>
      <c r="R204" s="425" t="s">
        <v>1232</v>
      </c>
      <c r="S204" s="317" t="s">
        <v>1233</v>
      </c>
      <c r="T204" s="384">
        <v>20</v>
      </c>
      <c r="U204" s="385">
        <v>20</v>
      </c>
      <c r="V204" s="384" t="s">
        <v>102</v>
      </c>
      <c r="W204" s="298">
        <v>4</v>
      </c>
      <c r="X204" s="299">
        <v>6</v>
      </c>
      <c r="Y204" s="298">
        <v>8</v>
      </c>
      <c r="Z204" s="300">
        <v>2</v>
      </c>
      <c r="AA204" s="386"/>
      <c r="AB204" s="387"/>
      <c r="AC204" s="387"/>
      <c r="AD204" s="387"/>
      <c r="AE204" s="387"/>
      <c r="AF204" s="387"/>
      <c r="AG204" s="387"/>
      <c r="AH204" s="387"/>
      <c r="AI204" s="387"/>
      <c r="AJ204" s="387"/>
      <c r="AK204" s="387"/>
      <c r="AL204" s="387"/>
      <c r="AM204" s="387"/>
      <c r="AN204" s="387"/>
      <c r="AO204" s="387"/>
      <c r="AP204" s="387"/>
      <c r="AQ204" s="387"/>
      <c r="AR204" s="387"/>
      <c r="AS204" s="387"/>
      <c r="AT204" s="387"/>
      <c r="AU204" s="387"/>
      <c r="AV204" s="387"/>
      <c r="AW204" s="387"/>
      <c r="AX204" s="387"/>
      <c r="AY204" s="387"/>
      <c r="AZ204" s="387"/>
      <c r="BA204" s="387"/>
      <c r="BB204" s="387"/>
      <c r="BC204" s="388"/>
      <c r="BD204" s="304"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5" t="s">
        <v>1234</v>
      </c>
      <c r="EM204" s="321" t="s">
        <v>1232</v>
      </c>
      <c r="EN204" s="277" t="s">
        <v>1233</v>
      </c>
      <c r="EO204" s="389">
        <v>20</v>
      </c>
      <c r="EP204" s="389">
        <v>20</v>
      </c>
      <c r="EQ204" s="278">
        <v>4</v>
      </c>
      <c r="ER204" s="278">
        <v>6</v>
      </c>
      <c r="ES204" s="836">
        <v>6</v>
      </c>
      <c r="ET204" s="837">
        <v>4</v>
      </c>
    </row>
    <row r="205" spans="1:150" ht="58.5" customHeight="1" thickBot="1">
      <c r="A205" s="280" t="s">
        <v>90</v>
      </c>
      <c r="B205" s="433" t="s">
        <v>91</v>
      </c>
      <c r="C205" s="434" t="s">
        <v>992</v>
      </c>
      <c r="D205" s="434"/>
      <c r="E205" s="8" t="s">
        <v>718</v>
      </c>
      <c r="F205" s="284" t="str">
        <f t="shared" si="153"/>
        <v>E3.P_F</v>
      </c>
      <c r="G205" s="457" t="s">
        <v>307</v>
      </c>
      <c r="H205" s="457" t="s">
        <v>459</v>
      </c>
      <c r="I205" s="467"/>
      <c r="J205" s="468" t="s">
        <v>61</v>
      </c>
      <c r="K205" s="469" t="str">
        <f t="shared" si="154"/>
        <v>E3.P_F.MR1</v>
      </c>
      <c r="L205" s="429" t="s">
        <v>437</v>
      </c>
      <c r="M205" s="430" t="s">
        <v>1219</v>
      </c>
      <c r="N205" s="502">
        <v>0</v>
      </c>
      <c r="O205" s="419">
        <v>0.2</v>
      </c>
      <c r="P205" s="350" t="s">
        <v>122</v>
      </c>
      <c r="Q205" s="351" t="str">
        <f t="shared" si="155"/>
        <v>E3.P_F.MR1-MP05-1</v>
      </c>
      <c r="R205" s="480" t="s">
        <v>1236</v>
      </c>
      <c r="S205" s="340" t="s">
        <v>1237</v>
      </c>
      <c r="T205" s="623">
        <v>1</v>
      </c>
      <c r="U205" s="624">
        <v>1</v>
      </c>
      <c r="V205" s="623" t="s">
        <v>102</v>
      </c>
      <c r="W205" s="506">
        <v>0</v>
      </c>
      <c r="X205" s="507">
        <v>0.33</v>
      </c>
      <c r="Y205" s="508">
        <v>0.33</v>
      </c>
      <c r="Z205" s="640">
        <v>0.34</v>
      </c>
      <c r="AA205" s="386"/>
      <c r="AB205" s="387"/>
      <c r="AC205" s="387"/>
      <c r="AD205" s="387"/>
      <c r="AE205" s="387"/>
      <c r="AF205" s="387"/>
      <c r="AG205" s="387"/>
      <c r="AH205" s="387"/>
      <c r="AI205" s="387"/>
      <c r="AJ205" s="387"/>
      <c r="AK205" s="387"/>
      <c r="AL205" s="387"/>
      <c r="AM205" s="387"/>
      <c r="AN205" s="387"/>
      <c r="AO205" s="387"/>
      <c r="AP205" s="387"/>
      <c r="AQ205" s="387"/>
      <c r="AR205" s="387"/>
      <c r="AS205" s="387"/>
      <c r="AT205" s="387"/>
      <c r="AU205" s="387"/>
      <c r="AV205" s="387"/>
      <c r="AW205" s="387"/>
      <c r="AX205" s="387"/>
      <c r="AY205" s="387"/>
      <c r="AZ205" s="387"/>
      <c r="BA205" s="387"/>
      <c r="BB205" s="387"/>
      <c r="BC205" s="388"/>
      <c r="BD205" s="304"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5" t="s">
        <v>1238</v>
      </c>
      <c r="EM205" s="321" t="s">
        <v>1236</v>
      </c>
      <c r="EN205" s="277" t="s">
        <v>1237</v>
      </c>
      <c r="EO205" s="389">
        <v>1</v>
      </c>
      <c r="EP205" s="389">
        <v>1</v>
      </c>
      <c r="EQ205" s="278">
        <v>0</v>
      </c>
      <c r="ER205" s="832">
        <v>0.25</v>
      </c>
      <c r="ES205" s="832">
        <v>0.38</v>
      </c>
      <c r="ET205" s="833">
        <v>0.37</v>
      </c>
    </row>
    <row r="206" spans="1:150" ht="105.75" customHeight="1">
      <c r="A206" s="280" t="s">
        <v>90</v>
      </c>
      <c r="B206" s="433" t="s">
        <v>91</v>
      </c>
      <c r="C206" s="434" t="s">
        <v>992</v>
      </c>
      <c r="D206" s="435" t="s">
        <v>1217</v>
      </c>
      <c r="E206" s="3" t="s">
        <v>752</v>
      </c>
      <c r="F206" s="436" t="str">
        <f t="shared" si="153"/>
        <v>E3.P_G</v>
      </c>
      <c r="G206" s="692" t="s">
        <v>318</v>
      </c>
      <c r="H206" s="693" t="s">
        <v>467</v>
      </c>
      <c r="I206" s="458" t="s">
        <v>1240</v>
      </c>
      <c r="J206" s="459" t="s">
        <v>61</v>
      </c>
      <c r="K206" s="460" t="str">
        <f t="shared" si="154"/>
        <v>E3.P_G.MR1</v>
      </c>
      <c r="L206" s="364" t="s">
        <v>444</v>
      </c>
      <c r="M206" s="365" t="s">
        <v>1241</v>
      </c>
      <c r="N206" s="249">
        <v>5</v>
      </c>
      <c r="O206" s="249">
        <v>5</v>
      </c>
      <c r="P206" s="368" t="s">
        <v>64</v>
      </c>
      <c r="Q206" s="369" t="str">
        <f t="shared" si="155"/>
        <v>E3.P_G.MR1-MP01-1</v>
      </c>
      <c r="R206" s="421" t="s">
        <v>1242</v>
      </c>
      <c r="S206" s="371" t="s">
        <v>1243</v>
      </c>
      <c r="T206" s="372">
        <v>0</v>
      </c>
      <c r="U206" s="373">
        <v>1</v>
      </c>
      <c r="V206" s="372" t="s">
        <v>67</v>
      </c>
      <c r="W206" s="257">
        <v>0</v>
      </c>
      <c r="X206" s="258">
        <v>0.4</v>
      </c>
      <c r="Y206" s="259">
        <v>0.3</v>
      </c>
      <c r="Z206" s="260">
        <v>0.3</v>
      </c>
      <c r="AA206" s="594">
        <v>0</v>
      </c>
      <c r="AB206" s="595">
        <v>0</v>
      </c>
      <c r="AC206" s="595">
        <v>0</v>
      </c>
      <c r="AD206" s="595">
        <v>0</v>
      </c>
      <c r="AE206" s="595">
        <v>0</v>
      </c>
      <c r="AF206" s="595">
        <v>674581000</v>
      </c>
      <c r="AG206" s="595">
        <f t="shared" ref="AG206" si="156">SUM(AA206:AF206)</f>
        <v>674581000</v>
      </c>
      <c r="AH206" s="595"/>
      <c r="AI206" s="595">
        <f>AB206*1.035</f>
        <v>0</v>
      </c>
      <c r="AJ206" s="595"/>
      <c r="AK206" s="595">
        <f>AD206*1.035</f>
        <v>0</v>
      </c>
      <c r="AL206" s="595">
        <f t="shared" ref="AL206" si="157">AE206*1.035</f>
        <v>0</v>
      </c>
      <c r="AM206" s="595">
        <v>713610000</v>
      </c>
      <c r="AN206" s="595">
        <f t="shared" ref="AN206" si="158">SUM(AH206:AM206)</f>
        <v>713610000</v>
      </c>
      <c r="AO206" s="595"/>
      <c r="AP206" s="595">
        <f t="shared" ref="AP206" si="159">AI206*1.035</f>
        <v>0</v>
      </c>
      <c r="AQ206" s="595"/>
      <c r="AR206" s="595">
        <f t="shared" ref="AR206:AS206" si="160">AK206*1.035</f>
        <v>0</v>
      </c>
      <c r="AS206" s="595">
        <f t="shared" si="160"/>
        <v>0</v>
      </c>
      <c r="AT206" s="595">
        <v>749291000</v>
      </c>
      <c r="AU206" s="595">
        <f t="shared" ref="AU206" si="161">SUM(AO206:AT206)</f>
        <v>749291000</v>
      </c>
      <c r="AV206" s="595"/>
      <c r="AW206" s="595">
        <f t="shared" ref="AW206" si="162">AP206*1.035</f>
        <v>0</v>
      </c>
      <c r="AX206" s="595"/>
      <c r="AY206" s="595">
        <f t="shared" ref="AY206:AZ206" si="163">AR206*1.035</f>
        <v>0</v>
      </c>
      <c r="AZ206" s="595">
        <f t="shared" si="163"/>
        <v>0</v>
      </c>
      <c r="BA206" s="595">
        <v>754803000</v>
      </c>
      <c r="BB206" s="595">
        <f t="shared" ref="BB206" si="164">SUM(AV206:BA206)</f>
        <v>754803000</v>
      </c>
      <c r="BC206" s="663">
        <f t="shared" ref="BC206" si="165">+BB206+AU206+AN206+AG206</f>
        <v>2892285000</v>
      </c>
      <c r="BD206" s="304"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4" t="s">
        <v>1244</v>
      </c>
      <c r="EM206" s="321" t="s">
        <v>1242</v>
      </c>
      <c r="EN206" s="277" t="s">
        <v>1243</v>
      </c>
      <c r="EO206" s="277">
        <v>0</v>
      </c>
      <c r="EP206" s="277">
        <v>1</v>
      </c>
      <c r="EQ206" s="278">
        <v>0</v>
      </c>
      <c r="ER206" s="826">
        <v>0</v>
      </c>
      <c r="ES206" s="826">
        <v>0.5</v>
      </c>
      <c r="ET206" s="827">
        <v>0.5</v>
      </c>
    </row>
    <row r="207" spans="1:150" ht="54.75" customHeight="1">
      <c r="A207" s="280" t="s">
        <v>90</v>
      </c>
      <c r="B207" s="433" t="s">
        <v>91</v>
      </c>
      <c r="C207" s="434" t="s">
        <v>992</v>
      </c>
      <c r="D207" s="434"/>
      <c r="E207" s="8" t="s">
        <v>752</v>
      </c>
      <c r="F207" s="284" t="str">
        <f t="shared" si="153"/>
        <v>E3.P_G</v>
      </c>
      <c r="G207" s="694" t="s">
        <v>318</v>
      </c>
      <c r="H207" s="694" t="s">
        <v>467</v>
      </c>
      <c r="I207" s="461"/>
      <c r="J207" s="462" t="s">
        <v>61</v>
      </c>
      <c r="K207" s="377" t="str">
        <f t="shared" si="154"/>
        <v>E3.P_G.MR1</v>
      </c>
      <c r="L207" s="413" t="s">
        <v>444</v>
      </c>
      <c r="M207" s="414" t="s">
        <v>1241</v>
      </c>
      <c r="N207" s="291">
        <v>5</v>
      </c>
      <c r="O207" s="291">
        <v>5</v>
      </c>
      <c r="P207" s="380" t="s">
        <v>87</v>
      </c>
      <c r="Q207" s="381" t="str">
        <f t="shared" si="155"/>
        <v>E3.P_G.MR1-MP02-1</v>
      </c>
      <c r="R207" s="425" t="s">
        <v>1246</v>
      </c>
      <c r="S207" s="317" t="s">
        <v>874</v>
      </c>
      <c r="T207" s="296">
        <v>1</v>
      </c>
      <c r="U207" s="297">
        <v>1</v>
      </c>
      <c r="V207" s="296" t="s">
        <v>102</v>
      </c>
      <c r="W207" s="318">
        <v>0.2</v>
      </c>
      <c r="X207" s="333">
        <v>0.3</v>
      </c>
      <c r="Y207" s="318">
        <v>0.3</v>
      </c>
      <c r="Z207" s="319">
        <v>0.2</v>
      </c>
      <c r="AA207" s="301"/>
      <c r="AB207" s="302"/>
      <c r="AC207" s="302"/>
      <c r="AD207" s="302"/>
      <c r="AE207" s="302"/>
      <c r="AF207" s="302"/>
      <c r="AG207" s="302"/>
      <c r="AH207" s="302"/>
      <c r="AI207" s="302"/>
      <c r="AJ207" s="302"/>
      <c r="AK207" s="302"/>
      <c r="AL207" s="302"/>
      <c r="AM207" s="302"/>
      <c r="AN207" s="302"/>
      <c r="AO207" s="302"/>
      <c r="AP207" s="302"/>
      <c r="AQ207" s="302"/>
      <c r="AR207" s="302"/>
      <c r="AS207" s="302"/>
      <c r="AT207" s="302"/>
      <c r="AU207" s="302"/>
      <c r="AV207" s="302"/>
      <c r="AW207" s="302"/>
      <c r="AX207" s="302"/>
      <c r="AY207" s="302"/>
      <c r="AZ207" s="302"/>
      <c r="BA207" s="302"/>
      <c r="BB207" s="302"/>
      <c r="BC207" s="303"/>
      <c r="BD207" s="304"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4" t="s">
        <v>1247</v>
      </c>
      <c r="EM207" s="321" t="s">
        <v>1246</v>
      </c>
      <c r="EN207" s="277" t="s">
        <v>874</v>
      </c>
      <c r="EO207" s="277">
        <v>1</v>
      </c>
      <c r="EP207" s="277">
        <v>1</v>
      </c>
      <c r="EQ207" s="279">
        <v>0.2</v>
      </c>
      <c r="ER207" s="279">
        <v>0.3</v>
      </c>
      <c r="ES207" s="279">
        <v>0.3</v>
      </c>
      <c r="ET207" s="835">
        <v>0.2</v>
      </c>
    </row>
    <row r="208" spans="1:150" ht="53.25" customHeight="1">
      <c r="A208" s="280" t="s">
        <v>90</v>
      </c>
      <c r="B208" s="433" t="s">
        <v>91</v>
      </c>
      <c r="C208" s="434" t="s">
        <v>992</v>
      </c>
      <c r="D208" s="434"/>
      <c r="E208" s="8" t="s">
        <v>752</v>
      </c>
      <c r="F208" s="284" t="str">
        <f t="shared" si="153"/>
        <v>E3.P_G</v>
      </c>
      <c r="G208" s="694" t="s">
        <v>318</v>
      </c>
      <c r="H208" s="694" t="s">
        <v>467</v>
      </c>
      <c r="I208" s="461"/>
      <c r="J208" s="462" t="s">
        <v>61</v>
      </c>
      <c r="K208" s="377" t="str">
        <f t="shared" si="154"/>
        <v>E3.P_G.MR1</v>
      </c>
      <c r="L208" s="413" t="s">
        <v>444</v>
      </c>
      <c r="M208" s="414" t="s">
        <v>1241</v>
      </c>
      <c r="N208" s="291">
        <v>5</v>
      </c>
      <c r="O208" s="291">
        <v>5</v>
      </c>
      <c r="P208" s="380" t="s">
        <v>99</v>
      </c>
      <c r="Q208" s="381" t="str">
        <f t="shared" si="155"/>
        <v>E3.P_G.MR1-MP03-1</v>
      </c>
      <c r="R208" s="425" t="s">
        <v>1249</v>
      </c>
      <c r="S208" s="317" t="s">
        <v>1250</v>
      </c>
      <c r="T208" s="384">
        <v>24</v>
      </c>
      <c r="U208" s="385">
        <v>80</v>
      </c>
      <c r="V208" s="384" t="s">
        <v>67</v>
      </c>
      <c r="W208" s="298">
        <v>0</v>
      </c>
      <c r="X208" s="299">
        <v>30</v>
      </c>
      <c r="Y208" s="298">
        <v>30</v>
      </c>
      <c r="Z208" s="300">
        <v>20</v>
      </c>
      <c r="AA208" s="386"/>
      <c r="AB208" s="387"/>
      <c r="AC208" s="387"/>
      <c r="AD208" s="387"/>
      <c r="AE208" s="387"/>
      <c r="AF208" s="387"/>
      <c r="AG208" s="387"/>
      <c r="AH208" s="387"/>
      <c r="AI208" s="387"/>
      <c r="AJ208" s="387"/>
      <c r="AK208" s="387"/>
      <c r="AL208" s="387"/>
      <c r="AM208" s="387"/>
      <c r="AN208" s="387"/>
      <c r="AO208" s="387"/>
      <c r="AP208" s="387"/>
      <c r="AQ208" s="387"/>
      <c r="AR208" s="387"/>
      <c r="AS208" s="387"/>
      <c r="AT208" s="387"/>
      <c r="AU208" s="387"/>
      <c r="AV208" s="387"/>
      <c r="AW208" s="387"/>
      <c r="AX208" s="387"/>
      <c r="AY208" s="387"/>
      <c r="AZ208" s="387"/>
      <c r="BA208" s="387"/>
      <c r="BB208" s="387"/>
      <c r="BC208" s="388"/>
      <c r="BD208" s="304"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4" t="s">
        <v>1251</v>
      </c>
      <c r="EM208" s="321" t="s">
        <v>1249</v>
      </c>
      <c r="EN208" s="277" t="s">
        <v>1250</v>
      </c>
      <c r="EO208" s="389">
        <v>24</v>
      </c>
      <c r="EP208" s="389">
        <v>80</v>
      </c>
      <c r="EQ208" s="278">
        <v>0</v>
      </c>
      <c r="ER208" s="836">
        <v>4</v>
      </c>
      <c r="ES208" s="836">
        <v>26</v>
      </c>
      <c r="ET208" s="837">
        <v>26</v>
      </c>
    </row>
    <row r="209" spans="1:152" ht="50.25" customHeight="1">
      <c r="A209" s="280" t="s">
        <v>90</v>
      </c>
      <c r="B209" s="433" t="s">
        <v>91</v>
      </c>
      <c r="C209" s="434" t="s">
        <v>992</v>
      </c>
      <c r="D209" s="434"/>
      <c r="E209" s="8" t="s">
        <v>752</v>
      </c>
      <c r="F209" s="284" t="str">
        <f t="shared" si="153"/>
        <v>E3.P_G</v>
      </c>
      <c r="G209" s="694" t="s">
        <v>318</v>
      </c>
      <c r="H209" s="694" t="s">
        <v>467</v>
      </c>
      <c r="I209" s="461"/>
      <c r="J209" s="462" t="s">
        <v>61</v>
      </c>
      <c r="K209" s="377" t="str">
        <f t="shared" si="154"/>
        <v>E3.P_G.MR1</v>
      </c>
      <c r="L209" s="413" t="s">
        <v>444</v>
      </c>
      <c r="M209" s="414" t="s">
        <v>1241</v>
      </c>
      <c r="N209" s="291">
        <v>5</v>
      </c>
      <c r="O209" s="291">
        <v>5</v>
      </c>
      <c r="P209" s="380" t="s">
        <v>112</v>
      </c>
      <c r="Q209" s="381" t="str">
        <f t="shared" si="155"/>
        <v>E3.P_G.MR1-MP04-1</v>
      </c>
      <c r="R209" s="425" t="s">
        <v>1253</v>
      </c>
      <c r="S209" s="317" t="s">
        <v>1254</v>
      </c>
      <c r="T209" s="384">
        <v>51</v>
      </c>
      <c r="U209" s="385">
        <v>65</v>
      </c>
      <c r="V209" s="384" t="s">
        <v>67</v>
      </c>
      <c r="W209" s="298">
        <v>0</v>
      </c>
      <c r="X209" s="299">
        <v>5</v>
      </c>
      <c r="Y209" s="298">
        <v>6</v>
      </c>
      <c r="Z209" s="300">
        <v>3</v>
      </c>
      <c r="AA209" s="386"/>
      <c r="AB209" s="387"/>
      <c r="AC209" s="387"/>
      <c r="AD209" s="387"/>
      <c r="AE209" s="387"/>
      <c r="AF209" s="387"/>
      <c r="AG209" s="387"/>
      <c r="AH209" s="387"/>
      <c r="AI209" s="387"/>
      <c r="AJ209" s="387"/>
      <c r="AK209" s="387"/>
      <c r="AL209" s="387"/>
      <c r="AM209" s="387"/>
      <c r="AN209" s="387"/>
      <c r="AO209" s="387"/>
      <c r="AP209" s="387"/>
      <c r="AQ209" s="387"/>
      <c r="AR209" s="387"/>
      <c r="AS209" s="387"/>
      <c r="AT209" s="387"/>
      <c r="AU209" s="387"/>
      <c r="AV209" s="387"/>
      <c r="AW209" s="387"/>
      <c r="AX209" s="387"/>
      <c r="AY209" s="387"/>
      <c r="AZ209" s="387"/>
      <c r="BA209" s="387"/>
      <c r="BB209" s="387"/>
      <c r="BC209" s="388"/>
      <c r="BD209" s="304"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4" t="s">
        <v>1255</v>
      </c>
      <c r="EM209" s="321" t="s">
        <v>1253</v>
      </c>
      <c r="EN209" s="277" t="s">
        <v>1254</v>
      </c>
      <c r="EO209" s="845">
        <v>51</v>
      </c>
      <c r="EP209" s="845">
        <v>65</v>
      </c>
      <c r="EQ209" s="829">
        <v>0</v>
      </c>
      <c r="ER209" s="836">
        <v>3</v>
      </c>
      <c r="ES209" s="829">
        <v>6</v>
      </c>
      <c r="ET209" s="837">
        <v>5</v>
      </c>
      <c r="EV209" s="664"/>
    </row>
    <row r="210" spans="1:152" ht="40.5" customHeight="1" thickBot="1">
      <c r="A210" s="280" t="s">
        <v>90</v>
      </c>
      <c r="B210" s="433" t="s">
        <v>91</v>
      </c>
      <c r="C210" s="434" t="s">
        <v>992</v>
      </c>
      <c r="D210" s="434"/>
      <c r="E210" s="8" t="s">
        <v>752</v>
      </c>
      <c r="F210" s="284" t="str">
        <f t="shared" si="153"/>
        <v>E3.P_G</v>
      </c>
      <c r="G210" s="695" t="s">
        <v>318</v>
      </c>
      <c r="H210" s="695" t="s">
        <v>467</v>
      </c>
      <c r="I210" s="467"/>
      <c r="J210" s="468" t="s">
        <v>61</v>
      </c>
      <c r="K210" s="469" t="str">
        <f t="shared" si="154"/>
        <v>E3.P_G.MR1</v>
      </c>
      <c r="L210" s="429" t="s">
        <v>444</v>
      </c>
      <c r="M210" s="430" t="s">
        <v>1241</v>
      </c>
      <c r="N210" s="431">
        <v>5</v>
      </c>
      <c r="O210" s="431">
        <v>5</v>
      </c>
      <c r="P210" s="394" t="s">
        <v>122</v>
      </c>
      <c r="Q210" s="395" t="str">
        <f t="shared" si="155"/>
        <v>E3.P_G.MR1-MP05-1</v>
      </c>
      <c r="R210" s="480" t="s">
        <v>1257</v>
      </c>
      <c r="S210" s="340" t="s">
        <v>1258</v>
      </c>
      <c r="T210" s="623">
        <v>0</v>
      </c>
      <c r="U210" s="624">
        <v>1</v>
      </c>
      <c r="V210" s="396" t="s">
        <v>67</v>
      </c>
      <c r="W210" s="356">
        <v>0</v>
      </c>
      <c r="X210" s="625">
        <v>0.2</v>
      </c>
      <c r="Y210" s="406">
        <v>0.5</v>
      </c>
      <c r="Z210" s="407">
        <v>0.3</v>
      </c>
      <c r="AA210" s="386"/>
      <c r="AB210" s="387"/>
      <c r="AC210" s="387"/>
      <c r="AD210" s="387"/>
      <c r="AE210" s="387"/>
      <c r="AF210" s="387"/>
      <c r="AG210" s="387"/>
      <c r="AH210" s="387"/>
      <c r="AI210" s="387"/>
      <c r="AJ210" s="387"/>
      <c r="AK210" s="387"/>
      <c r="AL210" s="387"/>
      <c r="AM210" s="387"/>
      <c r="AN210" s="387"/>
      <c r="AO210" s="387"/>
      <c r="AP210" s="387"/>
      <c r="AQ210" s="387"/>
      <c r="AR210" s="387"/>
      <c r="AS210" s="387"/>
      <c r="AT210" s="387"/>
      <c r="AU210" s="387"/>
      <c r="AV210" s="387"/>
      <c r="AW210" s="387"/>
      <c r="AX210" s="387"/>
      <c r="AY210" s="387"/>
      <c r="AZ210" s="387"/>
      <c r="BA210" s="387"/>
      <c r="BB210" s="387"/>
      <c r="BC210" s="388"/>
      <c r="BD210" s="304"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4" t="s">
        <v>1259</v>
      </c>
      <c r="EM210" s="321" t="s">
        <v>1257</v>
      </c>
      <c r="EN210" s="277" t="s">
        <v>1258</v>
      </c>
      <c r="EO210" s="389">
        <v>0</v>
      </c>
      <c r="EP210" s="389">
        <v>1</v>
      </c>
      <c r="EQ210" s="278">
        <v>0</v>
      </c>
      <c r="ER210" s="279">
        <v>0.2</v>
      </c>
      <c r="ES210" s="279">
        <v>0.5</v>
      </c>
      <c r="ET210" s="835">
        <v>0.3</v>
      </c>
    </row>
    <row r="211" spans="1:152" ht="156" customHeight="1">
      <c r="A211" s="280" t="s">
        <v>90</v>
      </c>
      <c r="B211" s="433" t="s">
        <v>91</v>
      </c>
      <c r="C211" s="434" t="s">
        <v>992</v>
      </c>
      <c r="D211" s="435" t="s">
        <v>1217</v>
      </c>
      <c r="E211" s="3" t="s">
        <v>772</v>
      </c>
      <c r="F211" s="436" t="str">
        <f t="shared" si="153"/>
        <v>E3.P_H</v>
      </c>
      <c r="G211" s="696" t="s">
        <v>332</v>
      </c>
      <c r="H211" s="697" t="s">
        <v>475</v>
      </c>
      <c r="I211" s="698" t="s">
        <v>1261</v>
      </c>
      <c r="J211" s="459" t="s">
        <v>61</v>
      </c>
      <c r="K211" s="460" t="str">
        <f t="shared" si="154"/>
        <v>E3.P_H.MR1</v>
      </c>
      <c r="L211" s="364" t="s">
        <v>455</v>
      </c>
      <c r="M211" s="365" t="s">
        <v>1262</v>
      </c>
      <c r="N211" s="366">
        <v>41</v>
      </c>
      <c r="O211" s="249">
        <v>341</v>
      </c>
      <c r="P211" s="368" t="s">
        <v>64</v>
      </c>
      <c r="Q211" s="369" t="str">
        <f t="shared" si="155"/>
        <v>E3.P_H.MR1-MP01-1</v>
      </c>
      <c r="R211" s="626" t="s">
        <v>1263</v>
      </c>
      <c r="S211" s="524" t="s">
        <v>1264</v>
      </c>
      <c r="T211" s="525">
        <v>1</v>
      </c>
      <c r="U211" s="526">
        <v>1</v>
      </c>
      <c r="V211" s="525" t="s">
        <v>102</v>
      </c>
      <c r="W211" s="527">
        <v>0</v>
      </c>
      <c r="X211" s="630">
        <v>0.5</v>
      </c>
      <c r="Y211" s="629">
        <v>0.4</v>
      </c>
      <c r="Z211" s="631">
        <v>0.1</v>
      </c>
      <c r="AA211" s="594">
        <v>50000000</v>
      </c>
      <c r="AB211" s="595">
        <v>0</v>
      </c>
      <c r="AC211" s="595">
        <v>1450000000</v>
      </c>
      <c r="AD211" s="595">
        <v>0</v>
      </c>
      <c r="AE211" s="595">
        <v>0</v>
      </c>
      <c r="AF211" s="595">
        <v>0</v>
      </c>
      <c r="AG211" s="595">
        <f t="shared" ref="AG211" si="166">SUM(AA211:AF211)</f>
        <v>1500000000</v>
      </c>
      <c r="AH211" s="595">
        <v>145000000</v>
      </c>
      <c r="AI211" s="595">
        <f>+AB211</f>
        <v>0</v>
      </c>
      <c r="AJ211" s="595">
        <v>950500000</v>
      </c>
      <c r="AK211" s="595">
        <f t="shared" ref="AK211:AM211" si="167">+AD211</f>
        <v>0</v>
      </c>
      <c r="AL211" s="595">
        <f t="shared" si="167"/>
        <v>0</v>
      </c>
      <c r="AM211" s="595">
        <f t="shared" si="167"/>
        <v>0</v>
      </c>
      <c r="AN211" s="595">
        <f t="shared" ref="AN211" si="168">SUM(AH211:AM211)</f>
        <v>1095500000</v>
      </c>
      <c r="AO211" s="595">
        <v>115500000</v>
      </c>
      <c r="AP211" s="595">
        <f>+AI211</f>
        <v>0</v>
      </c>
      <c r="AQ211" s="595">
        <v>1474500000</v>
      </c>
      <c r="AR211" s="595">
        <f>+AK211</f>
        <v>0</v>
      </c>
      <c r="AS211" s="595">
        <f>+AL211</f>
        <v>0</v>
      </c>
      <c r="AT211" s="595">
        <f>+AM211</f>
        <v>0</v>
      </c>
      <c r="AU211" s="595">
        <f t="shared" ref="AU211" si="169">SUM(AO211:AT211)</f>
        <v>1590000000</v>
      </c>
      <c r="AV211" s="595">
        <v>170000000</v>
      </c>
      <c r="AW211" s="595">
        <f>+AP211</f>
        <v>0</v>
      </c>
      <c r="AX211" s="595">
        <v>450000000</v>
      </c>
      <c r="AY211" s="595">
        <f>+AR211</f>
        <v>0</v>
      </c>
      <c r="AZ211" s="595">
        <f>+AS211</f>
        <v>0</v>
      </c>
      <c r="BA211" s="595">
        <v>0</v>
      </c>
      <c r="BB211" s="595">
        <f t="shared" ref="BB211" si="170">SUM(AV211:BA211)</f>
        <v>620000000</v>
      </c>
      <c r="BC211" s="663">
        <f t="shared" ref="BC211" si="171">+BB211+AU211+AN211+AG211</f>
        <v>4805500000</v>
      </c>
      <c r="BD211" s="304"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4" t="s">
        <v>1265</v>
      </c>
      <c r="EM211" s="321" t="s">
        <v>1263</v>
      </c>
      <c r="EN211" s="277" t="s">
        <v>1264</v>
      </c>
      <c r="EO211" s="277">
        <v>1</v>
      </c>
      <c r="EP211" s="277">
        <v>1</v>
      </c>
      <c r="EQ211" s="278">
        <v>0</v>
      </c>
      <c r="ER211" s="832">
        <v>0.25</v>
      </c>
      <c r="ES211" s="826">
        <v>0.5</v>
      </c>
      <c r="ET211" s="833">
        <v>0.25</v>
      </c>
    </row>
    <row r="212" spans="1:152" ht="87.75" customHeight="1">
      <c r="A212" s="280" t="s">
        <v>90</v>
      </c>
      <c r="B212" s="433" t="s">
        <v>91</v>
      </c>
      <c r="C212" s="434" t="s">
        <v>992</v>
      </c>
      <c r="D212" s="434"/>
      <c r="E212" s="8" t="s">
        <v>772</v>
      </c>
      <c r="F212" s="284" t="str">
        <f t="shared" si="153"/>
        <v>E3.P_H</v>
      </c>
      <c r="G212" s="694" t="s">
        <v>332</v>
      </c>
      <c r="H212" s="694" t="s">
        <v>475</v>
      </c>
      <c r="I212" s="461"/>
      <c r="J212" s="462" t="s">
        <v>61</v>
      </c>
      <c r="K212" s="377" t="str">
        <f t="shared" si="154"/>
        <v>E3.P_H.MR1</v>
      </c>
      <c r="L212" s="413" t="s">
        <v>455</v>
      </c>
      <c r="M212" s="414" t="s">
        <v>1262</v>
      </c>
      <c r="N212" s="378">
        <v>41</v>
      </c>
      <c r="O212" s="291">
        <v>341</v>
      </c>
      <c r="P212" s="381" t="s">
        <v>87</v>
      </c>
      <c r="Q212" s="381" t="str">
        <f t="shared" si="155"/>
        <v>E3.P_H.MR1-MP02-1</v>
      </c>
      <c r="R212" s="632" t="s">
        <v>1267</v>
      </c>
      <c r="S212" s="533" t="s">
        <v>1268</v>
      </c>
      <c r="T212" s="534">
        <v>0</v>
      </c>
      <c r="U212" s="535">
        <v>1</v>
      </c>
      <c r="V212" s="534" t="s">
        <v>67</v>
      </c>
      <c r="W212" s="538">
        <v>0</v>
      </c>
      <c r="X212" s="550">
        <v>0.35</v>
      </c>
      <c r="Y212" s="549">
        <v>0.35</v>
      </c>
      <c r="Z212" s="545">
        <v>0.3</v>
      </c>
      <c r="AA212" s="540"/>
      <c r="AB212" s="541"/>
      <c r="AC212" s="541"/>
      <c r="AD212" s="541"/>
      <c r="AE212" s="541"/>
      <c r="AF212" s="541"/>
      <c r="AG212" s="541"/>
      <c r="AH212" s="541"/>
      <c r="AI212" s="541"/>
      <c r="AJ212" s="541"/>
      <c r="AK212" s="541"/>
      <c r="AL212" s="541"/>
      <c r="AM212" s="541"/>
      <c r="AN212" s="541"/>
      <c r="AO212" s="541"/>
      <c r="AP212" s="541"/>
      <c r="AQ212" s="541"/>
      <c r="AR212" s="541"/>
      <c r="AS212" s="541"/>
      <c r="AT212" s="541"/>
      <c r="AU212" s="541"/>
      <c r="AV212" s="541"/>
      <c r="AW212" s="541"/>
      <c r="AX212" s="541"/>
      <c r="AY212" s="541"/>
      <c r="AZ212" s="541"/>
      <c r="BA212" s="541"/>
      <c r="BB212" s="541"/>
      <c r="BC212" s="542"/>
      <c r="BD212" s="304"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4" t="s">
        <v>1269</v>
      </c>
      <c r="EM212" s="321" t="s">
        <v>1267</v>
      </c>
      <c r="EN212" s="277" t="s">
        <v>1268</v>
      </c>
      <c r="EO212" s="277">
        <v>0</v>
      </c>
      <c r="EP212" s="277">
        <v>1</v>
      </c>
      <c r="EQ212" s="279">
        <v>0.1</v>
      </c>
      <c r="ER212" s="832">
        <v>0.9</v>
      </c>
      <c r="ES212" s="332">
        <v>0</v>
      </c>
      <c r="ET212" s="835">
        <v>0</v>
      </c>
    </row>
    <row r="213" spans="1:152" ht="51" customHeight="1">
      <c r="A213" s="280" t="s">
        <v>90</v>
      </c>
      <c r="B213" s="433" t="s">
        <v>91</v>
      </c>
      <c r="C213" s="434" t="s">
        <v>992</v>
      </c>
      <c r="D213" s="434"/>
      <c r="E213" s="8" t="s">
        <v>772</v>
      </c>
      <c r="F213" s="284" t="str">
        <f t="shared" si="153"/>
        <v>E3.P_H</v>
      </c>
      <c r="G213" s="694" t="s">
        <v>332</v>
      </c>
      <c r="H213" s="694" t="s">
        <v>475</v>
      </c>
      <c r="I213" s="461"/>
      <c r="J213" s="462" t="s">
        <v>61</v>
      </c>
      <c r="K213" s="377" t="str">
        <f t="shared" si="154"/>
        <v>E3.P_H.MR1</v>
      </c>
      <c r="L213" s="413" t="s">
        <v>455</v>
      </c>
      <c r="M213" s="414" t="s">
        <v>1262</v>
      </c>
      <c r="N213" s="378">
        <v>41</v>
      </c>
      <c r="O213" s="291">
        <v>341</v>
      </c>
      <c r="P213" s="381" t="s">
        <v>1271</v>
      </c>
      <c r="Q213" s="381" t="str">
        <f t="shared" si="155"/>
        <v>E3.P_H.MR1-MP02-2</v>
      </c>
      <c r="R213" s="632" t="s">
        <v>1267</v>
      </c>
      <c r="S213" s="533" t="s">
        <v>1272</v>
      </c>
      <c r="T213" s="534">
        <v>0</v>
      </c>
      <c r="U213" s="535">
        <v>1</v>
      </c>
      <c r="V213" s="534" t="s">
        <v>67</v>
      </c>
      <c r="W213" s="549">
        <v>0.25</v>
      </c>
      <c r="X213" s="550">
        <v>0.25</v>
      </c>
      <c r="Y213" s="549">
        <v>0.25</v>
      </c>
      <c r="Z213" s="551">
        <v>0.25</v>
      </c>
      <c r="AA213" s="540"/>
      <c r="AB213" s="541"/>
      <c r="AC213" s="541"/>
      <c r="AD213" s="541"/>
      <c r="AE213" s="541"/>
      <c r="AF213" s="541"/>
      <c r="AG213" s="541"/>
      <c r="AH213" s="541"/>
      <c r="AI213" s="541"/>
      <c r="AJ213" s="541"/>
      <c r="AK213" s="541"/>
      <c r="AL213" s="541"/>
      <c r="AM213" s="541"/>
      <c r="AN213" s="541"/>
      <c r="AO213" s="541"/>
      <c r="AP213" s="541"/>
      <c r="AQ213" s="541"/>
      <c r="AR213" s="541"/>
      <c r="AS213" s="541"/>
      <c r="AT213" s="541"/>
      <c r="AU213" s="541"/>
      <c r="AV213" s="541"/>
      <c r="AW213" s="541"/>
      <c r="AX213" s="541"/>
      <c r="AY213" s="541"/>
      <c r="AZ213" s="541"/>
      <c r="BA213" s="541"/>
      <c r="BB213" s="541"/>
      <c r="BC213" s="542"/>
      <c r="BD213" s="304"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4" t="s">
        <v>1273</v>
      </c>
      <c r="EM213" s="321" t="s">
        <v>1267</v>
      </c>
      <c r="EN213" s="277" t="s">
        <v>1272</v>
      </c>
      <c r="EO213" s="277">
        <v>0</v>
      </c>
      <c r="EP213" s="828">
        <v>1</v>
      </c>
      <c r="EQ213" s="856">
        <v>0</v>
      </c>
      <c r="ER213" s="832">
        <v>0.3</v>
      </c>
      <c r="ES213" s="856">
        <v>0.35</v>
      </c>
      <c r="ET213" s="857">
        <v>0.35</v>
      </c>
    </row>
    <row r="214" spans="1:152" ht="38.25" customHeight="1">
      <c r="A214" s="280" t="s">
        <v>90</v>
      </c>
      <c r="B214" s="433" t="s">
        <v>91</v>
      </c>
      <c r="C214" s="434" t="s">
        <v>992</v>
      </c>
      <c r="D214" s="434"/>
      <c r="E214" s="8" t="s">
        <v>772</v>
      </c>
      <c r="F214" s="284" t="str">
        <f t="shared" si="153"/>
        <v>E3.P_H</v>
      </c>
      <c r="G214" s="694" t="s">
        <v>332</v>
      </c>
      <c r="H214" s="694" t="s">
        <v>475</v>
      </c>
      <c r="I214" s="461"/>
      <c r="J214" s="462" t="s">
        <v>61</v>
      </c>
      <c r="K214" s="377" t="str">
        <f t="shared" si="154"/>
        <v>E3.P_H.MR1</v>
      </c>
      <c r="L214" s="413" t="s">
        <v>455</v>
      </c>
      <c r="M214" s="414" t="s">
        <v>1262</v>
      </c>
      <c r="N214" s="378">
        <v>41</v>
      </c>
      <c r="O214" s="291">
        <v>341</v>
      </c>
      <c r="P214" s="380" t="s">
        <v>99</v>
      </c>
      <c r="Q214" s="381" t="str">
        <f t="shared" si="155"/>
        <v>E3.P_H.MR1-MP03-1</v>
      </c>
      <c r="R214" s="532" t="s">
        <v>1275</v>
      </c>
      <c r="S214" s="699" t="s">
        <v>1276</v>
      </c>
      <c r="T214" s="700">
        <v>2</v>
      </c>
      <c r="U214" s="701">
        <v>2</v>
      </c>
      <c r="V214" s="700" t="s">
        <v>102</v>
      </c>
      <c r="W214" s="702">
        <v>0</v>
      </c>
      <c r="X214" s="703">
        <v>0</v>
      </c>
      <c r="Y214" s="702">
        <v>2</v>
      </c>
      <c r="Z214" s="704">
        <v>0</v>
      </c>
      <c r="AA214" s="705"/>
      <c r="AB214" s="706"/>
      <c r="AC214" s="706"/>
      <c r="AD214" s="706"/>
      <c r="AE214" s="706"/>
      <c r="AF214" s="706"/>
      <c r="AG214" s="706"/>
      <c r="AH214" s="706"/>
      <c r="AI214" s="706"/>
      <c r="AJ214" s="706"/>
      <c r="AK214" s="706"/>
      <c r="AL214" s="706"/>
      <c r="AM214" s="706"/>
      <c r="AN214" s="706"/>
      <c r="AO214" s="706"/>
      <c r="AP214" s="706"/>
      <c r="AQ214" s="706"/>
      <c r="AR214" s="706"/>
      <c r="AS214" s="706"/>
      <c r="AT214" s="706"/>
      <c r="AU214" s="706"/>
      <c r="AV214" s="706"/>
      <c r="AW214" s="706"/>
      <c r="AX214" s="706"/>
      <c r="AY214" s="706"/>
      <c r="AZ214" s="706"/>
      <c r="BA214" s="706"/>
      <c r="BB214" s="706"/>
      <c r="BC214" s="707"/>
      <c r="BD214" s="708" t="s">
        <v>1221</v>
      </c>
      <c r="BE214" s="709"/>
      <c r="BF214" s="709"/>
      <c r="BG214" s="709"/>
      <c r="BH214" s="709"/>
      <c r="BI214" s="709"/>
      <c r="BJ214" s="709"/>
      <c r="BK214" s="709"/>
      <c r="BS214" s="90" t="s">
        <v>454</v>
      </c>
      <c r="BT214" s="90" t="s">
        <v>455</v>
      </c>
      <c r="BU214" s="91" t="s">
        <v>1273</v>
      </c>
      <c r="BV214" s="88" t="s">
        <v>1267</v>
      </c>
      <c r="DH214" s="7" t="s">
        <v>1278</v>
      </c>
      <c r="DI214" s="7" t="s">
        <v>384</v>
      </c>
      <c r="DJ214" s="7" t="s">
        <v>474</v>
      </c>
      <c r="DK214" s="7" t="s">
        <v>475</v>
      </c>
      <c r="DL214" s="7" t="s">
        <v>473</v>
      </c>
      <c r="DQ214" s="7" t="s">
        <v>1273</v>
      </c>
      <c r="DR214" s="7" t="s">
        <v>1267</v>
      </c>
      <c r="EL214" s="834" t="s">
        <v>1277</v>
      </c>
      <c r="EM214" s="275" t="s">
        <v>1275</v>
      </c>
      <c r="EN214" s="276" t="s">
        <v>1276</v>
      </c>
      <c r="EO214" s="276">
        <v>2</v>
      </c>
      <c r="EP214" s="276">
        <v>2</v>
      </c>
      <c r="EQ214" s="493">
        <v>0</v>
      </c>
      <c r="ER214" s="493">
        <v>0</v>
      </c>
      <c r="ES214" s="836">
        <v>1</v>
      </c>
      <c r="ET214" s="837">
        <v>1</v>
      </c>
    </row>
    <row r="215" spans="1:152" ht="63.75" customHeight="1">
      <c r="A215" s="280" t="s">
        <v>90</v>
      </c>
      <c r="B215" s="433" t="s">
        <v>91</v>
      </c>
      <c r="C215" s="434" t="s">
        <v>992</v>
      </c>
      <c r="D215" s="434"/>
      <c r="E215" s="8" t="s">
        <v>772</v>
      </c>
      <c r="F215" s="284" t="str">
        <f t="shared" si="153"/>
        <v>E3.P_H</v>
      </c>
      <c r="G215" s="694" t="s">
        <v>332</v>
      </c>
      <c r="H215" s="694" t="s">
        <v>475</v>
      </c>
      <c r="I215" s="461"/>
      <c r="J215" s="462" t="s">
        <v>61</v>
      </c>
      <c r="K215" s="377" t="str">
        <f t="shared" si="154"/>
        <v>E3.P_H.MR1</v>
      </c>
      <c r="L215" s="413" t="s">
        <v>455</v>
      </c>
      <c r="M215" s="414" t="s">
        <v>1262</v>
      </c>
      <c r="N215" s="378">
        <v>41</v>
      </c>
      <c r="O215" s="291">
        <v>341</v>
      </c>
      <c r="P215" s="380" t="s">
        <v>112</v>
      </c>
      <c r="Q215" s="381" t="str">
        <f t="shared" si="155"/>
        <v>E3.P_H.MR1-MP04-1</v>
      </c>
      <c r="R215" s="632" t="s">
        <v>1279</v>
      </c>
      <c r="S215" s="533" t="s">
        <v>1280</v>
      </c>
      <c r="T215" s="534">
        <v>6</v>
      </c>
      <c r="U215" s="535">
        <v>8</v>
      </c>
      <c r="V215" s="534" t="s">
        <v>67</v>
      </c>
      <c r="W215" s="538">
        <v>2</v>
      </c>
      <c r="X215" s="679">
        <v>2</v>
      </c>
      <c r="Y215" s="538">
        <v>2</v>
      </c>
      <c r="Z215" s="539">
        <v>2</v>
      </c>
      <c r="AA215" s="540"/>
      <c r="AB215" s="541"/>
      <c r="AC215" s="541"/>
      <c r="AD215" s="541"/>
      <c r="AE215" s="541"/>
      <c r="AF215" s="541"/>
      <c r="AG215" s="541"/>
      <c r="AH215" s="541"/>
      <c r="AI215" s="541"/>
      <c r="AJ215" s="541"/>
      <c r="AK215" s="541"/>
      <c r="AL215" s="541"/>
      <c r="AM215" s="541"/>
      <c r="AN215" s="541"/>
      <c r="AO215" s="541"/>
      <c r="AP215" s="541"/>
      <c r="AQ215" s="541"/>
      <c r="AR215" s="541"/>
      <c r="AS215" s="541"/>
      <c r="AT215" s="541"/>
      <c r="AU215" s="541"/>
      <c r="AV215" s="541"/>
      <c r="AW215" s="541"/>
      <c r="AX215" s="541"/>
      <c r="AY215" s="541"/>
      <c r="AZ215" s="541"/>
      <c r="BA215" s="541"/>
      <c r="BB215" s="541"/>
      <c r="BC215" s="542"/>
      <c r="BD215" s="304"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4" t="s">
        <v>1281</v>
      </c>
      <c r="EM215" s="321" t="s">
        <v>1279</v>
      </c>
      <c r="EN215" s="277" t="s">
        <v>1280</v>
      </c>
      <c r="EO215" s="277">
        <v>6</v>
      </c>
      <c r="EP215" s="277">
        <v>8</v>
      </c>
      <c r="EQ215" s="278">
        <v>2</v>
      </c>
      <c r="ER215" s="278">
        <v>2</v>
      </c>
      <c r="ES215" s="278">
        <v>2</v>
      </c>
      <c r="ET215" s="831">
        <v>2</v>
      </c>
    </row>
    <row r="216" spans="1:152" ht="49.5" customHeight="1">
      <c r="A216" s="280" t="s">
        <v>90</v>
      </c>
      <c r="B216" s="433" t="s">
        <v>91</v>
      </c>
      <c r="C216" s="434" t="s">
        <v>992</v>
      </c>
      <c r="D216" s="434"/>
      <c r="E216" s="8" t="s">
        <v>772</v>
      </c>
      <c r="F216" s="284" t="str">
        <f t="shared" si="153"/>
        <v>E3.P_H</v>
      </c>
      <c r="G216" s="694" t="s">
        <v>332</v>
      </c>
      <c r="H216" s="694" t="s">
        <v>475</v>
      </c>
      <c r="I216" s="461"/>
      <c r="J216" s="462" t="s">
        <v>61</v>
      </c>
      <c r="K216" s="377" t="str">
        <f t="shared" si="154"/>
        <v>E3.P_H.MR1</v>
      </c>
      <c r="L216" s="413" t="s">
        <v>455</v>
      </c>
      <c r="M216" s="414" t="s">
        <v>1262</v>
      </c>
      <c r="N216" s="378">
        <v>41</v>
      </c>
      <c r="O216" s="291">
        <v>341</v>
      </c>
      <c r="P216" s="380" t="s">
        <v>122</v>
      </c>
      <c r="Q216" s="381" t="str">
        <f t="shared" si="155"/>
        <v>E3.P_H.MR1-MP05-1</v>
      </c>
      <c r="R216" s="632" t="s">
        <v>1283</v>
      </c>
      <c r="S216" s="533" t="s">
        <v>305</v>
      </c>
      <c r="T216" s="534">
        <v>1</v>
      </c>
      <c r="U216" s="535">
        <v>1</v>
      </c>
      <c r="V216" s="534" t="s">
        <v>102</v>
      </c>
      <c r="W216" s="549">
        <v>0.25</v>
      </c>
      <c r="X216" s="550">
        <v>0.25</v>
      </c>
      <c r="Y216" s="549">
        <v>0.25</v>
      </c>
      <c r="Z216" s="551">
        <v>0.25</v>
      </c>
      <c r="AA216" s="540"/>
      <c r="AB216" s="541"/>
      <c r="AC216" s="541"/>
      <c r="AD216" s="541"/>
      <c r="AE216" s="541"/>
      <c r="AF216" s="541"/>
      <c r="AG216" s="541"/>
      <c r="AH216" s="541"/>
      <c r="AI216" s="541"/>
      <c r="AJ216" s="541"/>
      <c r="AK216" s="541"/>
      <c r="AL216" s="541"/>
      <c r="AM216" s="541"/>
      <c r="AN216" s="541"/>
      <c r="AO216" s="541"/>
      <c r="AP216" s="541"/>
      <c r="AQ216" s="541"/>
      <c r="AR216" s="541"/>
      <c r="AS216" s="541"/>
      <c r="AT216" s="541"/>
      <c r="AU216" s="541"/>
      <c r="AV216" s="541"/>
      <c r="AW216" s="541"/>
      <c r="AX216" s="541"/>
      <c r="AY216" s="541"/>
      <c r="AZ216" s="541"/>
      <c r="BA216" s="541"/>
      <c r="BB216" s="541"/>
      <c r="BC216" s="542"/>
      <c r="BD216" s="304"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4" t="s">
        <v>1284</v>
      </c>
      <c r="EM216" s="321" t="s">
        <v>1283</v>
      </c>
      <c r="EN216" s="277" t="s">
        <v>305</v>
      </c>
      <c r="EO216" s="277">
        <v>1</v>
      </c>
      <c r="EP216" s="277">
        <v>1</v>
      </c>
      <c r="EQ216" s="332">
        <v>0.25</v>
      </c>
      <c r="ER216" s="332">
        <v>0.25</v>
      </c>
      <c r="ES216" s="332">
        <v>0.25</v>
      </c>
      <c r="ET216" s="830">
        <v>0.25</v>
      </c>
    </row>
    <row r="217" spans="1:152" ht="52.5" customHeight="1" thickBot="1">
      <c r="A217" s="280" t="s">
        <v>90</v>
      </c>
      <c r="B217" s="433" t="s">
        <v>91</v>
      </c>
      <c r="C217" s="434" t="s">
        <v>992</v>
      </c>
      <c r="D217" s="434"/>
      <c r="E217" s="8" t="s">
        <v>772</v>
      </c>
      <c r="F217" s="284" t="str">
        <f t="shared" si="153"/>
        <v>E3.P_H</v>
      </c>
      <c r="G217" s="695" t="s">
        <v>332</v>
      </c>
      <c r="H217" s="695" t="s">
        <v>475</v>
      </c>
      <c r="I217" s="467"/>
      <c r="J217" s="468" t="s">
        <v>61</v>
      </c>
      <c r="K217" s="469" t="str">
        <f t="shared" si="154"/>
        <v>E3.P_H.MR1</v>
      </c>
      <c r="L217" s="429" t="s">
        <v>455</v>
      </c>
      <c r="M217" s="430" t="s">
        <v>1262</v>
      </c>
      <c r="N217" s="392">
        <v>41</v>
      </c>
      <c r="O217" s="431">
        <v>341</v>
      </c>
      <c r="P217" s="394" t="s">
        <v>132</v>
      </c>
      <c r="Q217" s="395" t="str">
        <f t="shared" si="155"/>
        <v>E3.P_H.MR1-MP06-1</v>
      </c>
      <c r="R217" s="633" t="s">
        <v>1286</v>
      </c>
      <c r="S217" s="556" t="s">
        <v>1287</v>
      </c>
      <c r="T217" s="634">
        <v>0.05</v>
      </c>
      <c r="U217" s="635">
        <v>0.7</v>
      </c>
      <c r="V217" s="557" t="s">
        <v>67</v>
      </c>
      <c r="W217" s="710">
        <v>0.1</v>
      </c>
      <c r="X217" s="711">
        <v>0.1</v>
      </c>
      <c r="Y217" s="710">
        <v>0.4</v>
      </c>
      <c r="Z217" s="712">
        <v>0.4</v>
      </c>
      <c r="AA217" s="540"/>
      <c r="AB217" s="541"/>
      <c r="AC217" s="541"/>
      <c r="AD217" s="541"/>
      <c r="AE217" s="541"/>
      <c r="AF217" s="541"/>
      <c r="AG217" s="541"/>
      <c r="AH217" s="541"/>
      <c r="AI217" s="541"/>
      <c r="AJ217" s="541"/>
      <c r="AK217" s="541"/>
      <c r="AL217" s="541"/>
      <c r="AM217" s="541"/>
      <c r="AN217" s="541"/>
      <c r="AO217" s="541"/>
      <c r="AP217" s="541"/>
      <c r="AQ217" s="541"/>
      <c r="AR217" s="541"/>
      <c r="AS217" s="541"/>
      <c r="AT217" s="541"/>
      <c r="AU217" s="541"/>
      <c r="AV217" s="541"/>
      <c r="AW217" s="541"/>
      <c r="AX217" s="541"/>
      <c r="AY217" s="541"/>
      <c r="AZ217" s="541"/>
      <c r="BA217" s="541"/>
      <c r="BB217" s="541"/>
      <c r="BC217" s="542"/>
      <c r="BD217" s="304"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4" t="s">
        <v>1288</v>
      </c>
      <c r="EM217" s="321" t="s">
        <v>1286</v>
      </c>
      <c r="EN217" s="277" t="s">
        <v>1287</v>
      </c>
      <c r="EO217" s="277">
        <v>0.05</v>
      </c>
      <c r="EP217" s="828">
        <v>0.7</v>
      </c>
      <c r="EQ217" s="838">
        <v>0.1</v>
      </c>
      <c r="ER217" s="832">
        <v>0.2</v>
      </c>
      <c r="ES217" s="826">
        <v>0.2</v>
      </c>
      <c r="ET217" s="827">
        <v>0.2</v>
      </c>
      <c r="EV217" s="713"/>
    </row>
    <row r="218" spans="1:152" ht="121.5" customHeight="1">
      <c r="A218" s="280" t="s">
        <v>90</v>
      </c>
      <c r="B218" s="433" t="s">
        <v>91</v>
      </c>
      <c r="C218" s="434" t="s">
        <v>992</v>
      </c>
      <c r="D218" s="435" t="s">
        <v>1217</v>
      </c>
      <c r="E218" s="3" t="s">
        <v>802</v>
      </c>
      <c r="F218" s="436" t="str">
        <f t="shared" si="153"/>
        <v>E3.P_I</v>
      </c>
      <c r="G218" s="696" t="s">
        <v>343</v>
      </c>
      <c r="H218" s="697" t="s">
        <v>483</v>
      </c>
      <c r="I218" s="458" t="s">
        <v>1290</v>
      </c>
      <c r="J218" s="459" t="s">
        <v>61</v>
      </c>
      <c r="K218" s="460" t="str">
        <f t="shared" si="154"/>
        <v>E3.P_I.MR1</v>
      </c>
      <c r="L218" s="364" t="s">
        <v>463</v>
      </c>
      <c r="M218" s="365" t="s">
        <v>1291</v>
      </c>
      <c r="N218" s="409">
        <v>0.1</v>
      </c>
      <c r="O218" s="410">
        <v>0.3</v>
      </c>
      <c r="P218" s="714" t="s">
        <v>64</v>
      </c>
      <c r="Q218" s="715" t="str">
        <f t="shared" si="155"/>
        <v>E3.P_I.MR1-MP01-1</v>
      </c>
      <c r="R218" s="421" t="s">
        <v>1292</v>
      </c>
      <c r="S218" s="371" t="s">
        <v>1293</v>
      </c>
      <c r="T218" s="372">
        <v>0</v>
      </c>
      <c r="U218" s="373">
        <v>1</v>
      </c>
      <c r="V218" s="372" t="s">
        <v>67</v>
      </c>
      <c r="W218" s="566">
        <v>0.25</v>
      </c>
      <c r="X218" s="567">
        <v>0.25</v>
      </c>
      <c r="Y218" s="259">
        <v>0.5</v>
      </c>
      <c r="Z218" s="375">
        <v>0</v>
      </c>
      <c r="AA218" s="594">
        <v>22000000</v>
      </c>
      <c r="AB218" s="595">
        <v>0</v>
      </c>
      <c r="AC218" s="595">
        <v>0</v>
      </c>
      <c r="AD218" s="595">
        <v>0</v>
      </c>
      <c r="AE218" s="595">
        <v>0</v>
      </c>
      <c r="AF218" s="595">
        <v>0</v>
      </c>
      <c r="AG218" s="595">
        <f t="shared" ref="AG218" si="172">SUM(AA218:AF218)</f>
        <v>22000000</v>
      </c>
      <c r="AH218" s="595">
        <v>23000000</v>
      </c>
      <c r="AI218" s="595">
        <f>+AB218</f>
        <v>0</v>
      </c>
      <c r="AJ218" s="595">
        <f>+AC218</f>
        <v>0</v>
      </c>
      <c r="AK218" s="595">
        <f t="shared" ref="AK218:AM218" si="173">+AD218</f>
        <v>0</v>
      </c>
      <c r="AL218" s="595">
        <f t="shared" si="173"/>
        <v>0</v>
      </c>
      <c r="AM218" s="595">
        <f t="shared" si="173"/>
        <v>0</v>
      </c>
      <c r="AN218" s="595">
        <f t="shared" ref="AN218" si="174">SUM(AH218:AM218)</f>
        <v>23000000</v>
      </c>
      <c r="AO218" s="595">
        <v>44000000</v>
      </c>
      <c r="AP218" s="595">
        <f t="shared" ref="AP218:AT218" si="175">+AI218</f>
        <v>0</v>
      </c>
      <c r="AQ218" s="595">
        <f t="shared" si="175"/>
        <v>0</v>
      </c>
      <c r="AR218" s="595">
        <f t="shared" si="175"/>
        <v>0</v>
      </c>
      <c r="AS218" s="595">
        <f t="shared" si="175"/>
        <v>0</v>
      </c>
      <c r="AT218" s="595">
        <f t="shared" si="175"/>
        <v>0</v>
      </c>
      <c r="AU218" s="595">
        <f t="shared" ref="AU218" si="176">SUM(AO218:AT218)</f>
        <v>44000000</v>
      </c>
      <c r="AV218" s="595">
        <v>46000000</v>
      </c>
      <c r="AW218" s="595">
        <f t="shared" ref="AW218:BA218" si="177">+AP218</f>
        <v>0</v>
      </c>
      <c r="AX218" s="595">
        <f t="shared" si="177"/>
        <v>0</v>
      </c>
      <c r="AY218" s="595">
        <f t="shared" si="177"/>
        <v>0</v>
      </c>
      <c r="AZ218" s="595">
        <f t="shared" si="177"/>
        <v>0</v>
      </c>
      <c r="BA218" s="595">
        <f t="shared" si="177"/>
        <v>0</v>
      </c>
      <c r="BB218" s="595">
        <f t="shared" ref="BB218" si="178">SUM(AV218:BA218)</f>
        <v>46000000</v>
      </c>
      <c r="BC218" s="663">
        <f t="shared" ref="BC218" si="179">+BB218+AU218+AN218+AG218</f>
        <v>135000000</v>
      </c>
      <c r="BD218" s="304"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5" t="s">
        <v>1294</v>
      </c>
      <c r="EM218" s="321" t="s">
        <v>1292</v>
      </c>
      <c r="EN218" s="277" t="s">
        <v>1293</v>
      </c>
      <c r="EO218" s="277">
        <v>0</v>
      </c>
      <c r="EP218" s="277">
        <v>1</v>
      </c>
      <c r="EQ218" s="332">
        <v>0</v>
      </c>
      <c r="ER218" s="832">
        <v>0</v>
      </c>
      <c r="ES218" s="279">
        <v>0.5</v>
      </c>
      <c r="ET218" s="827">
        <v>0.5</v>
      </c>
    </row>
    <row r="219" spans="1:152" ht="64.5" customHeight="1">
      <c r="A219" s="280" t="s">
        <v>90</v>
      </c>
      <c r="B219" s="433" t="s">
        <v>91</v>
      </c>
      <c r="C219" s="434" t="s">
        <v>992</v>
      </c>
      <c r="D219" s="434"/>
      <c r="E219" s="8" t="s">
        <v>802</v>
      </c>
      <c r="F219" s="284" t="str">
        <f t="shared" si="153"/>
        <v>E3.P_I</v>
      </c>
      <c r="G219" s="694" t="s">
        <v>343</v>
      </c>
      <c r="H219" s="694" t="s">
        <v>483</v>
      </c>
      <c r="I219" s="461"/>
      <c r="J219" s="462" t="s">
        <v>61</v>
      </c>
      <c r="K219" s="377" t="str">
        <f t="shared" si="154"/>
        <v>E3.P_I.MR1</v>
      </c>
      <c r="L219" s="516" t="s">
        <v>463</v>
      </c>
      <c r="M219" s="517" t="s">
        <v>1291</v>
      </c>
      <c r="N219" s="415">
        <v>0.1</v>
      </c>
      <c r="O219" s="416">
        <v>0.3</v>
      </c>
      <c r="P219" s="716" t="s">
        <v>87</v>
      </c>
      <c r="Q219" s="717" t="str">
        <f t="shared" si="155"/>
        <v>E3.P_I.MR1-MP02-1</v>
      </c>
      <c r="R219" s="425" t="s">
        <v>1296</v>
      </c>
      <c r="S219" s="317" t="s">
        <v>1297</v>
      </c>
      <c r="T219" s="296">
        <v>35</v>
      </c>
      <c r="U219" s="297">
        <v>40</v>
      </c>
      <c r="V219" s="296" t="s">
        <v>67</v>
      </c>
      <c r="W219" s="298">
        <v>10</v>
      </c>
      <c r="X219" s="299">
        <v>10</v>
      </c>
      <c r="Y219" s="298">
        <v>10</v>
      </c>
      <c r="Z219" s="300">
        <v>10</v>
      </c>
      <c r="AA219" s="301"/>
      <c r="AB219" s="302"/>
      <c r="AC219" s="302"/>
      <c r="AD219" s="302"/>
      <c r="AE219" s="302"/>
      <c r="AF219" s="302"/>
      <c r="AG219" s="302"/>
      <c r="AH219" s="302"/>
      <c r="AI219" s="302"/>
      <c r="AJ219" s="302"/>
      <c r="AK219" s="302"/>
      <c r="AL219" s="302"/>
      <c r="AM219" s="302"/>
      <c r="AN219" s="302"/>
      <c r="AO219" s="302"/>
      <c r="AP219" s="302"/>
      <c r="AQ219" s="302"/>
      <c r="AR219" s="302"/>
      <c r="AS219" s="302"/>
      <c r="AT219" s="302"/>
      <c r="AU219" s="302"/>
      <c r="AV219" s="302"/>
      <c r="AW219" s="302"/>
      <c r="AX219" s="302"/>
      <c r="AY219" s="302"/>
      <c r="AZ219" s="302"/>
      <c r="BA219" s="302"/>
      <c r="BB219" s="302"/>
      <c r="BC219" s="303"/>
      <c r="BD219" s="304"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5" t="s">
        <v>1298</v>
      </c>
      <c r="EM219" s="321" t="s">
        <v>1296</v>
      </c>
      <c r="EN219" s="277" t="s">
        <v>1297</v>
      </c>
      <c r="EO219" s="277">
        <v>35</v>
      </c>
      <c r="EP219" s="277">
        <v>40</v>
      </c>
      <c r="EQ219" s="278">
        <v>10</v>
      </c>
      <c r="ER219" s="278">
        <v>10</v>
      </c>
      <c r="ES219" s="278">
        <v>10</v>
      </c>
      <c r="ET219" s="831">
        <v>10</v>
      </c>
    </row>
    <row r="220" spans="1:152" ht="54" customHeight="1" thickBot="1">
      <c r="A220" s="280" t="s">
        <v>90</v>
      </c>
      <c r="B220" s="433" t="s">
        <v>91</v>
      </c>
      <c r="C220" s="434" t="s">
        <v>992</v>
      </c>
      <c r="D220" s="434"/>
      <c r="E220" s="8" t="s">
        <v>802</v>
      </c>
      <c r="F220" s="284" t="str">
        <f t="shared" si="153"/>
        <v>E3.P_I</v>
      </c>
      <c r="G220" s="695" t="s">
        <v>343</v>
      </c>
      <c r="H220" s="695" t="s">
        <v>483</v>
      </c>
      <c r="I220" s="467"/>
      <c r="J220" s="468" t="s">
        <v>61</v>
      </c>
      <c r="K220" s="469" t="str">
        <f t="shared" si="154"/>
        <v>E3.P_I.MR1</v>
      </c>
      <c r="L220" s="552" t="s">
        <v>463</v>
      </c>
      <c r="M220" s="553" t="s">
        <v>1291</v>
      </c>
      <c r="N220" s="418">
        <v>0.1</v>
      </c>
      <c r="O220" s="419">
        <v>0.3</v>
      </c>
      <c r="P220" s="718" t="s">
        <v>99</v>
      </c>
      <c r="Q220" s="719" t="str">
        <f t="shared" si="155"/>
        <v>E3.P_I.MR1-MP03-1</v>
      </c>
      <c r="R220" s="480" t="s">
        <v>1300</v>
      </c>
      <c r="S220" s="340" t="s">
        <v>170</v>
      </c>
      <c r="T220" s="341">
        <v>0</v>
      </c>
      <c r="U220" s="342">
        <v>4</v>
      </c>
      <c r="V220" s="354" t="s">
        <v>67</v>
      </c>
      <c r="W220" s="356">
        <v>1</v>
      </c>
      <c r="X220" s="357">
        <v>1</v>
      </c>
      <c r="Y220" s="356">
        <v>1</v>
      </c>
      <c r="Z220" s="358">
        <v>1</v>
      </c>
      <c r="AA220" s="301"/>
      <c r="AB220" s="302"/>
      <c r="AC220" s="302"/>
      <c r="AD220" s="302"/>
      <c r="AE220" s="302"/>
      <c r="AF220" s="302"/>
      <c r="AG220" s="302"/>
      <c r="AH220" s="302"/>
      <c r="AI220" s="302"/>
      <c r="AJ220" s="302"/>
      <c r="AK220" s="302"/>
      <c r="AL220" s="302"/>
      <c r="AM220" s="302"/>
      <c r="AN220" s="302"/>
      <c r="AO220" s="302"/>
      <c r="AP220" s="302"/>
      <c r="AQ220" s="302"/>
      <c r="AR220" s="302"/>
      <c r="AS220" s="302"/>
      <c r="AT220" s="302"/>
      <c r="AU220" s="302"/>
      <c r="AV220" s="302"/>
      <c r="AW220" s="302"/>
      <c r="AX220" s="302"/>
      <c r="AY220" s="302"/>
      <c r="AZ220" s="302"/>
      <c r="BA220" s="302"/>
      <c r="BB220" s="302"/>
      <c r="BC220" s="303"/>
      <c r="BD220" s="304"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5" t="s">
        <v>1301</v>
      </c>
      <c r="EM220" s="321" t="s">
        <v>1300</v>
      </c>
      <c r="EN220" s="277" t="s">
        <v>170</v>
      </c>
      <c r="EO220" s="277">
        <v>0</v>
      </c>
      <c r="EP220" s="277">
        <v>4</v>
      </c>
      <c r="EQ220" s="278">
        <v>1</v>
      </c>
      <c r="ER220" s="278">
        <v>1</v>
      </c>
      <c r="ES220" s="278">
        <v>1</v>
      </c>
      <c r="ET220" s="831">
        <v>1</v>
      </c>
    </row>
    <row r="221" spans="1:152" ht="156" customHeight="1">
      <c r="A221" s="280" t="s">
        <v>90</v>
      </c>
      <c r="B221" s="433" t="s">
        <v>91</v>
      </c>
      <c r="C221" s="434" t="s">
        <v>992</v>
      </c>
      <c r="D221" s="435" t="s">
        <v>1217</v>
      </c>
      <c r="E221" s="3" t="s">
        <v>818</v>
      </c>
      <c r="F221" s="436" t="str">
        <f t="shared" si="153"/>
        <v>E3.P_J</v>
      </c>
      <c r="G221" s="437" t="s">
        <v>354</v>
      </c>
      <c r="H221" s="482" t="s">
        <v>491</v>
      </c>
      <c r="I221" s="458" t="s">
        <v>1303</v>
      </c>
      <c r="J221" s="459" t="s">
        <v>61</v>
      </c>
      <c r="K221" s="460" t="str">
        <f t="shared" si="154"/>
        <v>E3.P_J.MR1</v>
      </c>
      <c r="L221" s="364" t="s">
        <v>471</v>
      </c>
      <c r="M221" s="365" t="s">
        <v>1304</v>
      </c>
      <c r="N221" s="409">
        <v>1</v>
      </c>
      <c r="O221" s="410">
        <v>1</v>
      </c>
      <c r="P221" s="251" t="s">
        <v>64</v>
      </c>
      <c r="Q221" s="251" t="str">
        <f t="shared" si="155"/>
        <v>E3.P_J.MR1-MP01-1</v>
      </c>
      <c r="R221" s="720" t="s">
        <v>1305</v>
      </c>
      <c r="S221" s="721" t="s">
        <v>1306</v>
      </c>
      <c r="T221" s="372">
        <v>1</v>
      </c>
      <c r="U221" s="373">
        <v>1</v>
      </c>
      <c r="V221" s="372" t="s">
        <v>102</v>
      </c>
      <c r="W221" s="566">
        <v>0.25</v>
      </c>
      <c r="X221" s="567">
        <v>0.75</v>
      </c>
      <c r="Y221" s="257">
        <v>0</v>
      </c>
      <c r="Z221" s="375">
        <v>0</v>
      </c>
      <c r="AA221" s="594">
        <v>103000000</v>
      </c>
      <c r="AB221" s="595">
        <v>0</v>
      </c>
      <c r="AC221" s="595">
        <v>0</v>
      </c>
      <c r="AD221" s="595">
        <v>0</v>
      </c>
      <c r="AE221" s="595">
        <v>0</v>
      </c>
      <c r="AF221" s="595">
        <v>0</v>
      </c>
      <c r="AG221" s="595">
        <f t="shared" ref="AG221" si="180">SUM(AA221:AF221)</f>
        <v>103000000</v>
      </c>
      <c r="AH221" s="595">
        <v>79000000</v>
      </c>
      <c r="AI221" s="595">
        <f>+AB221</f>
        <v>0</v>
      </c>
      <c r="AJ221" s="595">
        <f>+AC221</f>
        <v>0</v>
      </c>
      <c r="AK221" s="595">
        <f t="shared" ref="AK221:AM221" si="181">+AD221</f>
        <v>0</v>
      </c>
      <c r="AL221" s="595">
        <f t="shared" si="181"/>
        <v>0</v>
      </c>
      <c r="AM221" s="595">
        <f t="shared" si="181"/>
        <v>0</v>
      </c>
      <c r="AN221" s="595">
        <f t="shared" ref="AN221" si="182">SUM(AH221:AM221)</f>
        <v>79000000</v>
      </c>
      <c r="AO221" s="595">
        <v>76500000</v>
      </c>
      <c r="AP221" s="595">
        <f t="shared" ref="AP221:AT221" si="183">+AI221</f>
        <v>0</v>
      </c>
      <c r="AQ221" s="595">
        <f t="shared" si="183"/>
        <v>0</v>
      </c>
      <c r="AR221" s="595">
        <f t="shared" si="183"/>
        <v>0</v>
      </c>
      <c r="AS221" s="595">
        <f t="shared" si="183"/>
        <v>0</v>
      </c>
      <c r="AT221" s="595">
        <f t="shared" si="183"/>
        <v>0</v>
      </c>
      <c r="AU221" s="595">
        <f t="shared" ref="AU221" si="184">SUM(AO221:AT221)</f>
        <v>76500000</v>
      </c>
      <c r="AV221" s="595">
        <v>105000000</v>
      </c>
      <c r="AW221" s="595">
        <f t="shared" ref="AW221:BA221" si="185">+AP221</f>
        <v>0</v>
      </c>
      <c r="AX221" s="595">
        <f t="shared" si="185"/>
        <v>0</v>
      </c>
      <c r="AY221" s="595">
        <f t="shared" si="185"/>
        <v>0</v>
      </c>
      <c r="AZ221" s="595">
        <f t="shared" si="185"/>
        <v>0</v>
      </c>
      <c r="BA221" s="595">
        <f t="shared" si="185"/>
        <v>0</v>
      </c>
      <c r="BB221" s="595">
        <f t="shared" ref="BB221" si="186">SUM(AV221:BA221)</f>
        <v>105000000</v>
      </c>
      <c r="BC221" s="663">
        <f t="shared" ref="BC221" si="187">+BB221+AU221+AN221+AG221</f>
        <v>363500000</v>
      </c>
      <c r="BD221" s="304"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5" t="s">
        <v>1307</v>
      </c>
      <c r="EM221" s="275" t="s">
        <v>1305</v>
      </c>
      <c r="EN221" s="276" t="s">
        <v>1306</v>
      </c>
      <c r="EO221" s="277">
        <v>1</v>
      </c>
      <c r="EP221" s="277">
        <v>1</v>
      </c>
      <c r="EQ221" s="332">
        <v>0.25</v>
      </c>
      <c r="ER221" s="332">
        <v>0.75</v>
      </c>
      <c r="ES221" s="278">
        <v>0</v>
      </c>
      <c r="ET221" s="831">
        <v>0</v>
      </c>
    </row>
    <row r="222" spans="1:152" ht="55.5" customHeight="1">
      <c r="A222" s="280" t="s">
        <v>90</v>
      </c>
      <c r="B222" s="433" t="s">
        <v>91</v>
      </c>
      <c r="C222" s="434" t="s">
        <v>992</v>
      </c>
      <c r="D222" s="434"/>
      <c r="E222" s="8" t="s">
        <v>818</v>
      </c>
      <c r="F222" s="284" t="str">
        <f t="shared" si="153"/>
        <v>E3.P_J</v>
      </c>
      <c r="G222" s="457" t="s">
        <v>354</v>
      </c>
      <c r="H222" s="457" t="s">
        <v>491</v>
      </c>
      <c r="I222" s="461"/>
      <c r="J222" s="462" t="s">
        <v>61</v>
      </c>
      <c r="K222" s="377" t="str">
        <f t="shared" si="154"/>
        <v>E3.P_J.MR1</v>
      </c>
      <c r="L222" s="641" t="s">
        <v>471</v>
      </c>
      <c r="M222" s="434" t="s">
        <v>1304</v>
      </c>
      <c r="N222" s="415">
        <v>1</v>
      </c>
      <c r="O222" s="416">
        <v>1</v>
      </c>
      <c r="P222" s="293" t="s">
        <v>74</v>
      </c>
      <c r="Q222" s="293" t="str">
        <f t="shared" si="155"/>
        <v>E3.P_J.MR1-MP01-2</v>
      </c>
      <c r="R222" s="722" t="s">
        <v>1305</v>
      </c>
      <c r="S222" s="295" t="s">
        <v>1309</v>
      </c>
      <c r="T222" s="296">
        <v>1</v>
      </c>
      <c r="U222" s="297">
        <v>1</v>
      </c>
      <c r="V222" s="296" t="s">
        <v>102</v>
      </c>
      <c r="W222" s="324">
        <v>0.25</v>
      </c>
      <c r="X222" s="325">
        <v>0.25</v>
      </c>
      <c r="Y222" s="324">
        <v>0.25</v>
      </c>
      <c r="Z222" s="326">
        <v>0.25</v>
      </c>
      <c r="AA222" s="301"/>
      <c r="AB222" s="302"/>
      <c r="AC222" s="302"/>
      <c r="AD222" s="302"/>
      <c r="AE222" s="302"/>
      <c r="AF222" s="302"/>
      <c r="AG222" s="302"/>
      <c r="AH222" s="302"/>
      <c r="AI222" s="302"/>
      <c r="AJ222" s="302"/>
      <c r="AK222" s="302"/>
      <c r="AL222" s="302"/>
      <c r="AM222" s="302"/>
      <c r="AN222" s="302"/>
      <c r="AO222" s="302"/>
      <c r="AP222" s="302"/>
      <c r="AQ222" s="302"/>
      <c r="AR222" s="302"/>
      <c r="AS222" s="302"/>
      <c r="AT222" s="302"/>
      <c r="AU222" s="302"/>
      <c r="AV222" s="302"/>
      <c r="AW222" s="302"/>
      <c r="AX222" s="302"/>
      <c r="AY222" s="302"/>
      <c r="AZ222" s="302"/>
      <c r="BA222" s="302"/>
      <c r="BB222" s="302"/>
      <c r="BC222" s="303"/>
      <c r="BD222" s="304"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5" t="s">
        <v>1310</v>
      </c>
      <c r="EM222" s="275" t="s">
        <v>1305</v>
      </c>
      <c r="EN222" s="276" t="s">
        <v>1309</v>
      </c>
      <c r="EO222" s="277">
        <v>1</v>
      </c>
      <c r="EP222" s="277">
        <v>1</v>
      </c>
      <c r="EQ222" s="332">
        <v>0.25</v>
      </c>
      <c r="ER222" s="332">
        <v>0.25</v>
      </c>
      <c r="ES222" s="332">
        <v>0.25</v>
      </c>
      <c r="ET222" s="830">
        <v>0.25</v>
      </c>
    </row>
    <row r="223" spans="1:152" ht="35.25" customHeight="1">
      <c r="A223" s="280" t="s">
        <v>90</v>
      </c>
      <c r="B223" s="433" t="s">
        <v>91</v>
      </c>
      <c r="C223" s="434" t="s">
        <v>992</v>
      </c>
      <c r="D223" s="434"/>
      <c r="E223" s="8" t="s">
        <v>818</v>
      </c>
      <c r="F223" s="284" t="str">
        <f t="shared" si="153"/>
        <v>E3.P_J</v>
      </c>
      <c r="G223" s="457" t="s">
        <v>354</v>
      </c>
      <c r="H223" s="457" t="s">
        <v>491</v>
      </c>
      <c r="I223" s="461"/>
      <c r="J223" s="462" t="s">
        <v>61</v>
      </c>
      <c r="K223" s="377" t="str">
        <f t="shared" si="154"/>
        <v>E3.P_J.MR1</v>
      </c>
      <c r="L223" s="641" t="s">
        <v>471</v>
      </c>
      <c r="M223" s="434" t="s">
        <v>1304</v>
      </c>
      <c r="N223" s="415">
        <v>1</v>
      </c>
      <c r="O223" s="416">
        <v>1</v>
      </c>
      <c r="P223" s="293" t="s">
        <v>87</v>
      </c>
      <c r="Q223" s="293" t="str">
        <f t="shared" si="155"/>
        <v>E3.P_J.MR1-MP02-1</v>
      </c>
      <c r="R223" s="425" t="s">
        <v>1312</v>
      </c>
      <c r="S223" s="317" t="s">
        <v>1313</v>
      </c>
      <c r="T223" s="296">
        <v>3</v>
      </c>
      <c r="U223" s="297">
        <v>3</v>
      </c>
      <c r="V223" s="296" t="s">
        <v>102</v>
      </c>
      <c r="W223" s="298">
        <v>0</v>
      </c>
      <c r="X223" s="299">
        <v>1</v>
      </c>
      <c r="Y223" s="298">
        <v>1</v>
      </c>
      <c r="Z223" s="300">
        <v>1</v>
      </c>
      <c r="AA223" s="301"/>
      <c r="AB223" s="302"/>
      <c r="AC223" s="302"/>
      <c r="AD223" s="302"/>
      <c r="AE223" s="302"/>
      <c r="AF223" s="302"/>
      <c r="AG223" s="302"/>
      <c r="AH223" s="302"/>
      <c r="AI223" s="302"/>
      <c r="AJ223" s="302"/>
      <c r="AK223" s="302"/>
      <c r="AL223" s="302"/>
      <c r="AM223" s="302"/>
      <c r="AN223" s="302"/>
      <c r="AO223" s="302"/>
      <c r="AP223" s="302"/>
      <c r="AQ223" s="302"/>
      <c r="AR223" s="302"/>
      <c r="AS223" s="302"/>
      <c r="AT223" s="302"/>
      <c r="AU223" s="302"/>
      <c r="AV223" s="302"/>
      <c r="AW223" s="302"/>
      <c r="AX223" s="302"/>
      <c r="AY223" s="302"/>
      <c r="AZ223" s="302"/>
      <c r="BA223" s="302"/>
      <c r="BB223" s="302"/>
      <c r="BC223" s="303"/>
      <c r="BD223" s="304"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5" t="s">
        <v>1314</v>
      </c>
      <c r="EM223" s="321" t="s">
        <v>1312</v>
      </c>
      <c r="EN223" s="277" t="s">
        <v>1313</v>
      </c>
      <c r="EO223" s="277">
        <v>3</v>
      </c>
      <c r="EP223" s="277">
        <v>3</v>
      </c>
      <c r="EQ223" s="278">
        <v>0</v>
      </c>
      <c r="ER223" s="278">
        <v>1</v>
      </c>
      <c r="ES223" s="278">
        <v>1</v>
      </c>
      <c r="ET223" s="831">
        <v>1</v>
      </c>
    </row>
    <row r="224" spans="1:152" ht="62.25" customHeight="1">
      <c r="A224" s="280" t="s">
        <v>90</v>
      </c>
      <c r="B224" s="433" t="s">
        <v>91</v>
      </c>
      <c r="C224" s="434" t="s">
        <v>992</v>
      </c>
      <c r="D224" s="434"/>
      <c r="E224" s="8" t="s">
        <v>818</v>
      </c>
      <c r="F224" s="284" t="str">
        <f t="shared" si="153"/>
        <v>E3.P_J</v>
      </c>
      <c r="G224" s="457" t="s">
        <v>354</v>
      </c>
      <c r="H224" s="457" t="s">
        <v>491</v>
      </c>
      <c r="I224" s="461"/>
      <c r="J224" s="462" t="s">
        <v>61</v>
      </c>
      <c r="K224" s="377" t="str">
        <f t="shared" si="154"/>
        <v>E3.P_J.MR1</v>
      </c>
      <c r="L224" s="641" t="s">
        <v>471</v>
      </c>
      <c r="M224" s="434" t="s">
        <v>1304</v>
      </c>
      <c r="N224" s="415">
        <v>1</v>
      </c>
      <c r="O224" s="416">
        <v>1</v>
      </c>
      <c r="P224" s="293" t="s">
        <v>99</v>
      </c>
      <c r="Q224" s="293" t="str">
        <f t="shared" si="155"/>
        <v>E3.P_J.MR1-MP03-1</v>
      </c>
      <c r="R224" s="722" t="s">
        <v>1316</v>
      </c>
      <c r="S224" s="295" t="s">
        <v>1317</v>
      </c>
      <c r="T224" s="296">
        <v>0.3</v>
      </c>
      <c r="U224" s="297">
        <v>1</v>
      </c>
      <c r="V224" s="296" t="s">
        <v>67</v>
      </c>
      <c r="W224" s="318">
        <v>0.2</v>
      </c>
      <c r="X224" s="333">
        <v>0.3</v>
      </c>
      <c r="Y224" s="324">
        <v>0.25</v>
      </c>
      <c r="Z224" s="326">
        <v>0.25</v>
      </c>
      <c r="AA224" s="301"/>
      <c r="AB224" s="302"/>
      <c r="AC224" s="302"/>
      <c r="AD224" s="302"/>
      <c r="AE224" s="302"/>
      <c r="AF224" s="302"/>
      <c r="AG224" s="302"/>
      <c r="AH224" s="302"/>
      <c r="AI224" s="302"/>
      <c r="AJ224" s="302"/>
      <c r="AK224" s="302"/>
      <c r="AL224" s="302"/>
      <c r="AM224" s="302"/>
      <c r="AN224" s="302"/>
      <c r="AO224" s="302"/>
      <c r="AP224" s="302"/>
      <c r="AQ224" s="302"/>
      <c r="AR224" s="302"/>
      <c r="AS224" s="302"/>
      <c r="AT224" s="302"/>
      <c r="AU224" s="302"/>
      <c r="AV224" s="302"/>
      <c r="AW224" s="302"/>
      <c r="AX224" s="302"/>
      <c r="AY224" s="302"/>
      <c r="AZ224" s="302"/>
      <c r="BA224" s="302"/>
      <c r="BB224" s="302"/>
      <c r="BC224" s="303"/>
      <c r="BD224" s="304"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5" t="s">
        <v>1318</v>
      </c>
      <c r="EM224" s="275" t="s">
        <v>1316</v>
      </c>
      <c r="EN224" s="276" t="s">
        <v>1317</v>
      </c>
      <c r="EO224" s="277">
        <v>0.3</v>
      </c>
      <c r="EP224" s="277">
        <v>1</v>
      </c>
      <c r="EQ224" s="279">
        <v>0.2</v>
      </c>
      <c r="ER224" s="826">
        <v>0.2</v>
      </c>
      <c r="ES224" s="832">
        <v>0.3</v>
      </c>
      <c r="ET224" s="833">
        <v>0.3</v>
      </c>
    </row>
    <row r="225" spans="1:150" ht="42.75" customHeight="1">
      <c r="A225" s="280" t="s">
        <v>90</v>
      </c>
      <c r="B225" s="433" t="s">
        <v>91</v>
      </c>
      <c r="C225" s="434" t="s">
        <v>992</v>
      </c>
      <c r="D225" s="434"/>
      <c r="E225" s="8" t="s">
        <v>818</v>
      </c>
      <c r="F225" s="284" t="str">
        <f t="shared" si="153"/>
        <v>E3.P_J</v>
      </c>
      <c r="G225" s="457" t="s">
        <v>354</v>
      </c>
      <c r="H225" s="457" t="s">
        <v>491</v>
      </c>
      <c r="I225" s="461"/>
      <c r="J225" s="462" t="s">
        <v>61</v>
      </c>
      <c r="K225" s="377" t="str">
        <f t="shared" si="154"/>
        <v>E3.P_J.MR1</v>
      </c>
      <c r="L225" s="641" t="s">
        <v>471</v>
      </c>
      <c r="M225" s="434" t="s">
        <v>1304</v>
      </c>
      <c r="N225" s="415">
        <v>1</v>
      </c>
      <c r="O225" s="416">
        <v>1</v>
      </c>
      <c r="P225" s="293" t="s">
        <v>1320</v>
      </c>
      <c r="Q225" s="293" t="str">
        <f t="shared" si="155"/>
        <v>E3.P_J.MR1-MP03-2</v>
      </c>
      <c r="R225" s="722" t="s">
        <v>1316</v>
      </c>
      <c r="S225" s="295" t="s">
        <v>1321</v>
      </c>
      <c r="T225" s="296">
        <v>0</v>
      </c>
      <c r="U225" s="297">
        <v>1</v>
      </c>
      <c r="V225" s="296" t="s">
        <v>67</v>
      </c>
      <c r="W225" s="324">
        <v>0.25</v>
      </c>
      <c r="X225" s="325">
        <v>0.25</v>
      </c>
      <c r="Y225" s="324">
        <v>0.25</v>
      </c>
      <c r="Z225" s="326">
        <v>0.25</v>
      </c>
      <c r="AA225" s="301"/>
      <c r="AB225" s="302"/>
      <c r="AC225" s="302"/>
      <c r="AD225" s="302"/>
      <c r="AE225" s="302"/>
      <c r="AF225" s="302"/>
      <c r="AG225" s="302"/>
      <c r="AH225" s="302"/>
      <c r="AI225" s="302"/>
      <c r="AJ225" s="302"/>
      <c r="AK225" s="302"/>
      <c r="AL225" s="302"/>
      <c r="AM225" s="302"/>
      <c r="AN225" s="302"/>
      <c r="AO225" s="302"/>
      <c r="AP225" s="302"/>
      <c r="AQ225" s="302"/>
      <c r="AR225" s="302"/>
      <c r="AS225" s="302"/>
      <c r="AT225" s="302"/>
      <c r="AU225" s="302"/>
      <c r="AV225" s="302"/>
      <c r="AW225" s="302"/>
      <c r="AX225" s="302"/>
      <c r="AY225" s="302"/>
      <c r="AZ225" s="302"/>
      <c r="BA225" s="302"/>
      <c r="BB225" s="302"/>
      <c r="BC225" s="303"/>
      <c r="BD225" s="304"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5" t="s">
        <v>1322</v>
      </c>
      <c r="EM225" s="275" t="s">
        <v>1316</v>
      </c>
      <c r="EN225" s="276" t="s">
        <v>1321</v>
      </c>
      <c r="EO225" s="277">
        <v>0</v>
      </c>
      <c r="EP225" s="277">
        <v>1</v>
      </c>
      <c r="EQ225" s="332">
        <v>0</v>
      </c>
      <c r="ER225" s="832">
        <v>0</v>
      </c>
      <c r="ES225" s="832">
        <v>0.5</v>
      </c>
      <c r="ET225" s="833">
        <v>0.5</v>
      </c>
    </row>
    <row r="226" spans="1:150" ht="51.75" customHeight="1">
      <c r="A226" s="280" t="s">
        <v>90</v>
      </c>
      <c r="B226" s="433" t="s">
        <v>91</v>
      </c>
      <c r="C226" s="434" t="s">
        <v>992</v>
      </c>
      <c r="D226" s="434"/>
      <c r="E226" s="8" t="s">
        <v>818</v>
      </c>
      <c r="F226" s="284" t="str">
        <f t="shared" si="153"/>
        <v>E3.P_J</v>
      </c>
      <c r="G226" s="457" t="s">
        <v>354</v>
      </c>
      <c r="H226" s="457" t="s">
        <v>491</v>
      </c>
      <c r="I226" s="461"/>
      <c r="J226" s="462" t="s">
        <v>61</v>
      </c>
      <c r="K226" s="377" t="str">
        <f t="shared" si="154"/>
        <v>E3.P_J.MR1</v>
      </c>
      <c r="L226" s="641" t="s">
        <v>471</v>
      </c>
      <c r="M226" s="434" t="s">
        <v>1304</v>
      </c>
      <c r="N226" s="415">
        <v>1</v>
      </c>
      <c r="O226" s="416">
        <v>1</v>
      </c>
      <c r="P226" s="293" t="s">
        <v>112</v>
      </c>
      <c r="Q226" s="293" t="str">
        <f t="shared" si="155"/>
        <v>E3.P_J.MR1-MP04-1</v>
      </c>
      <c r="R226" s="425" t="s">
        <v>1324</v>
      </c>
      <c r="S226" s="317" t="s">
        <v>1325</v>
      </c>
      <c r="T226" s="296">
        <v>1</v>
      </c>
      <c r="U226" s="297">
        <v>1</v>
      </c>
      <c r="V226" s="296" t="s">
        <v>102</v>
      </c>
      <c r="W226" s="324">
        <v>0.25</v>
      </c>
      <c r="X226" s="325">
        <v>0.25</v>
      </c>
      <c r="Y226" s="324">
        <v>0.25</v>
      </c>
      <c r="Z226" s="326">
        <v>0.25</v>
      </c>
      <c r="AA226" s="301"/>
      <c r="AB226" s="302"/>
      <c r="AC226" s="302"/>
      <c r="AD226" s="302"/>
      <c r="AE226" s="302"/>
      <c r="AF226" s="302"/>
      <c r="AG226" s="302"/>
      <c r="AH226" s="302"/>
      <c r="AI226" s="302"/>
      <c r="AJ226" s="302"/>
      <c r="AK226" s="302"/>
      <c r="AL226" s="302"/>
      <c r="AM226" s="302"/>
      <c r="AN226" s="302"/>
      <c r="AO226" s="302"/>
      <c r="AP226" s="302"/>
      <c r="AQ226" s="302"/>
      <c r="AR226" s="302"/>
      <c r="AS226" s="302"/>
      <c r="AT226" s="302"/>
      <c r="AU226" s="302"/>
      <c r="AV226" s="302"/>
      <c r="AW226" s="302"/>
      <c r="AX226" s="302"/>
      <c r="AY226" s="302"/>
      <c r="AZ226" s="302"/>
      <c r="BA226" s="302"/>
      <c r="BB226" s="302"/>
      <c r="BC226" s="303"/>
      <c r="BD226" s="304"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5" t="s">
        <v>1326</v>
      </c>
      <c r="EM226" s="321" t="s">
        <v>1324</v>
      </c>
      <c r="EN226" s="277" t="s">
        <v>1325</v>
      </c>
      <c r="EO226" s="277">
        <v>1</v>
      </c>
      <c r="EP226" s="277">
        <v>1</v>
      </c>
      <c r="EQ226" s="332">
        <v>0.25</v>
      </c>
      <c r="ER226" s="332">
        <v>0.25</v>
      </c>
      <c r="ES226" s="332">
        <v>0.25</v>
      </c>
      <c r="ET226" s="830">
        <v>0.25</v>
      </c>
    </row>
    <row r="227" spans="1:150" ht="59.25" customHeight="1">
      <c r="A227" s="280" t="s">
        <v>90</v>
      </c>
      <c r="B227" s="433" t="s">
        <v>91</v>
      </c>
      <c r="C227" s="434" t="s">
        <v>992</v>
      </c>
      <c r="D227" s="434"/>
      <c r="E227" s="8" t="s">
        <v>818</v>
      </c>
      <c r="F227" s="284" t="str">
        <f t="shared" si="153"/>
        <v>E3.P_J</v>
      </c>
      <c r="G227" s="457" t="s">
        <v>354</v>
      </c>
      <c r="H227" s="457" t="s">
        <v>491</v>
      </c>
      <c r="I227" s="461"/>
      <c r="J227" s="462" t="s">
        <v>61</v>
      </c>
      <c r="K227" s="377" t="str">
        <f t="shared" si="154"/>
        <v>E3.P_J.MR1</v>
      </c>
      <c r="L227" s="641" t="s">
        <v>471</v>
      </c>
      <c r="M227" s="434" t="s">
        <v>1304</v>
      </c>
      <c r="N227" s="415">
        <v>1</v>
      </c>
      <c r="O227" s="416">
        <v>1</v>
      </c>
      <c r="P227" s="293" t="s">
        <v>122</v>
      </c>
      <c r="Q227" s="293" t="str">
        <f t="shared" si="155"/>
        <v>E3.P_J.MR1-MP05-1</v>
      </c>
      <c r="R227" s="425" t="s">
        <v>1328</v>
      </c>
      <c r="S227" s="317" t="s">
        <v>1329</v>
      </c>
      <c r="T227" s="296">
        <v>0.25</v>
      </c>
      <c r="U227" s="297">
        <v>1</v>
      </c>
      <c r="V227" s="296" t="s">
        <v>67</v>
      </c>
      <c r="W227" s="318">
        <v>0.2</v>
      </c>
      <c r="X227" s="333">
        <v>0.3</v>
      </c>
      <c r="Y227" s="324">
        <v>0.25</v>
      </c>
      <c r="Z227" s="326">
        <v>0.25</v>
      </c>
      <c r="AA227" s="301"/>
      <c r="AB227" s="302"/>
      <c r="AC227" s="302"/>
      <c r="AD227" s="302"/>
      <c r="AE227" s="302"/>
      <c r="AF227" s="302"/>
      <c r="AG227" s="302"/>
      <c r="AH227" s="302"/>
      <c r="AI227" s="302"/>
      <c r="AJ227" s="302"/>
      <c r="AK227" s="302"/>
      <c r="AL227" s="302"/>
      <c r="AM227" s="302"/>
      <c r="AN227" s="302"/>
      <c r="AO227" s="302"/>
      <c r="AP227" s="302"/>
      <c r="AQ227" s="302"/>
      <c r="AR227" s="302"/>
      <c r="AS227" s="302"/>
      <c r="AT227" s="302"/>
      <c r="AU227" s="302"/>
      <c r="AV227" s="302"/>
      <c r="AW227" s="302"/>
      <c r="AX227" s="302"/>
      <c r="AY227" s="302"/>
      <c r="AZ227" s="302"/>
      <c r="BA227" s="302"/>
      <c r="BB227" s="302"/>
      <c r="BC227" s="303"/>
      <c r="BD227" s="304"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5" t="s">
        <v>1330</v>
      </c>
      <c r="EM227" s="321" t="s">
        <v>1328</v>
      </c>
      <c r="EN227" s="277" t="s">
        <v>1329</v>
      </c>
      <c r="EO227" s="277">
        <v>0.25</v>
      </c>
      <c r="EP227" s="277">
        <v>1</v>
      </c>
      <c r="EQ227" s="279">
        <v>0.2</v>
      </c>
      <c r="ER227" s="279">
        <v>0.3</v>
      </c>
      <c r="ES227" s="332">
        <v>0.25</v>
      </c>
      <c r="ET227" s="830">
        <v>0.25</v>
      </c>
    </row>
    <row r="228" spans="1:150" ht="53.25" customHeight="1" thickBot="1">
      <c r="A228" s="280" t="s">
        <v>90</v>
      </c>
      <c r="B228" s="433" t="s">
        <v>91</v>
      </c>
      <c r="C228" s="434" t="s">
        <v>992</v>
      </c>
      <c r="D228" s="434"/>
      <c r="E228" s="8" t="s">
        <v>818</v>
      </c>
      <c r="F228" s="284" t="str">
        <f t="shared" si="153"/>
        <v>E3.P_J</v>
      </c>
      <c r="G228" s="569" t="s">
        <v>354</v>
      </c>
      <c r="H228" s="569" t="s">
        <v>491</v>
      </c>
      <c r="I228" s="467"/>
      <c r="J228" s="468" t="s">
        <v>61</v>
      </c>
      <c r="K228" s="469" t="str">
        <f t="shared" si="154"/>
        <v>E3.P_J.MR1</v>
      </c>
      <c r="L228" s="642" t="s">
        <v>471</v>
      </c>
      <c r="M228" s="602" t="s">
        <v>1304</v>
      </c>
      <c r="N228" s="418">
        <v>1</v>
      </c>
      <c r="O228" s="419">
        <v>1</v>
      </c>
      <c r="P228" s="350" t="s">
        <v>132</v>
      </c>
      <c r="Q228" s="351" t="str">
        <f t="shared" si="155"/>
        <v>E3.P_J.MR1-MP06-1</v>
      </c>
      <c r="R228" s="480" t="s">
        <v>1332</v>
      </c>
      <c r="S228" s="340" t="s">
        <v>1333</v>
      </c>
      <c r="T228" s="341">
        <v>1</v>
      </c>
      <c r="U228" s="342">
        <v>4</v>
      </c>
      <c r="V228" s="354" t="s">
        <v>67</v>
      </c>
      <c r="W228" s="356">
        <v>1</v>
      </c>
      <c r="X228" s="357">
        <v>1</v>
      </c>
      <c r="Y228" s="356">
        <v>1</v>
      </c>
      <c r="Z228" s="358">
        <v>1</v>
      </c>
      <c r="AA228" s="301"/>
      <c r="AB228" s="302"/>
      <c r="AC228" s="302"/>
      <c r="AD228" s="302"/>
      <c r="AE228" s="302"/>
      <c r="AF228" s="302"/>
      <c r="AG228" s="302"/>
      <c r="AH228" s="302"/>
      <c r="AI228" s="302"/>
      <c r="AJ228" s="302"/>
      <c r="AK228" s="302"/>
      <c r="AL228" s="302"/>
      <c r="AM228" s="302"/>
      <c r="AN228" s="302"/>
      <c r="AO228" s="302"/>
      <c r="AP228" s="302"/>
      <c r="AQ228" s="302"/>
      <c r="AR228" s="302"/>
      <c r="AS228" s="302"/>
      <c r="AT228" s="302"/>
      <c r="AU228" s="302"/>
      <c r="AV228" s="302"/>
      <c r="AW228" s="302"/>
      <c r="AX228" s="302"/>
      <c r="AY228" s="302"/>
      <c r="AZ228" s="302"/>
      <c r="BA228" s="302"/>
      <c r="BB228" s="302"/>
      <c r="BC228" s="303"/>
      <c r="BD228" s="304"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5" t="s">
        <v>1334</v>
      </c>
      <c r="EM228" s="321" t="s">
        <v>1332</v>
      </c>
      <c r="EN228" s="277" t="s">
        <v>1333</v>
      </c>
      <c r="EO228" s="277">
        <v>1</v>
      </c>
      <c r="EP228" s="277">
        <v>4</v>
      </c>
      <c r="EQ228" s="278">
        <v>0</v>
      </c>
      <c r="ER228" s="836">
        <v>1</v>
      </c>
      <c r="ES228" s="836">
        <v>3</v>
      </c>
      <c r="ET228" s="837">
        <v>0</v>
      </c>
    </row>
    <row r="229" spans="1:150" ht="174" customHeight="1" thickBot="1">
      <c r="A229" s="280" t="s">
        <v>90</v>
      </c>
      <c r="B229" s="433" t="s">
        <v>91</v>
      </c>
      <c r="C229" s="434" t="s">
        <v>992</v>
      </c>
      <c r="D229" s="435" t="s">
        <v>1217</v>
      </c>
      <c r="E229" s="25" t="s">
        <v>1336</v>
      </c>
      <c r="F229" s="723" t="str">
        <f t="shared" si="153"/>
        <v>E3.P_K</v>
      </c>
      <c r="G229" s="724" t="s">
        <v>365</v>
      </c>
      <c r="H229" s="725" t="s">
        <v>499</v>
      </c>
      <c r="I229" s="665" t="s">
        <v>1337</v>
      </c>
      <c r="J229" s="726" t="s">
        <v>61</v>
      </c>
      <c r="K229" s="727" t="str">
        <f t="shared" si="154"/>
        <v>E3.P_K.MR1</v>
      </c>
      <c r="L229" s="580" t="s">
        <v>479</v>
      </c>
      <c r="M229" s="581" t="s">
        <v>1338</v>
      </c>
      <c r="N229" s="589">
        <v>0</v>
      </c>
      <c r="O229" s="668">
        <v>23</v>
      </c>
      <c r="P229" s="728" t="s">
        <v>64</v>
      </c>
      <c r="Q229" s="25" t="str">
        <f t="shared" si="155"/>
        <v>E3.P_K.MR1-MP01-1</v>
      </c>
      <c r="R229" s="581" t="s">
        <v>1339</v>
      </c>
      <c r="S229" s="669" t="s">
        <v>1340</v>
      </c>
      <c r="T229" s="588">
        <v>0</v>
      </c>
      <c r="U229" s="589">
        <v>23</v>
      </c>
      <c r="V229" s="588" t="s">
        <v>67</v>
      </c>
      <c r="W229" s="729">
        <v>4</v>
      </c>
      <c r="X229" s="730">
        <v>2</v>
      </c>
      <c r="Y229" s="729">
        <v>9</v>
      </c>
      <c r="Z229" s="731">
        <v>8</v>
      </c>
      <c r="AA229" s="732">
        <f>200000000+150000000+1915448+354547783</f>
        <v>706463231</v>
      </c>
      <c r="AB229" s="733">
        <v>0</v>
      </c>
      <c r="AC229" s="733">
        <v>0</v>
      </c>
      <c r="AD229" s="733">
        <v>0</v>
      </c>
      <c r="AE229" s="733">
        <v>0</v>
      </c>
      <c r="AF229" s="733">
        <v>493536769</v>
      </c>
      <c r="AG229" s="733">
        <f t="shared" ref="AG229:AG230" si="188">SUM(AA229:AF229)</f>
        <v>1200000000</v>
      </c>
      <c r="AH229" s="733">
        <f t="shared" ref="AH229:AM229" si="189">AA229*1.035</f>
        <v>731189444.08499992</v>
      </c>
      <c r="AI229" s="733">
        <f t="shared" si="189"/>
        <v>0</v>
      </c>
      <c r="AJ229" s="733">
        <f t="shared" si="189"/>
        <v>0</v>
      </c>
      <c r="AK229" s="733">
        <f t="shared" si="189"/>
        <v>0</v>
      </c>
      <c r="AL229" s="733">
        <f t="shared" si="189"/>
        <v>0</v>
      </c>
      <c r="AM229" s="733">
        <f t="shared" si="189"/>
        <v>510810555.91499996</v>
      </c>
      <c r="AN229" s="733">
        <f t="shared" ref="AN229:AN230" si="190">SUM(AH229:AM229)</f>
        <v>1242000000</v>
      </c>
      <c r="AO229" s="733">
        <f t="shared" ref="AO229:AT229" si="191">AH229*1.035</f>
        <v>756781074.62797487</v>
      </c>
      <c r="AP229" s="733">
        <f t="shared" si="191"/>
        <v>0</v>
      </c>
      <c r="AQ229" s="733">
        <f t="shared" si="191"/>
        <v>0</v>
      </c>
      <c r="AR229" s="733">
        <f t="shared" si="191"/>
        <v>0</v>
      </c>
      <c r="AS229" s="733">
        <f t="shared" si="191"/>
        <v>0</v>
      </c>
      <c r="AT229" s="733">
        <f t="shared" si="191"/>
        <v>528688925.37202489</v>
      </c>
      <c r="AU229" s="733">
        <f t="shared" ref="AU229:AU230" si="192">SUM(AO229:AT229)</f>
        <v>1285469999.9999998</v>
      </c>
      <c r="AV229" s="733">
        <f t="shared" ref="AV229:BA229" si="193">AO229*1.035</f>
        <v>783268412.23995388</v>
      </c>
      <c r="AW229" s="733">
        <f t="shared" si="193"/>
        <v>0</v>
      </c>
      <c r="AX229" s="733">
        <f t="shared" si="193"/>
        <v>0</v>
      </c>
      <c r="AY229" s="733">
        <f t="shared" si="193"/>
        <v>0</v>
      </c>
      <c r="AZ229" s="733">
        <f t="shared" si="193"/>
        <v>0</v>
      </c>
      <c r="BA229" s="733">
        <f t="shared" si="193"/>
        <v>547193037.76004577</v>
      </c>
      <c r="BB229" s="733">
        <f t="shared" ref="BB229:BB230" si="194">SUM(AV229:BA229)</f>
        <v>1330461449.9999995</v>
      </c>
      <c r="BC229" s="734">
        <f t="shared" ref="BC229:BC230" si="195">+BB229+AU229+AN229+AG229</f>
        <v>5057931449.999999</v>
      </c>
      <c r="BD229" s="304" t="s">
        <v>1221</v>
      </c>
      <c r="BS229" s="90" t="s">
        <v>470</v>
      </c>
      <c r="BT229" s="90" t="s">
        <v>471</v>
      </c>
      <c r="BU229" s="91" t="s">
        <v>1334</v>
      </c>
      <c r="BV229" s="88" t="s">
        <v>1332</v>
      </c>
      <c r="BW229" s="735"/>
      <c r="DH229" s="7" t="s">
        <v>1342</v>
      </c>
      <c r="DI229" s="7" t="s">
        <v>384</v>
      </c>
      <c r="DJ229" s="7" t="s">
        <v>490</v>
      </c>
      <c r="DK229" s="7" t="s">
        <v>491</v>
      </c>
      <c r="DL229" s="7" t="s">
        <v>489</v>
      </c>
      <c r="DQ229" s="7" t="s">
        <v>1334</v>
      </c>
      <c r="DR229" s="7" t="s">
        <v>1332</v>
      </c>
      <c r="EL229" s="834" t="s">
        <v>1341</v>
      </c>
      <c r="EM229" s="321" t="s">
        <v>1339</v>
      </c>
      <c r="EN229" s="277" t="s">
        <v>1340</v>
      </c>
      <c r="EO229" s="277">
        <v>0</v>
      </c>
      <c r="EP229" s="277">
        <v>23</v>
      </c>
      <c r="EQ229" s="278">
        <v>4</v>
      </c>
      <c r="ER229" s="836">
        <v>10</v>
      </c>
      <c r="ES229" s="836">
        <v>6</v>
      </c>
      <c r="ET229" s="837">
        <v>3</v>
      </c>
    </row>
    <row r="230" spans="1:150" ht="100.5" customHeight="1">
      <c r="A230" s="280" t="s">
        <v>90</v>
      </c>
      <c r="B230" s="433" t="s">
        <v>91</v>
      </c>
      <c r="C230" s="434" t="s">
        <v>992</v>
      </c>
      <c r="D230" s="435" t="s">
        <v>1127</v>
      </c>
      <c r="E230" s="26" t="s">
        <v>1343</v>
      </c>
      <c r="F230" s="241" t="str">
        <f t="shared" si="153"/>
        <v>E3.P_L</v>
      </c>
      <c r="G230" s="736" t="s">
        <v>379</v>
      </c>
      <c r="H230" s="243" t="s">
        <v>507</v>
      </c>
      <c r="I230" s="660" t="s">
        <v>1344</v>
      </c>
      <c r="J230" s="459" t="s">
        <v>61</v>
      </c>
      <c r="K230" s="460" t="str">
        <f t="shared" si="154"/>
        <v>E3.P_L.MR1</v>
      </c>
      <c r="L230" s="519" t="s">
        <v>487</v>
      </c>
      <c r="M230" s="737" t="s">
        <v>1345</v>
      </c>
      <c r="N230" s="738" t="s">
        <v>1346</v>
      </c>
      <c r="O230" s="739" t="s">
        <v>1347</v>
      </c>
      <c r="P230" s="714" t="s">
        <v>64</v>
      </c>
      <c r="Q230" s="715" t="str">
        <f t="shared" si="155"/>
        <v>E3.P_L.MR1-MP01-1</v>
      </c>
      <c r="R230" s="626" t="s">
        <v>1348</v>
      </c>
      <c r="S230" s="524" t="s">
        <v>1349</v>
      </c>
      <c r="T230" s="525">
        <v>3</v>
      </c>
      <c r="U230" s="526">
        <v>3</v>
      </c>
      <c r="V230" s="525" t="s">
        <v>67</v>
      </c>
      <c r="W230" s="629">
        <v>0.2</v>
      </c>
      <c r="X230" s="630">
        <v>0.8</v>
      </c>
      <c r="Y230" s="527">
        <v>1</v>
      </c>
      <c r="Z230" s="673">
        <v>1</v>
      </c>
      <c r="AA230" s="594">
        <f>5419364376-6121067476+701703100</f>
        <v>0</v>
      </c>
      <c r="AB230" s="595">
        <v>980802926</v>
      </c>
      <c r="AC230" s="595">
        <v>510000000</v>
      </c>
      <c r="AD230" s="595">
        <v>0</v>
      </c>
      <c r="AE230" s="595">
        <v>0</v>
      </c>
      <c r="AF230" s="595">
        <v>4347947000</v>
      </c>
      <c r="AG230" s="595">
        <f t="shared" si="188"/>
        <v>5838749926</v>
      </c>
      <c r="AH230" s="595">
        <f>AA230*1.035</f>
        <v>0</v>
      </c>
      <c r="AI230" s="595">
        <v>800000000</v>
      </c>
      <c r="AJ230" s="595">
        <v>395529000</v>
      </c>
      <c r="AK230" s="595">
        <f>AD230*1.035</f>
        <v>0</v>
      </c>
      <c r="AL230" s="595">
        <f>AE230*1.035</f>
        <v>0</v>
      </c>
      <c r="AM230" s="595">
        <v>4855322000</v>
      </c>
      <c r="AN230" s="595">
        <f t="shared" si="190"/>
        <v>6050851000</v>
      </c>
      <c r="AO230" s="595">
        <f>AH230*1.035</f>
        <v>0</v>
      </c>
      <c r="AP230" s="595">
        <v>1050660000</v>
      </c>
      <c r="AQ230" s="595">
        <v>199710000</v>
      </c>
      <c r="AR230" s="595">
        <f>AK230*1.035</f>
        <v>0</v>
      </c>
      <c r="AS230" s="595">
        <f>AL230*1.035</f>
        <v>0</v>
      </c>
      <c r="AT230" s="595">
        <v>5124277000</v>
      </c>
      <c r="AU230" s="595">
        <f t="shared" si="192"/>
        <v>6374647000</v>
      </c>
      <c r="AV230" s="595">
        <v>624555000</v>
      </c>
      <c r="AW230" s="595">
        <f>AP230*1.035</f>
        <v>1087433100</v>
      </c>
      <c r="AX230" s="595">
        <v>0</v>
      </c>
      <c r="AY230" s="595">
        <f>AR230*1.035</f>
        <v>0</v>
      </c>
      <c r="AZ230" s="595">
        <f>AS230*1.035</f>
        <v>0</v>
      </c>
      <c r="BA230" s="595">
        <v>4639918000</v>
      </c>
      <c r="BB230" s="595">
        <f t="shared" si="194"/>
        <v>6351906100</v>
      </c>
      <c r="BC230" s="663">
        <f t="shared" si="195"/>
        <v>24616154026</v>
      </c>
      <c r="BD230" s="304"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5" t="s">
        <v>1350</v>
      </c>
      <c r="EM230" s="321" t="s">
        <v>1348</v>
      </c>
      <c r="EN230" s="277" t="s">
        <v>1349</v>
      </c>
      <c r="EO230" s="277">
        <v>3</v>
      </c>
      <c r="EP230" s="277">
        <v>3</v>
      </c>
      <c r="EQ230" s="279">
        <v>0.2</v>
      </c>
      <c r="ER230" s="826">
        <v>0.2</v>
      </c>
      <c r="ES230" s="826">
        <v>1.4</v>
      </c>
      <c r="ET230" s="827">
        <v>1.2</v>
      </c>
    </row>
    <row r="231" spans="1:150" ht="54" customHeight="1">
      <c r="A231" s="280" t="s">
        <v>90</v>
      </c>
      <c r="B231" s="433" t="s">
        <v>91</v>
      </c>
      <c r="C231" s="434" t="s">
        <v>992</v>
      </c>
      <c r="D231" s="434"/>
      <c r="E231" s="8" t="s">
        <v>1343</v>
      </c>
      <c r="F231" s="284" t="str">
        <f t="shared" si="153"/>
        <v>E3.P_L</v>
      </c>
      <c r="G231" s="457" t="s">
        <v>379</v>
      </c>
      <c r="H231" s="457" t="s">
        <v>507</v>
      </c>
      <c r="I231" s="740"/>
      <c r="J231" s="284" t="s">
        <v>61</v>
      </c>
      <c r="K231" s="652" t="str">
        <f t="shared" si="154"/>
        <v>E3.P_L.MR1</v>
      </c>
      <c r="L231" s="413" t="s">
        <v>487</v>
      </c>
      <c r="M231" s="414" t="s">
        <v>1352</v>
      </c>
      <c r="N231" s="741" t="s">
        <v>1346</v>
      </c>
      <c r="O231" s="742" t="s">
        <v>1347</v>
      </c>
      <c r="P231" s="716" t="s">
        <v>87</v>
      </c>
      <c r="Q231" s="717" t="str">
        <f t="shared" si="155"/>
        <v>E3.P_L.MR1-MP02-1</v>
      </c>
      <c r="R231" s="632" t="s">
        <v>1353</v>
      </c>
      <c r="S231" s="533" t="s">
        <v>1354</v>
      </c>
      <c r="T231" s="534">
        <v>0</v>
      </c>
      <c r="U231" s="544">
        <v>0.8</v>
      </c>
      <c r="V231" s="543" t="s">
        <v>67</v>
      </c>
      <c r="W231" s="538">
        <v>0</v>
      </c>
      <c r="X231" s="537">
        <v>0.4</v>
      </c>
      <c r="Y231" s="536">
        <v>0.2</v>
      </c>
      <c r="Z231" s="545">
        <v>0.2</v>
      </c>
      <c r="AA231" s="546"/>
      <c r="AB231" s="547"/>
      <c r="AC231" s="547"/>
      <c r="AD231" s="547"/>
      <c r="AE231" s="547"/>
      <c r="AF231" s="547"/>
      <c r="AG231" s="547"/>
      <c r="AH231" s="547"/>
      <c r="AI231" s="547"/>
      <c r="AJ231" s="547"/>
      <c r="AK231" s="547"/>
      <c r="AL231" s="547"/>
      <c r="AM231" s="547"/>
      <c r="AN231" s="547"/>
      <c r="AO231" s="547"/>
      <c r="AP231" s="547"/>
      <c r="AQ231" s="547"/>
      <c r="AR231" s="547"/>
      <c r="AS231" s="547"/>
      <c r="AT231" s="547"/>
      <c r="AU231" s="547"/>
      <c r="AV231" s="547"/>
      <c r="AW231" s="547"/>
      <c r="AX231" s="547"/>
      <c r="AY231" s="547"/>
      <c r="AZ231" s="547"/>
      <c r="BA231" s="547"/>
      <c r="BB231" s="547"/>
      <c r="BC231" s="548"/>
      <c r="BD231" s="304"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5" t="s">
        <v>1355</v>
      </c>
      <c r="EM231" s="321" t="s">
        <v>1353</v>
      </c>
      <c r="EN231" s="277" t="s">
        <v>1354</v>
      </c>
      <c r="EO231" s="277">
        <v>0</v>
      </c>
      <c r="EP231" s="278">
        <v>80</v>
      </c>
      <c r="EQ231" s="278">
        <v>0</v>
      </c>
      <c r="ER231" s="826">
        <v>0</v>
      </c>
      <c r="ES231" s="279">
        <v>20</v>
      </c>
      <c r="ET231" s="827">
        <v>60</v>
      </c>
    </row>
    <row r="232" spans="1:150" ht="46.5" customHeight="1">
      <c r="A232" s="280" t="s">
        <v>90</v>
      </c>
      <c r="B232" s="433" t="s">
        <v>91</v>
      </c>
      <c r="C232" s="434" t="s">
        <v>992</v>
      </c>
      <c r="D232" s="434"/>
      <c r="E232" s="8" t="s">
        <v>1343</v>
      </c>
      <c r="F232" s="284" t="str">
        <f t="shared" si="153"/>
        <v>E3.P_L</v>
      </c>
      <c r="G232" s="457" t="s">
        <v>379</v>
      </c>
      <c r="H232" s="457" t="s">
        <v>507</v>
      </c>
      <c r="I232" s="740"/>
      <c r="J232" s="284" t="s">
        <v>61</v>
      </c>
      <c r="K232" s="652" t="str">
        <f t="shared" si="154"/>
        <v>E3.P_L.MR1</v>
      </c>
      <c r="L232" s="413" t="s">
        <v>487</v>
      </c>
      <c r="M232" s="414" t="s">
        <v>1352</v>
      </c>
      <c r="N232" s="741" t="s">
        <v>1346</v>
      </c>
      <c r="O232" s="742" t="s">
        <v>1347</v>
      </c>
      <c r="P232" s="716" t="s">
        <v>99</v>
      </c>
      <c r="Q232" s="717" t="str">
        <f t="shared" si="155"/>
        <v>E3.P_L.MR1-MP03-1</v>
      </c>
      <c r="R232" s="632" t="s">
        <v>1357</v>
      </c>
      <c r="S232" s="533" t="s">
        <v>305</v>
      </c>
      <c r="T232" s="674">
        <v>1</v>
      </c>
      <c r="U232" s="675">
        <v>1</v>
      </c>
      <c r="V232" s="674" t="s">
        <v>102</v>
      </c>
      <c r="W232" s="538">
        <v>0</v>
      </c>
      <c r="X232" s="679">
        <v>1</v>
      </c>
      <c r="Y232" s="538">
        <v>0</v>
      </c>
      <c r="Z232" s="539">
        <v>0</v>
      </c>
      <c r="AA232" s="676"/>
      <c r="AB232" s="677"/>
      <c r="AC232" s="677"/>
      <c r="AD232" s="677"/>
      <c r="AE232" s="677"/>
      <c r="AF232" s="677"/>
      <c r="AG232" s="677"/>
      <c r="AH232" s="677"/>
      <c r="AI232" s="677"/>
      <c r="AJ232" s="677"/>
      <c r="AK232" s="677"/>
      <c r="AL232" s="677"/>
      <c r="AM232" s="677"/>
      <c r="AN232" s="677"/>
      <c r="AO232" s="677"/>
      <c r="AP232" s="677"/>
      <c r="AQ232" s="677"/>
      <c r="AR232" s="677"/>
      <c r="AS232" s="677"/>
      <c r="AT232" s="677"/>
      <c r="AU232" s="677"/>
      <c r="AV232" s="677"/>
      <c r="AW232" s="677"/>
      <c r="AX232" s="677"/>
      <c r="AY232" s="677"/>
      <c r="AZ232" s="677"/>
      <c r="BA232" s="677"/>
      <c r="BB232" s="677"/>
      <c r="BC232" s="678"/>
      <c r="BD232" s="304"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5" t="s">
        <v>1358</v>
      </c>
      <c r="EM232" s="321" t="s">
        <v>1357</v>
      </c>
      <c r="EN232" s="277" t="s">
        <v>305</v>
      </c>
      <c r="EO232" s="389">
        <v>1</v>
      </c>
      <c r="EP232" s="389">
        <v>1</v>
      </c>
      <c r="EQ232" s="279">
        <v>0.5</v>
      </c>
      <c r="ER232" s="826">
        <v>0.2</v>
      </c>
      <c r="ES232" s="826">
        <v>0.2</v>
      </c>
      <c r="ET232" s="827">
        <v>0.1</v>
      </c>
    </row>
    <row r="233" spans="1:150" ht="39" customHeight="1">
      <c r="A233" s="280" t="s">
        <v>90</v>
      </c>
      <c r="B233" s="433" t="s">
        <v>91</v>
      </c>
      <c r="C233" s="434" t="s">
        <v>992</v>
      </c>
      <c r="D233" s="434"/>
      <c r="E233" s="8" t="s">
        <v>1343</v>
      </c>
      <c r="F233" s="284" t="str">
        <f t="shared" si="153"/>
        <v>E3.P_L</v>
      </c>
      <c r="G233" s="457" t="s">
        <v>379</v>
      </c>
      <c r="H233" s="457" t="s">
        <v>507</v>
      </c>
      <c r="I233" s="740"/>
      <c r="J233" s="284" t="s">
        <v>61</v>
      </c>
      <c r="K233" s="652" t="str">
        <f t="shared" si="154"/>
        <v>E3.P_L.MR1</v>
      </c>
      <c r="L233" s="413" t="s">
        <v>487</v>
      </c>
      <c r="M233" s="414" t="s">
        <v>1352</v>
      </c>
      <c r="N233" s="741" t="s">
        <v>1346</v>
      </c>
      <c r="O233" s="742" t="s">
        <v>1347</v>
      </c>
      <c r="P233" s="717" t="s">
        <v>112</v>
      </c>
      <c r="Q233" s="717" t="str">
        <f t="shared" si="155"/>
        <v>E3.P_L.MR1-MP04-1</v>
      </c>
      <c r="R233" s="532" t="s">
        <v>1360</v>
      </c>
      <c r="S233" s="699" t="s">
        <v>1361</v>
      </c>
      <c r="T233" s="674">
        <v>0</v>
      </c>
      <c r="U233" s="675">
        <v>1</v>
      </c>
      <c r="V233" s="674" t="s">
        <v>67</v>
      </c>
      <c r="W233" s="538">
        <v>0</v>
      </c>
      <c r="X233" s="679">
        <v>1</v>
      </c>
      <c r="Y233" s="538">
        <v>0</v>
      </c>
      <c r="Z233" s="539">
        <v>0</v>
      </c>
      <c r="AA233" s="676"/>
      <c r="AB233" s="677"/>
      <c r="AC233" s="677"/>
      <c r="AD233" s="677"/>
      <c r="AE233" s="677"/>
      <c r="AF233" s="677"/>
      <c r="AG233" s="677"/>
      <c r="AH233" s="677"/>
      <c r="AI233" s="677"/>
      <c r="AJ233" s="677"/>
      <c r="AK233" s="677"/>
      <c r="AL233" s="677"/>
      <c r="AM233" s="677"/>
      <c r="AN233" s="677"/>
      <c r="AO233" s="677"/>
      <c r="AP233" s="677"/>
      <c r="AQ233" s="677"/>
      <c r="AR233" s="677"/>
      <c r="AS233" s="677"/>
      <c r="AT233" s="677"/>
      <c r="AU233" s="677"/>
      <c r="AV233" s="677"/>
      <c r="AW233" s="677"/>
      <c r="AX233" s="677"/>
      <c r="AY233" s="677"/>
      <c r="AZ233" s="677"/>
      <c r="BA233" s="677"/>
      <c r="BB233" s="677"/>
      <c r="BC233" s="678"/>
      <c r="BD233" s="304"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5" t="s">
        <v>1362</v>
      </c>
      <c r="EM233" s="275" t="s">
        <v>1360</v>
      </c>
      <c r="EN233" s="276" t="s">
        <v>1361</v>
      </c>
      <c r="EO233" s="389">
        <v>0</v>
      </c>
      <c r="EP233" s="389">
        <v>1</v>
      </c>
      <c r="EQ233" s="278">
        <v>0</v>
      </c>
      <c r="ER233" s="826">
        <v>0.4</v>
      </c>
      <c r="ES233" s="826">
        <v>0.6</v>
      </c>
      <c r="ET233" s="831">
        <v>0</v>
      </c>
    </row>
    <row r="234" spans="1:150" ht="39" customHeight="1">
      <c r="A234" s="280" t="s">
        <v>90</v>
      </c>
      <c r="B234" s="433" t="s">
        <v>91</v>
      </c>
      <c r="C234" s="434" t="s">
        <v>992</v>
      </c>
      <c r="D234" s="434"/>
      <c r="E234" s="8" t="s">
        <v>1343</v>
      </c>
      <c r="F234" s="284" t="str">
        <f t="shared" si="153"/>
        <v>E3.P_L</v>
      </c>
      <c r="G234" s="457" t="s">
        <v>379</v>
      </c>
      <c r="H234" s="457" t="s">
        <v>507</v>
      </c>
      <c r="I234" s="740"/>
      <c r="J234" s="284" t="s">
        <v>61</v>
      </c>
      <c r="K234" s="652" t="str">
        <f t="shared" si="154"/>
        <v>E3.P_L.MR1</v>
      </c>
      <c r="L234" s="413" t="s">
        <v>487</v>
      </c>
      <c r="M234" s="414" t="s">
        <v>1352</v>
      </c>
      <c r="N234" s="741" t="s">
        <v>1346</v>
      </c>
      <c r="O234" s="742" t="s">
        <v>1347</v>
      </c>
      <c r="P234" s="717" t="s">
        <v>1364</v>
      </c>
      <c r="Q234" s="717" t="str">
        <f t="shared" si="155"/>
        <v>E3.P_L.MR1-MP04-2</v>
      </c>
      <c r="R234" s="532" t="s">
        <v>1360</v>
      </c>
      <c r="S234" s="699" t="s">
        <v>1365</v>
      </c>
      <c r="T234" s="674">
        <v>0</v>
      </c>
      <c r="U234" s="675">
        <v>1</v>
      </c>
      <c r="V234" s="674" t="s">
        <v>67</v>
      </c>
      <c r="W234" s="536">
        <v>0.1</v>
      </c>
      <c r="X234" s="537">
        <v>0.9</v>
      </c>
      <c r="Y234" s="538">
        <v>0</v>
      </c>
      <c r="Z234" s="539">
        <v>0</v>
      </c>
      <c r="AA234" s="676"/>
      <c r="AB234" s="677"/>
      <c r="AC234" s="677"/>
      <c r="AD234" s="677"/>
      <c r="AE234" s="677"/>
      <c r="AF234" s="677"/>
      <c r="AG234" s="677"/>
      <c r="AH234" s="677"/>
      <c r="AI234" s="677"/>
      <c r="AJ234" s="677"/>
      <c r="AK234" s="677"/>
      <c r="AL234" s="677"/>
      <c r="AM234" s="677"/>
      <c r="AN234" s="677"/>
      <c r="AO234" s="677"/>
      <c r="AP234" s="677"/>
      <c r="AQ234" s="677"/>
      <c r="AR234" s="677"/>
      <c r="AS234" s="677"/>
      <c r="AT234" s="677"/>
      <c r="AU234" s="677"/>
      <c r="AV234" s="677"/>
      <c r="AW234" s="677"/>
      <c r="AX234" s="677"/>
      <c r="AY234" s="677"/>
      <c r="AZ234" s="677"/>
      <c r="BA234" s="677"/>
      <c r="BB234" s="677"/>
      <c r="BC234" s="678"/>
      <c r="BD234" s="304"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5" t="s">
        <v>1366</v>
      </c>
      <c r="EM234" s="275" t="s">
        <v>1360</v>
      </c>
      <c r="EN234" s="276" t="s">
        <v>1365</v>
      </c>
      <c r="EO234" s="389">
        <v>0</v>
      </c>
      <c r="EP234" s="389">
        <v>1</v>
      </c>
      <c r="EQ234" s="279">
        <v>0.1</v>
      </c>
      <c r="ER234" s="279">
        <v>0.9</v>
      </c>
      <c r="ES234" s="278">
        <v>0</v>
      </c>
      <c r="ET234" s="831">
        <v>0</v>
      </c>
    </row>
    <row r="235" spans="1:150" ht="44.25" customHeight="1">
      <c r="A235" s="280" t="s">
        <v>90</v>
      </c>
      <c r="B235" s="433" t="s">
        <v>91</v>
      </c>
      <c r="C235" s="434" t="s">
        <v>992</v>
      </c>
      <c r="D235" s="434"/>
      <c r="E235" s="8" t="s">
        <v>1343</v>
      </c>
      <c r="F235" s="284" t="str">
        <f t="shared" si="153"/>
        <v>E3.P_L</v>
      </c>
      <c r="G235" s="457" t="s">
        <v>379</v>
      </c>
      <c r="H235" s="457" t="s">
        <v>507</v>
      </c>
      <c r="I235" s="740"/>
      <c r="J235" s="284" t="s">
        <v>61</v>
      </c>
      <c r="K235" s="652" t="str">
        <f t="shared" si="154"/>
        <v>E3.P_L.MR1</v>
      </c>
      <c r="L235" s="413" t="s">
        <v>487</v>
      </c>
      <c r="M235" s="414" t="s">
        <v>1352</v>
      </c>
      <c r="N235" s="741" t="s">
        <v>1346</v>
      </c>
      <c r="O235" s="742" t="s">
        <v>1347</v>
      </c>
      <c r="P235" s="717" t="s">
        <v>1368</v>
      </c>
      <c r="Q235" s="717" t="str">
        <f t="shared" si="155"/>
        <v>E3.P_L.MR1-MP04-3</v>
      </c>
      <c r="R235" s="532" t="s">
        <v>1360</v>
      </c>
      <c r="S235" s="699" t="s">
        <v>1369</v>
      </c>
      <c r="T235" s="674">
        <v>0</v>
      </c>
      <c r="U235" s="675">
        <v>1</v>
      </c>
      <c r="V235" s="674" t="s">
        <v>67</v>
      </c>
      <c r="W235" s="538">
        <v>0</v>
      </c>
      <c r="X235" s="679">
        <v>1</v>
      </c>
      <c r="Y235" s="538">
        <v>0</v>
      </c>
      <c r="Z235" s="539">
        <v>0</v>
      </c>
      <c r="AA235" s="676"/>
      <c r="AB235" s="677"/>
      <c r="AC235" s="677"/>
      <c r="AD235" s="677"/>
      <c r="AE235" s="677"/>
      <c r="AF235" s="677"/>
      <c r="AG235" s="677"/>
      <c r="AH235" s="677"/>
      <c r="AI235" s="677"/>
      <c r="AJ235" s="677"/>
      <c r="AK235" s="677"/>
      <c r="AL235" s="677"/>
      <c r="AM235" s="677"/>
      <c r="AN235" s="677"/>
      <c r="AO235" s="677"/>
      <c r="AP235" s="677"/>
      <c r="AQ235" s="677"/>
      <c r="AR235" s="677"/>
      <c r="AS235" s="677"/>
      <c r="AT235" s="677"/>
      <c r="AU235" s="677"/>
      <c r="AV235" s="677"/>
      <c r="AW235" s="677"/>
      <c r="AX235" s="677"/>
      <c r="AY235" s="677"/>
      <c r="AZ235" s="677"/>
      <c r="BA235" s="677"/>
      <c r="BB235" s="677"/>
      <c r="BC235" s="678"/>
      <c r="BD235" s="304"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5" t="s">
        <v>1370</v>
      </c>
      <c r="EM235" s="275" t="s">
        <v>1360</v>
      </c>
      <c r="EN235" s="276" t="s">
        <v>1369</v>
      </c>
      <c r="EO235" s="389">
        <v>0</v>
      </c>
      <c r="EP235" s="389">
        <v>1</v>
      </c>
      <c r="EQ235" s="278">
        <v>0</v>
      </c>
      <c r="ER235" s="278">
        <v>1</v>
      </c>
      <c r="ES235" s="278">
        <v>0</v>
      </c>
      <c r="ET235" s="831">
        <v>0</v>
      </c>
    </row>
    <row r="236" spans="1:150" ht="42" customHeight="1">
      <c r="A236" s="280" t="s">
        <v>90</v>
      </c>
      <c r="B236" s="433" t="s">
        <v>91</v>
      </c>
      <c r="C236" s="434" t="s">
        <v>992</v>
      </c>
      <c r="D236" s="434"/>
      <c r="E236" s="8" t="s">
        <v>1343</v>
      </c>
      <c r="F236" s="284" t="str">
        <f t="shared" si="153"/>
        <v>E3.P_L</v>
      </c>
      <c r="G236" s="457" t="s">
        <v>379</v>
      </c>
      <c r="H236" s="457" t="s">
        <v>507</v>
      </c>
      <c r="I236" s="740"/>
      <c r="J236" s="284" t="s">
        <v>61</v>
      </c>
      <c r="K236" s="652" t="str">
        <f t="shared" si="154"/>
        <v>E3.P_L.MR1</v>
      </c>
      <c r="L236" s="413" t="s">
        <v>487</v>
      </c>
      <c r="M236" s="414" t="s">
        <v>1352</v>
      </c>
      <c r="N236" s="741" t="s">
        <v>1346</v>
      </c>
      <c r="O236" s="742" t="s">
        <v>1347</v>
      </c>
      <c r="P236" s="717" t="s">
        <v>122</v>
      </c>
      <c r="Q236" s="717" t="str">
        <f t="shared" si="155"/>
        <v>E3.P_L.MR1-MP05-1</v>
      </c>
      <c r="R236" s="532" t="s">
        <v>1372</v>
      </c>
      <c r="S236" s="699" t="s">
        <v>1373</v>
      </c>
      <c r="T236" s="674">
        <v>0</v>
      </c>
      <c r="U236" s="743">
        <v>0.3</v>
      </c>
      <c r="V236" s="744" t="s">
        <v>67</v>
      </c>
      <c r="W236" s="538">
        <v>0</v>
      </c>
      <c r="X236" s="679">
        <v>1</v>
      </c>
      <c r="Y236" s="538">
        <v>1</v>
      </c>
      <c r="Z236" s="539">
        <v>1</v>
      </c>
      <c r="AA236" s="745"/>
      <c r="AB236" s="746"/>
      <c r="AC236" s="746"/>
      <c r="AD236" s="746"/>
      <c r="AE236" s="746"/>
      <c r="AF236" s="746"/>
      <c r="AG236" s="746"/>
      <c r="AH236" s="746"/>
      <c r="AI236" s="746"/>
      <c r="AJ236" s="746"/>
      <c r="AK236" s="746"/>
      <c r="AL236" s="746"/>
      <c r="AM236" s="746"/>
      <c r="AN236" s="746"/>
      <c r="AO236" s="746"/>
      <c r="AP236" s="746"/>
      <c r="AQ236" s="746"/>
      <c r="AR236" s="746"/>
      <c r="AS236" s="746"/>
      <c r="AT236" s="746"/>
      <c r="AU236" s="746"/>
      <c r="AV236" s="746"/>
      <c r="AW236" s="746"/>
      <c r="AX236" s="746"/>
      <c r="AY236" s="746"/>
      <c r="AZ236" s="746"/>
      <c r="BA236" s="746"/>
      <c r="BB236" s="746"/>
      <c r="BC236" s="747"/>
      <c r="BD236" s="304"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5" t="s">
        <v>1374</v>
      </c>
      <c r="EM236" s="275" t="s">
        <v>1372</v>
      </c>
      <c r="EN236" s="276" t="s">
        <v>1373</v>
      </c>
      <c r="EO236" s="389">
        <v>0</v>
      </c>
      <c r="EP236" s="853">
        <v>0.3</v>
      </c>
      <c r="EQ236" s="856">
        <v>0.05</v>
      </c>
      <c r="ER236" s="856">
        <v>0.05</v>
      </c>
      <c r="ES236" s="838">
        <v>0.1</v>
      </c>
      <c r="ET236" s="839">
        <v>0.1</v>
      </c>
    </row>
    <row r="237" spans="1:150" ht="41.25" customHeight="1">
      <c r="A237" s="280" t="s">
        <v>90</v>
      </c>
      <c r="B237" s="433" t="s">
        <v>91</v>
      </c>
      <c r="C237" s="434" t="s">
        <v>992</v>
      </c>
      <c r="D237" s="434"/>
      <c r="E237" s="8" t="s">
        <v>1343</v>
      </c>
      <c r="F237" s="284" t="str">
        <f t="shared" si="153"/>
        <v>E3.P_L</v>
      </c>
      <c r="G237" s="457" t="s">
        <v>379</v>
      </c>
      <c r="H237" s="457" t="s">
        <v>507</v>
      </c>
      <c r="I237" s="740"/>
      <c r="J237" s="284" t="s">
        <v>61</v>
      </c>
      <c r="K237" s="652" t="str">
        <f t="shared" si="154"/>
        <v>E3.P_L.MR1</v>
      </c>
      <c r="L237" s="413" t="s">
        <v>487</v>
      </c>
      <c r="M237" s="414" t="s">
        <v>1352</v>
      </c>
      <c r="N237" s="741" t="s">
        <v>1346</v>
      </c>
      <c r="O237" s="742" t="s">
        <v>1347</v>
      </c>
      <c r="P237" s="717" t="s">
        <v>132</v>
      </c>
      <c r="Q237" s="717" t="str">
        <f t="shared" si="155"/>
        <v>E3.P_L.MR1-MP06-1</v>
      </c>
      <c r="R237" s="532" t="s">
        <v>1376</v>
      </c>
      <c r="S237" s="699" t="s">
        <v>1377</v>
      </c>
      <c r="T237" s="674">
        <v>0</v>
      </c>
      <c r="U237" s="675">
        <v>1</v>
      </c>
      <c r="V237" s="674" t="s">
        <v>67</v>
      </c>
      <c r="W237" s="536">
        <v>0.3</v>
      </c>
      <c r="X237" s="537">
        <v>0.7</v>
      </c>
      <c r="Y237" s="538">
        <v>0</v>
      </c>
      <c r="Z237" s="539">
        <v>0</v>
      </c>
      <c r="AA237" s="676"/>
      <c r="AB237" s="677"/>
      <c r="AC237" s="677"/>
      <c r="AD237" s="677"/>
      <c r="AE237" s="677"/>
      <c r="AF237" s="677"/>
      <c r="AG237" s="677"/>
      <c r="AH237" s="677"/>
      <c r="AI237" s="677"/>
      <c r="AJ237" s="677"/>
      <c r="AK237" s="677"/>
      <c r="AL237" s="677"/>
      <c r="AM237" s="677"/>
      <c r="AN237" s="677"/>
      <c r="AO237" s="677"/>
      <c r="AP237" s="677"/>
      <c r="AQ237" s="677"/>
      <c r="AR237" s="677"/>
      <c r="AS237" s="677"/>
      <c r="AT237" s="677"/>
      <c r="AU237" s="677"/>
      <c r="AV237" s="677"/>
      <c r="AW237" s="677"/>
      <c r="AX237" s="677"/>
      <c r="AY237" s="677"/>
      <c r="AZ237" s="677"/>
      <c r="BA237" s="677"/>
      <c r="BB237" s="677"/>
      <c r="BC237" s="678"/>
      <c r="BD237" s="304"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5" t="s">
        <v>1378</v>
      </c>
      <c r="EM237" s="275" t="s">
        <v>1376</v>
      </c>
      <c r="EN237" s="276" t="s">
        <v>1377</v>
      </c>
      <c r="EO237" s="389">
        <v>0</v>
      </c>
      <c r="EP237" s="389">
        <v>1</v>
      </c>
      <c r="EQ237" s="279">
        <v>0.3</v>
      </c>
      <c r="ER237" s="826">
        <v>0</v>
      </c>
      <c r="ES237" s="826">
        <v>0.3</v>
      </c>
      <c r="ET237" s="827">
        <v>0.4</v>
      </c>
    </row>
    <row r="238" spans="1:150" ht="39" customHeight="1">
      <c r="A238" s="280" t="s">
        <v>90</v>
      </c>
      <c r="B238" s="433" t="s">
        <v>91</v>
      </c>
      <c r="C238" s="434" t="s">
        <v>992</v>
      </c>
      <c r="D238" s="434"/>
      <c r="E238" s="8" t="s">
        <v>1343</v>
      </c>
      <c r="F238" s="284" t="str">
        <f t="shared" si="153"/>
        <v>E3.P_L</v>
      </c>
      <c r="G238" s="457" t="s">
        <v>379</v>
      </c>
      <c r="H238" s="457" t="s">
        <v>507</v>
      </c>
      <c r="I238" s="740"/>
      <c r="J238" s="284" t="s">
        <v>61</v>
      </c>
      <c r="K238" s="652" t="str">
        <f t="shared" si="154"/>
        <v>E3.P_L.MR1</v>
      </c>
      <c r="L238" s="413" t="s">
        <v>487</v>
      </c>
      <c r="M238" s="414" t="s">
        <v>1352</v>
      </c>
      <c r="N238" s="741" t="s">
        <v>1346</v>
      </c>
      <c r="O238" s="742" t="s">
        <v>1347</v>
      </c>
      <c r="P238" s="717" t="s">
        <v>1380</v>
      </c>
      <c r="Q238" s="717" t="str">
        <f t="shared" si="155"/>
        <v>E3.P_L.MR1-MP06-2</v>
      </c>
      <c r="R238" s="532" t="s">
        <v>1376</v>
      </c>
      <c r="S238" s="699" t="s">
        <v>1381</v>
      </c>
      <c r="T238" s="674">
        <v>0</v>
      </c>
      <c r="U238" s="675">
        <v>1</v>
      </c>
      <c r="V238" s="674" t="s">
        <v>67</v>
      </c>
      <c r="W238" s="538">
        <v>0</v>
      </c>
      <c r="X238" s="679">
        <v>1</v>
      </c>
      <c r="Y238" s="538">
        <v>0</v>
      </c>
      <c r="Z238" s="539">
        <v>0</v>
      </c>
      <c r="AA238" s="676"/>
      <c r="AB238" s="677"/>
      <c r="AC238" s="677"/>
      <c r="AD238" s="677"/>
      <c r="AE238" s="677"/>
      <c r="AF238" s="677"/>
      <c r="AG238" s="677"/>
      <c r="AH238" s="677"/>
      <c r="AI238" s="677"/>
      <c r="AJ238" s="677"/>
      <c r="AK238" s="677"/>
      <c r="AL238" s="677"/>
      <c r="AM238" s="677"/>
      <c r="AN238" s="677"/>
      <c r="AO238" s="677"/>
      <c r="AP238" s="677"/>
      <c r="AQ238" s="677"/>
      <c r="AR238" s="677"/>
      <c r="AS238" s="677"/>
      <c r="AT238" s="677"/>
      <c r="AU238" s="677"/>
      <c r="AV238" s="677"/>
      <c r="AW238" s="677"/>
      <c r="AX238" s="677"/>
      <c r="AY238" s="677"/>
      <c r="AZ238" s="677"/>
      <c r="BA238" s="677"/>
      <c r="BB238" s="677"/>
      <c r="BC238" s="678"/>
      <c r="BD238" s="304"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5" t="s">
        <v>1382</v>
      </c>
      <c r="EM238" s="275" t="s">
        <v>1376</v>
      </c>
      <c r="EN238" s="276" t="s">
        <v>1381</v>
      </c>
      <c r="EO238" s="389">
        <v>0</v>
      </c>
      <c r="EP238" s="389">
        <v>1</v>
      </c>
      <c r="EQ238" s="278">
        <v>0</v>
      </c>
      <c r="ER238" s="836">
        <v>0</v>
      </c>
      <c r="ES238" s="278">
        <v>0</v>
      </c>
      <c r="ET238" s="837">
        <v>1</v>
      </c>
    </row>
    <row r="239" spans="1:150" ht="37.5" customHeight="1" thickBot="1">
      <c r="A239" s="280" t="s">
        <v>90</v>
      </c>
      <c r="B239" s="433" t="s">
        <v>91</v>
      </c>
      <c r="C239" s="434" t="s">
        <v>992</v>
      </c>
      <c r="D239" s="434"/>
      <c r="E239" s="8" t="s">
        <v>1343</v>
      </c>
      <c r="F239" s="284" t="str">
        <f t="shared" si="153"/>
        <v>E3.P_L</v>
      </c>
      <c r="G239" s="457" t="s">
        <v>379</v>
      </c>
      <c r="H239" s="457" t="s">
        <v>507</v>
      </c>
      <c r="I239" s="748"/>
      <c r="J239" s="603" t="s">
        <v>61</v>
      </c>
      <c r="K239" s="749" t="str">
        <f t="shared" si="154"/>
        <v>E3.P_L.MR1</v>
      </c>
      <c r="L239" s="429" t="s">
        <v>487</v>
      </c>
      <c r="M239" s="430" t="s">
        <v>1352</v>
      </c>
      <c r="N239" s="750" t="s">
        <v>1346</v>
      </c>
      <c r="O239" s="751" t="s">
        <v>1347</v>
      </c>
      <c r="P239" s="719" t="s">
        <v>142</v>
      </c>
      <c r="Q239" s="719" t="str">
        <f t="shared" si="155"/>
        <v>E3.P_L.MR1-MP07-1</v>
      </c>
      <c r="R239" s="633" t="s">
        <v>1384</v>
      </c>
      <c r="S239" s="556" t="s">
        <v>1385</v>
      </c>
      <c r="T239" s="752">
        <v>1</v>
      </c>
      <c r="U239" s="682">
        <v>4</v>
      </c>
      <c r="V239" s="681" t="s">
        <v>67</v>
      </c>
      <c r="W239" s="559">
        <v>1</v>
      </c>
      <c r="X239" s="560">
        <v>1</v>
      </c>
      <c r="Y239" s="559">
        <v>1</v>
      </c>
      <c r="Z239" s="561">
        <v>1</v>
      </c>
      <c r="AA239" s="676"/>
      <c r="AB239" s="677"/>
      <c r="AC239" s="677"/>
      <c r="AD239" s="677"/>
      <c r="AE239" s="677"/>
      <c r="AF239" s="677"/>
      <c r="AG239" s="677"/>
      <c r="AH239" s="677"/>
      <c r="AI239" s="677"/>
      <c r="AJ239" s="677"/>
      <c r="AK239" s="677"/>
      <c r="AL239" s="677"/>
      <c r="AM239" s="677"/>
      <c r="AN239" s="677"/>
      <c r="AO239" s="677"/>
      <c r="AP239" s="677"/>
      <c r="AQ239" s="677"/>
      <c r="AR239" s="677"/>
      <c r="AS239" s="677"/>
      <c r="AT239" s="677"/>
      <c r="AU239" s="677"/>
      <c r="AV239" s="677"/>
      <c r="AW239" s="677"/>
      <c r="AX239" s="677"/>
      <c r="AY239" s="677"/>
      <c r="AZ239" s="677"/>
      <c r="BA239" s="677"/>
      <c r="BB239" s="677"/>
      <c r="BC239" s="678"/>
      <c r="BD239" s="304"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5" t="s">
        <v>1386</v>
      </c>
      <c r="EM239" s="321" t="s">
        <v>1384</v>
      </c>
      <c r="EN239" s="277" t="s">
        <v>1385</v>
      </c>
      <c r="EO239" s="389">
        <v>1</v>
      </c>
      <c r="EP239" s="845">
        <v>4</v>
      </c>
      <c r="EQ239" s="278">
        <v>1</v>
      </c>
      <c r="ER239" s="278">
        <v>1</v>
      </c>
      <c r="ES239" s="278">
        <v>1</v>
      </c>
      <c r="ET239" s="831">
        <v>1</v>
      </c>
    </row>
    <row r="240" spans="1:150" ht="114.75" customHeight="1">
      <c r="A240" s="280" t="s">
        <v>90</v>
      </c>
      <c r="B240" s="433" t="s">
        <v>91</v>
      </c>
      <c r="C240" s="434" t="s">
        <v>992</v>
      </c>
      <c r="D240" s="434"/>
      <c r="E240" s="8" t="s">
        <v>1343</v>
      </c>
      <c r="F240" s="284" t="str">
        <f t="shared" si="153"/>
        <v>E3.P_L</v>
      </c>
      <c r="G240" s="457" t="s">
        <v>379</v>
      </c>
      <c r="H240" s="457" t="s">
        <v>507</v>
      </c>
      <c r="I240" s="458" t="s">
        <v>1388</v>
      </c>
      <c r="J240" s="459" t="s">
        <v>167</v>
      </c>
      <c r="K240" s="460" t="str">
        <f t="shared" si="154"/>
        <v>E3.P_L.MR2</v>
      </c>
      <c r="L240" s="364" t="s">
        <v>495</v>
      </c>
      <c r="M240" s="365" t="s">
        <v>1352</v>
      </c>
      <c r="N240" s="249" t="s">
        <v>1389</v>
      </c>
      <c r="O240" s="249" t="s">
        <v>1390</v>
      </c>
      <c r="P240" s="369" t="s">
        <v>64</v>
      </c>
      <c r="Q240" s="369" t="str">
        <f t="shared" si="155"/>
        <v>E3.P_L.MR2-MP01-1</v>
      </c>
      <c r="R240" s="421" t="s">
        <v>1391</v>
      </c>
      <c r="S240" s="371" t="s">
        <v>1392</v>
      </c>
      <c r="T240" s="372">
        <v>0</v>
      </c>
      <c r="U240" s="622">
        <v>5</v>
      </c>
      <c r="V240" s="621" t="s">
        <v>67</v>
      </c>
      <c r="W240" s="489">
        <v>0</v>
      </c>
      <c r="X240" s="490">
        <v>4</v>
      </c>
      <c r="Y240" s="489">
        <v>1</v>
      </c>
      <c r="Z240" s="491">
        <v>0</v>
      </c>
      <c r="AA240" s="301"/>
      <c r="AB240" s="302"/>
      <c r="AC240" s="302"/>
      <c r="AD240" s="302"/>
      <c r="AE240" s="302"/>
      <c r="AF240" s="302"/>
      <c r="AG240" s="302"/>
      <c r="AH240" s="302"/>
      <c r="AI240" s="302"/>
      <c r="AJ240" s="302"/>
      <c r="AK240" s="302"/>
      <c r="AL240" s="302"/>
      <c r="AM240" s="302"/>
      <c r="AN240" s="302"/>
      <c r="AO240" s="302"/>
      <c r="AP240" s="302"/>
      <c r="AQ240" s="302"/>
      <c r="AR240" s="302"/>
      <c r="AS240" s="302"/>
      <c r="AT240" s="302"/>
      <c r="AU240" s="302"/>
      <c r="AV240" s="302"/>
      <c r="AW240" s="302"/>
      <c r="AX240" s="302"/>
      <c r="AY240" s="302"/>
      <c r="AZ240" s="302"/>
      <c r="BA240" s="302"/>
      <c r="BB240" s="302"/>
      <c r="BC240" s="303"/>
      <c r="BD240" s="304"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4" t="s">
        <v>1393</v>
      </c>
      <c r="EM240" s="321" t="s">
        <v>1391</v>
      </c>
      <c r="EN240" s="277" t="s">
        <v>1392</v>
      </c>
      <c r="EO240" s="277">
        <v>0</v>
      </c>
      <c r="EP240" s="277">
        <v>5</v>
      </c>
      <c r="EQ240" s="278">
        <v>1</v>
      </c>
      <c r="ER240" s="836">
        <v>3</v>
      </c>
      <c r="ES240" s="826">
        <v>0.9</v>
      </c>
      <c r="ET240" s="827">
        <v>0.1</v>
      </c>
    </row>
    <row r="241" spans="1:152" ht="51" customHeight="1">
      <c r="A241" s="280" t="s">
        <v>90</v>
      </c>
      <c r="B241" s="433" t="s">
        <v>91</v>
      </c>
      <c r="C241" s="434" t="s">
        <v>992</v>
      </c>
      <c r="D241" s="434"/>
      <c r="E241" s="8" t="s">
        <v>1343</v>
      </c>
      <c r="F241" s="284" t="str">
        <f t="shared" si="153"/>
        <v>E3.P_L</v>
      </c>
      <c r="G241" s="457" t="s">
        <v>379</v>
      </c>
      <c r="H241" s="457" t="s">
        <v>507</v>
      </c>
      <c r="I241" s="461"/>
      <c r="J241" s="462" t="s">
        <v>167</v>
      </c>
      <c r="K241" s="377" t="str">
        <f t="shared" si="154"/>
        <v>E3.P_L.MR2</v>
      </c>
      <c r="L241" s="413" t="s">
        <v>495</v>
      </c>
      <c r="M241" s="414" t="s">
        <v>1352</v>
      </c>
      <c r="N241" s="291" t="s">
        <v>1389</v>
      </c>
      <c r="O241" s="291" t="s">
        <v>1390</v>
      </c>
      <c r="P241" s="381" t="s">
        <v>87</v>
      </c>
      <c r="Q241" s="381" t="str">
        <f t="shared" si="155"/>
        <v>E3.P_L.MR2-MP02-1</v>
      </c>
      <c r="R241" s="722" t="s">
        <v>1395</v>
      </c>
      <c r="S241" s="295" t="s">
        <v>1396</v>
      </c>
      <c r="T241" s="296">
        <v>0</v>
      </c>
      <c r="U241" s="297">
        <v>1</v>
      </c>
      <c r="V241" s="296" t="s">
        <v>67</v>
      </c>
      <c r="W241" s="298">
        <v>0</v>
      </c>
      <c r="X241" s="299">
        <v>0</v>
      </c>
      <c r="Y241" s="298">
        <v>1</v>
      </c>
      <c r="Z241" s="300">
        <v>0</v>
      </c>
      <c r="AA241" s="301"/>
      <c r="AB241" s="302"/>
      <c r="AC241" s="302"/>
      <c r="AD241" s="302"/>
      <c r="AE241" s="302"/>
      <c r="AF241" s="302"/>
      <c r="AG241" s="302"/>
      <c r="AH241" s="302"/>
      <c r="AI241" s="302"/>
      <c r="AJ241" s="302"/>
      <c r="AK241" s="302"/>
      <c r="AL241" s="302"/>
      <c r="AM241" s="302"/>
      <c r="AN241" s="302"/>
      <c r="AO241" s="302"/>
      <c r="AP241" s="302"/>
      <c r="AQ241" s="302"/>
      <c r="AR241" s="302"/>
      <c r="AS241" s="302"/>
      <c r="AT241" s="302"/>
      <c r="AU241" s="302"/>
      <c r="AV241" s="302"/>
      <c r="AW241" s="302"/>
      <c r="AX241" s="302"/>
      <c r="AY241" s="302"/>
      <c r="AZ241" s="302"/>
      <c r="BA241" s="302"/>
      <c r="BB241" s="302"/>
      <c r="BC241" s="303"/>
      <c r="BD241" s="304"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4" t="s">
        <v>1397</v>
      </c>
      <c r="EM241" s="275" t="s">
        <v>1395</v>
      </c>
      <c r="EN241" s="276" t="s">
        <v>1396</v>
      </c>
      <c r="EO241" s="277">
        <v>0</v>
      </c>
      <c r="EP241" s="277">
        <v>1</v>
      </c>
      <c r="EQ241" s="278">
        <v>0</v>
      </c>
      <c r="ER241" s="826">
        <v>0.5</v>
      </c>
      <c r="ES241" s="826">
        <v>0.5</v>
      </c>
      <c r="ET241" s="831">
        <v>0</v>
      </c>
    </row>
    <row r="242" spans="1:152" ht="51" customHeight="1">
      <c r="A242" s="280" t="s">
        <v>90</v>
      </c>
      <c r="B242" s="433" t="s">
        <v>91</v>
      </c>
      <c r="C242" s="434" t="s">
        <v>992</v>
      </c>
      <c r="D242" s="434"/>
      <c r="E242" s="8" t="s">
        <v>1343</v>
      </c>
      <c r="F242" s="284" t="str">
        <f t="shared" si="153"/>
        <v>E3.P_L</v>
      </c>
      <c r="G242" s="457" t="s">
        <v>379</v>
      </c>
      <c r="H242" s="457" t="s">
        <v>507</v>
      </c>
      <c r="I242" s="461"/>
      <c r="J242" s="462" t="s">
        <v>167</v>
      </c>
      <c r="K242" s="377" t="str">
        <f t="shared" si="154"/>
        <v>E3.P_L.MR2</v>
      </c>
      <c r="L242" s="413" t="s">
        <v>495</v>
      </c>
      <c r="M242" s="414" t="s">
        <v>1352</v>
      </c>
      <c r="N242" s="291" t="s">
        <v>1389</v>
      </c>
      <c r="O242" s="291" t="s">
        <v>1390</v>
      </c>
      <c r="P242" s="381" t="s">
        <v>1271</v>
      </c>
      <c r="Q242" s="381" t="str">
        <f t="shared" si="155"/>
        <v>E3.P_L.MR2-MP02-2</v>
      </c>
      <c r="R242" s="722" t="s">
        <v>1395</v>
      </c>
      <c r="S242" s="295" t="s">
        <v>1399</v>
      </c>
      <c r="T242" s="296">
        <v>5</v>
      </c>
      <c r="U242" s="297">
        <v>1</v>
      </c>
      <c r="V242" s="296" t="s">
        <v>67</v>
      </c>
      <c r="W242" s="298">
        <v>0</v>
      </c>
      <c r="X242" s="333">
        <v>0.7</v>
      </c>
      <c r="Y242" s="318">
        <v>0.3</v>
      </c>
      <c r="Z242" s="300">
        <v>0</v>
      </c>
      <c r="AA242" s="301"/>
      <c r="AB242" s="302"/>
      <c r="AC242" s="302"/>
      <c r="AD242" s="302"/>
      <c r="AE242" s="302"/>
      <c r="AF242" s="302"/>
      <c r="AG242" s="302"/>
      <c r="AH242" s="302"/>
      <c r="AI242" s="302"/>
      <c r="AJ242" s="302"/>
      <c r="AK242" s="302"/>
      <c r="AL242" s="302"/>
      <c r="AM242" s="302"/>
      <c r="AN242" s="302"/>
      <c r="AO242" s="302"/>
      <c r="AP242" s="302"/>
      <c r="AQ242" s="302"/>
      <c r="AR242" s="302"/>
      <c r="AS242" s="302"/>
      <c r="AT242" s="302"/>
      <c r="AU242" s="302"/>
      <c r="AV242" s="302"/>
      <c r="AW242" s="302"/>
      <c r="AX242" s="302"/>
      <c r="AY242" s="302"/>
      <c r="AZ242" s="302"/>
      <c r="BA242" s="302"/>
      <c r="BB242" s="302"/>
      <c r="BC242" s="303"/>
      <c r="BD242" s="304"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4" t="s">
        <v>1400</v>
      </c>
      <c r="EM242" s="275" t="s">
        <v>1395</v>
      </c>
      <c r="EN242" s="828" t="s">
        <v>1399</v>
      </c>
      <c r="EO242" s="828">
        <v>5</v>
      </c>
      <c r="EP242" s="828">
        <v>1</v>
      </c>
      <c r="EQ242" s="829">
        <v>0</v>
      </c>
      <c r="ER242" s="826">
        <v>0.2</v>
      </c>
      <c r="ES242" s="826">
        <v>0.8</v>
      </c>
      <c r="ET242" s="844">
        <v>0</v>
      </c>
    </row>
    <row r="243" spans="1:152" ht="42.75" customHeight="1">
      <c r="A243" s="280" t="s">
        <v>90</v>
      </c>
      <c r="B243" s="433" t="s">
        <v>91</v>
      </c>
      <c r="C243" s="434" t="s">
        <v>992</v>
      </c>
      <c r="D243" s="434"/>
      <c r="E243" s="8" t="s">
        <v>1343</v>
      </c>
      <c r="F243" s="284" t="str">
        <f t="shared" si="153"/>
        <v>E3.P_L</v>
      </c>
      <c r="G243" s="457" t="s">
        <v>379</v>
      </c>
      <c r="H243" s="457" t="s">
        <v>507</v>
      </c>
      <c r="I243" s="461"/>
      <c r="J243" s="462" t="s">
        <v>167</v>
      </c>
      <c r="K243" s="377" t="str">
        <f t="shared" si="154"/>
        <v>E3.P_L.MR2</v>
      </c>
      <c r="L243" s="413" t="s">
        <v>495</v>
      </c>
      <c r="M243" s="414" t="s">
        <v>1352</v>
      </c>
      <c r="N243" s="291" t="s">
        <v>1389</v>
      </c>
      <c r="O243" s="291" t="s">
        <v>1390</v>
      </c>
      <c r="P243" s="381" t="s">
        <v>99</v>
      </c>
      <c r="Q243" s="381" t="str">
        <f t="shared" si="155"/>
        <v>E3.P_L.MR2-MP03-1</v>
      </c>
      <c r="R243" s="425" t="s">
        <v>1402</v>
      </c>
      <c r="S243" s="317" t="s">
        <v>1403</v>
      </c>
      <c r="T243" s="690">
        <v>0.01</v>
      </c>
      <c r="U243" s="753">
        <v>0.5</v>
      </c>
      <c r="V243" s="655" t="s">
        <v>67</v>
      </c>
      <c r="W243" s="298">
        <v>0</v>
      </c>
      <c r="X243" s="333">
        <v>0.2</v>
      </c>
      <c r="Y243" s="318">
        <v>0.2</v>
      </c>
      <c r="Z243" s="319">
        <v>0.1</v>
      </c>
      <c r="AA243" s="754"/>
      <c r="AB243" s="755"/>
      <c r="AC243" s="755"/>
      <c r="AD243" s="755"/>
      <c r="AE243" s="755"/>
      <c r="AF243" s="755"/>
      <c r="AG243" s="755"/>
      <c r="AH243" s="755"/>
      <c r="AI243" s="755"/>
      <c r="AJ243" s="755"/>
      <c r="AK243" s="755"/>
      <c r="AL243" s="755"/>
      <c r="AM243" s="755"/>
      <c r="AN243" s="755"/>
      <c r="AO243" s="755"/>
      <c r="AP243" s="755"/>
      <c r="AQ243" s="755"/>
      <c r="AR243" s="755"/>
      <c r="AS243" s="755"/>
      <c r="AT243" s="755"/>
      <c r="AU243" s="755"/>
      <c r="AV243" s="755"/>
      <c r="AW243" s="755"/>
      <c r="AX243" s="755"/>
      <c r="AY243" s="755"/>
      <c r="AZ243" s="755"/>
      <c r="BA243" s="755"/>
      <c r="BB243" s="755"/>
      <c r="BC243" s="756"/>
      <c r="BD243" s="304"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4" t="s">
        <v>1404</v>
      </c>
      <c r="EM243" s="321" t="s">
        <v>1402</v>
      </c>
      <c r="EN243" s="277" t="s">
        <v>1403</v>
      </c>
      <c r="EO243" s="691">
        <v>0.01</v>
      </c>
      <c r="EP243" s="656">
        <v>0.5</v>
      </c>
      <c r="EQ243" s="278">
        <v>0</v>
      </c>
      <c r="ER243" s="279">
        <v>0.2</v>
      </c>
      <c r="ES243" s="279">
        <v>0.2</v>
      </c>
      <c r="ET243" s="835">
        <v>0.1</v>
      </c>
      <c r="EV243" s="757"/>
    </row>
    <row r="244" spans="1:152" ht="40.5" customHeight="1">
      <c r="A244" s="280" t="s">
        <v>90</v>
      </c>
      <c r="B244" s="433" t="s">
        <v>91</v>
      </c>
      <c r="C244" s="434" t="s">
        <v>992</v>
      </c>
      <c r="D244" s="434"/>
      <c r="E244" s="8" t="s">
        <v>1343</v>
      </c>
      <c r="F244" s="284" t="str">
        <f t="shared" si="153"/>
        <v>E3.P_L</v>
      </c>
      <c r="G244" s="457" t="s">
        <v>379</v>
      </c>
      <c r="H244" s="457" t="s">
        <v>507</v>
      </c>
      <c r="I244" s="461"/>
      <c r="J244" s="462" t="s">
        <v>167</v>
      </c>
      <c r="K244" s="377" t="str">
        <f t="shared" si="154"/>
        <v>E3.P_L.MR2</v>
      </c>
      <c r="L244" s="413" t="s">
        <v>495</v>
      </c>
      <c r="M244" s="414" t="s">
        <v>1352</v>
      </c>
      <c r="N244" s="291" t="s">
        <v>1389</v>
      </c>
      <c r="O244" s="291" t="s">
        <v>1390</v>
      </c>
      <c r="P244" s="381" t="s">
        <v>112</v>
      </c>
      <c r="Q244" s="381" t="str">
        <f t="shared" si="155"/>
        <v>E3.P_L.MR2-MP04-1</v>
      </c>
      <c r="R244" s="722" t="s">
        <v>1406</v>
      </c>
      <c r="S244" s="295" t="s">
        <v>1377</v>
      </c>
      <c r="T244" s="384">
        <v>0</v>
      </c>
      <c r="U244" s="385">
        <v>1</v>
      </c>
      <c r="V244" s="384" t="s">
        <v>67</v>
      </c>
      <c r="W244" s="298">
        <v>0</v>
      </c>
      <c r="X244" s="299">
        <v>1</v>
      </c>
      <c r="Y244" s="298">
        <v>0</v>
      </c>
      <c r="Z244" s="300">
        <v>0</v>
      </c>
      <c r="AA244" s="386"/>
      <c r="AB244" s="387"/>
      <c r="AC244" s="387"/>
      <c r="AD244" s="387"/>
      <c r="AE244" s="387"/>
      <c r="AF244" s="387"/>
      <c r="AG244" s="387"/>
      <c r="AH244" s="387"/>
      <c r="AI244" s="387"/>
      <c r="AJ244" s="387"/>
      <c r="AK244" s="387"/>
      <c r="AL244" s="387"/>
      <c r="AM244" s="387"/>
      <c r="AN244" s="387"/>
      <c r="AO244" s="387"/>
      <c r="AP244" s="387"/>
      <c r="AQ244" s="387"/>
      <c r="AR244" s="387"/>
      <c r="AS244" s="387"/>
      <c r="AT244" s="387"/>
      <c r="AU244" s="387"/>
      <c r="AV244" s="387"/>
      <c r="AW244" s="387"/>
      <c r="AX244" s="387"/>
      <c r="AY244" s="387"/>
      <c r="AZ244" s="387"/>
      <c r="BA244" s="387"/>
      <c r="BB244" s="387"/>
      <c r="BC244" s="388"/>
      <c r="BD244" s="304"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4" t="s">
        <v>1407</v>
      </c>
      <c r="EM244" s="275" t="s">
        <v>1406</v>
      </c>
      <c r="EN244" s="276" t="s">
        <v>1377</v>
      </c>
      <c r="EO244" s="389">
        <v>0</v>
      </c>
      <c r="EP244" s="389">
        <v>1</v>
      </c>
      <c r="EQ244" s="279">
        <v>0.3</v>
      </c>
      <c r="ER244" s="826">
        <v>0.1</v>
      </c>
      <c r="ES244" s="826">
        <v>0.6</v>
      </c>
      <c r="ET244" s="831">
        <v>0</v>
      </c>
    </row>
    <row r="245" spans="1:152" ht="39" customHeight="1">
      <c r="A245" s="280" t="s">
        <v>90</v>
      </c>
      <c r="B245" s="433" t="s">
        <v>91</v>
      </c>
      <c r="C245" s="434" t="s">
        <v>992</v>
      </c>
      <c r="D245" s="434"/>
      <c r="E245" s="8" t="s">
        <v>1343</v>
      </c>
      <c r="F245" s="284" t="str">
        <f t="shared" si="153"/>
        <v>E3.P_L</v>
      </c>
      <c r="G245" s="457" t="s">
        <v>379</v>
      </c>
      <c r="H245" s="457" t="s">
        <v>507</v>
      </c>
      <c r="I245" s="461"/>
      <c r="J245" s="462" t="s">
        <v>167</v>
      </c>
      <c r="K245" s="377" t="str">
        <f t="shared" si="154"/>
        <v>E3.P_L.MR2</v>
      </c>
      <c r="L245" s="413" t="s">
        <v>495</v>
      </c>
      <c r="M245" s="414" t="s">
        <v>1352</v>
      </c>
      <c r="N245" s="291" t="s">
        <v>1389</v>
      </c>
      <c r="O245" s="291" t="s">
        <v>1390</v>
      </c>
      <c r="P245" s="381" t="s">
        <v>1364</v>
      </c>
      <c r="Q245" s="381" t="str">
        <f t="shared" si="155"/>
        <v>E3.P_L.MR2-MP04-2</v>
      </c>
      <c r="R245" s="722" t="s">
        <v>1406</v>
      </c>
      <c r="S245" s="295" t="s">
        <v>1381</v>
      </c>
      <c r="T245" s="384">
        <v>0</v>
      </c>
      <c r="U245" s="385">
        <v>1</v>
      </c>
      <c r="V245" s="384" t="s">
        <v>67</v>
      </c>
      <c r="W245" s="298">
        <v>0</v>
      </c>
      <c r="X245" s="299">
        <v>1</v>
      </c>
      <c r="Y245" s="298">
        <v>0</v>
      </c>
      <c r="Z245" s="300">
        <v>0</v>
      </c>
      <c r="AA245" s="386"/>
      <c r="AB245" s="387"/>
      <c r="AC245" s="387"/>
      <c r="AD245" s="387"/>
      <c r="AE245" s="387"/>
      <c r="AF245" s="387"/>
      <c r="AG245" s="387"/>
      <c r="AH245" s="387"/>
      <c r="AI245" s="387"/>
      <c r="AJ245" s="387"/>
      <c r="AK245" s="387"/>
      <c r="AL245" s="387"/>
      <c r="AM245" s="387"/>
      <c r="AN245" s="387"/>
      <c r="AO245" s="387"/>
      <c r="AP245" s="387"/>
      <c r="AQ245" s="387"/>
      <c r="AR245" s="387"/>
      <c r="AS245" s="387"/>
      <c r="AT245" s="387"/>
      <c r="AU245" s="387"/>
      <c r="AV245" s="387"/>
      <c r="AW245" s="387"/>
      <c r="AX245" s="387"/>
      <c r="AY245" s="387"/>
      <c r="AZ245" s="387"/>
      <c r="BA245" s="387"/>
      <c r="BB245" s="387"/>
      <c r="BC245" s="388"/>
      <c r="BD245" s="304"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4" t="s">
        <v>1409</v>
      </c>
      <c r="EM245" s="275" t="s">
        <v>1406</v>
      </c>
      <c r="EN245" s="276" t="s">
        <v>1381</v>
      </c>
      <c r="EO245" s="389">
        <v>0</v>
      </c>
      <c r="EP245" s="389">
        <v>1</v>
      </c>
      <c r="EQ245" s="279">
        <v>0.1</v>
      </c>
      <c r="ER245" s="826">
        <v>0</v>
      </c>
      <c r="ES245" s="826">
        <v>0.2</v>
      </c>
      <c r="ET245" s="827">
        <v>0.7</v>
      </c>
    </row>
    <row r="246" spans="1:152" ht="42.75" customHeight="1">
      <c r="A246" s="280" t="s">
        <v>90</v>
      </c>
      <c r="B246" s="433" t="s">
        <v>91</v>
      </c>
      <c r="C246" s="434" t="s">
        <v>992</v>
      </c>
      <c r="D246" s="434"/>
      <c r="E246" s="8" t="s">
        <v>1343</v>
      </c>
      <c r="F246" s="284" t="str">
        <f t="shared" si="153"/>
        <v>E3.P_L</v>
      </c>
      <c r="G246" s="457" t="s">
        <v>379</v>
      </c>
      <c r="H246" s="457" t="s">
        <v>507</v>
      </c>
      <c r="I246" s="461"/>
      <c r="J246" s="462" t="s">
        <v>167</v>
      </c>
      <c r="K246" s="377" t="str">
        <f t="shared" si="154"/>
        <v>E3.P_L.MR2</v>
      </c>
      <c r="L246" s="413" t="s">
        <v>495</v>
      </c>
      <c r="M246" s="414" t="s">
        <v>1352</v>
      </c>
      <c r="N246" s="291" t="s">
        <v>1389</v>
      </c>
      <c r="O246" s="291" t="s">
        <v>1390</v>
      </c>
      <c r="P246" s="381" t="s">
        <v>122</v>
      </c>
      <c r="Q246" s="381" t="str">
        <f t="shared" si="155"/>
        <v>E3.P_L.MR2-MP05-1</v>
      </c>
      <c r="R246" s="722" t="s">
        <v>1411</v>
      </c>
      <c r="S246" s="295" t="s">
        <v>1412</v>
      </c>
      <c r="T246" s="655">
        <v>0.4</v>
      </c>
      <c r="U246" s="385">
        <v>1</v>
      </c>
      <c r="V246" s="384" t="s">
        <v>67</v>
      </c>
      <c r="W246" s="318">
        <v>0.8</v>
      </c>
      <c r="X246" s="333">
        <v>0.2</v>
      </c>
      <c r="Y246" s="298">
        <v>0</v>
      </c>
      <c r="Z246" s="300">
        <v>0</v>
      </c>
      <c r="AA246" s="386"/>
      <c r="AB246" s="387"/>
      <c r="AC246" s="387"/>
      <c r="AD246" s="387"/>
      <c r="AE246" s="387"/>
      <c r="AF246" s="387"/>
      <c r="AG246" s="387"/>
      <c r="AH246" s="387"/>
      <c r="AI246" s="387"/>
      <c r="AJ246" s="387"/>
      <c r="AK246" s="387"/>
      <c r="AL246" s="387"/>
      <c r="AM246" s="387"/>
      <c r="AN246" s="387"/>
      <c r="AO246" s="387"/>
      <c r="AP246" s="387"/>
      <c r="AQ246" s="387"/>
      <c r="AR246" s="387"/>
      <c r="AS246" s="387"/>
      <c r="AT246" s="387"/>
      <c r="AU246" s="387"/>
      <c r="AV246" s="387"/>
      <c r="AW246" s="387"/>
      <c r="AX246" s="387"/>
      <c r="AY246" s="387"/>
      <c r="AZ246" s="387"/>
      <c r="BA246" s="387"/>
      <c r="BB246" s="387"/>
      <c r="BC246" s="388"/>
      <c r="BD246" s="304"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4" t="s">
        <v>1413</v>
      </c>
      <c r="EM246" s="275" t="s">
        <v>1411</v>
      </c>
      <c r="EN246" s="276" t="s">
        <v>1412</v>
      </c>
      <c r="EO246" s="656">
        <v>0.4</v>
      </c>
      <c r="EP246" s="389">
        <v>1</v>
      </c>
      <c r="EQ246" s="279">
        <v>0.8</v>
      </c>
      <c r="ER246" s="279">
        <v>0.2</v>
      </c>
      <c r="ES246" s="278">
        <v>0</v>
      </c>
      <c r="ET246" s="831">
        <v>0</v>
      </c>
    </row>
    <row r="247" spans="1:152" ht="42" customHeight="1">
      <c r="A247" s="280" t="s">
        <v>90</v>
      </c>
      <c r="B247" s="433" t="s">
        <v>91</v>
      </c>
      <c r="C247" s="434" t="s">
        <v>992</v>
      </c>
      <c r="D247" s="434"/>
      <c r="E247" s="8" t="s">
        <v>1343</v>
      </c>
      <c r="F247" s="284" t="str">
        <f t="shared" si="153"/>
        <v>E3.P_L</v>
      </c>
      <c r="G247" s="457" t="s">
        <v>379</v>
      </c>
      <c r="H247" s="457" t="s">
        <v>507</v>
      </c>
      <c r="I247" s="461"/>
      <c r="J247" s="462" t="s">
        <v>167</v>
      </c>
      <c r="K247" s="377" t="str">
        <f t="shared" si="154"/>
        <v>E3.P_L.MR2</v>
      </c>
      <c r="L247" s="413" t="s">
        <v>495</v>
      </c>
      <c r="M247" s="414" t="s">
        <v>1352</v>
      </c>
      <c r="N247" s="291" t="s">
        <v>1389</v>
      </c>
      <c r="O247" s="291" t="s">
        <v>1390</v>
      </c>
      <c r="P247" s="381" t="s">
        <v>1415</v>
      </c>
      <c r="Q247" s="381" t="str">
        <f t="shared" si="155"/>
        <v>E3.P_L.MR2-MP05-2</v>
      </c>
      <c r="R247" s="722" t="s">
        <v>1411</v>
      </c>
      <c r="S247" s="295" t="s">
        <v>1416</v>
      </c>
      <c r="T247" s="384">
        <v>0</v>
      </c>
      <c r="U247" s="385">
        <v>1</v>
      </c>
      <c r="V247" s="384" t="s">
        <v>67</v>
      </c>
      <c r="W247" s="298">
        <v>0</v>
      </c>
      <c r="X247" s="333">
        <v>0.5</v>
      </c>
      <c r="Y247" s="318">
        <v>0.5</v>
      </c>
      <c r="Z247" s="300">
        <v>0</v>
      </c>
      <c r="AA247" s="386"/>
      <c r="AB247" s="387"/>
      <c r="AC247" s="387"/>
      <c r="AD247" s="387"/>
      <c r="AE247" s="387"/>
      <c r="AF247" s="387"/>
      <c r="AG247" s="387"/>
      <c r="AH247" s="387"/>
      <c r="AI247" s="387"/>
      <c r="AJ247" s="387"/>
      <c r="AK247" s="387"/>
      <c r="AL247" s="387"/>
      <c r="AM247" s="387"/>
      <c r="AN247" s="387"/>
      <c r="AO247" s="387"/>
      <c r="AP247" s="387"/>
      <c r="AQ247" s="387"/>
      <c r="AR247" s="387"/>
      <c r="AS247" s="387"/>
      <c r="AT247" s="387"/>
      <c r="AU247" s="387"/>
      <c r="AV247" s="387"/>
      <c r="AW247" s="387"/>
      <c r="AX247" s="387"/>
      <c r="AY247" s="387"/>
      <c r="AZ247" s="387"/>
      <c r="BA247" s="387"/>
      <c r="BB247" s="387"/>
      <c r="BC247" s="388"/>
      <c r="BD247" s="304"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4" t="s">
        <v>1417</v>
      </c>
      <c r="EM247" s="275" t="s">
        <v>1411</v>
      </c>
      <c r="EN247" s="276" t="s">
        <v>1416</v>
      </c>
      <c r="EO247" s="389">
        <v>0</v>
      </c>
      <c r="EP247" s="389">
        <v>1</v>
      </c>
      <c r="EQ247" s="278">
        <v>0</v>
      </c>
      <c r="ER247" s="826">
        <v>0.2</v>
      </c>
      <c r="ES247" s="826">
        <v>0.6</v>
      </c>
      <c r="ET247" s="827">
        <v>0.2</v>
      </c>
    </row>
    <row r="248" spans="1:152" ht="33" customHeight="1" thickBot="1">
      <c r="A248" s="280" t="s">
        <v>90</v>
      </c>
      <c r="B248" s="433" t="s">
        <v>91</v>
      </c>
      <c r="C248" s="434" t="s">
        <v>992</v>
      </c>
      <c r="D248" s="434"/>
      <c r="E248" s="8" t="s">
        <v>1343</v>
      </c>
      <c r="F248" s="284" t="str">
        <f t="shared" si="153"/>
        <v>E3.P_L</v>
      </c>
      <c r="G248" s="457" t="s">
        <v>379</v>
      </c>
      <c r="H248" s="457" t="s">
        <v>507</v>
      </c>
      <c r="I248" s="467"/>
      <c r="J248" s="468" t="s">
        <v>167</v>
      </c>
      <c r="K248" s="469" t="str">
        <f t="shared" si="154"/>
        <v>E3.P_L.MR2</v>
      </c>
      <c r="L248" s="429" t="s">
        <v>495</v>
      </c>
      <c r="M248" s="430" t="s">
        <v>1352</v>
      </c>
      <c r="N248" s="431" t="s">
        <v>1389</v>
      </c>
      <c r="O248" s="431" t="s">
        <v>1390</v>
      </c>
      <c r="P248" s="394" t="s">
        <v>132</v>
      </c>
      <c r="Q248" s="395" t="str">
        <f t="shared" si="155"/>
        <v>E3.P_L.MR2-MP06-1</v>
      </c>
      <c r="R248" s="480" t="s">
        <v>1419</v>
      </c>
      <c r="S248" s="340" t="s">
        <v>1385</v>
      </c>
      <c r="T248" s="623">
        <v>0</v>
      </c>
      <c r="U248" s="624">
        <v>4</v>
      </c>
      <c r="V248" s="623" t="s">
        <v>67</v>
      </c>
      <c r="W248" s="506">
        <v>1</v>
      </c>
      <c r="X248" s="571">
        <v>1</v>
      </c>
      <c r="Y248" s="506">
        <v>1</v>
      </c>
      <c r="Z248" s="572">
        <v>1</v>
      </c>
      <c r="AA248" s="386"/>
      <c r="AB248" s="387"/>
      <c r="AC248" s="387"/>
      <c r="AD248" s="387"/>
      <c r="AE248" s="387"/>
      <c r="AF248" s="387"/>
      <c r="AG248" s="387"/>
      <c r="AH248" s="387"/>
      <c r="AI248" s="387"/>
      <c r="AJ248" s="387"/>
      <c r="AK248" s="387"/>
      <c r="AL248" s="387"/>
      <c r="AM248" s="387"/>
      <c r="AN248" s="387"/>
      <c r="AO248" s="387"/>
      <c r="AP248" s="387"/>
      <c r="AQ248" s="387"/>
      <c r="AR248" s="387"/>
      <c r="AS248" s="387"/>
      <c r="AT248" s="387"/>
      <c r="AU248" s="387"/>
      <c r="AV248" s="387"/>
      <c r="AW248" s="387"/>
      <c r="AX248" s="387"/>
      <c r="AY248" s="387"/>
      <c r="AZ248" s="387"/>
      <c r="BA248" s="387"/>
      <c r="BB248" s="387"/>
      <c r="BC248" s="388"/>
      <c r="BD248" s="304"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4" t="s">
        <v>1420</v>
      </c>
      <c r="EM248" s="321" t="s">
        <v>1419</v>
      </c>
      <c r="EN248" s="277" t="s">
        <v>1385</v>
      </c>
      <c r="EO248" s="389">
        <v>0</v>
      </c>
      <c r="EP248" s="389">
        <v>4</v>
      </c>
      <c r="EQ248" s="278">
        <v>1</v>
      </c>
      <c r="ER248" s="278">
        <v>1</v>
      </c>
      <c r="ES248" s="278">
        <v>1</v>
      </c>
      <c r="ET248" s="831">
        <v>1</v>
      </c>
    </row>
    <row r="249" spans="1:152" ht="105" customHeight="1">
      <c r="A249" s="280" t="s">
        <v>90</v>
      </c>
      <c r="B249" s="433" t="s">
        <v>91</v>
      </c>
      <c r="C249" s="434" t="s">
        <v>992</v>
      </c>
      <c r="D249" s="434"/>
      <c r="E249" s="8" t="s">
        <v>1343</v>
      </c>
      <c r="F249" s="284" t="str">
        <f t="shared" si="153"/>
        <v>E3.P_L</v>
      </c>
      <c r="G249" s="758" t="s">
        <v>379</v>
      </c>
      <c r="H249" s="758" t="s">
        <v>507</v>
      </c>
      <c r="I249" s="458" t="s">
        <v>1422</v>
      </c>
      <c r="J249" s="459" t="s">
        <v>212</v>
      </c>
      <c r="K249" s="460" t="str">
        <f t="shared" si="154"/>
        <v>E3.P_L.MR3</v>
      </c>
      <c r="L249" s="364" t="s">
        <v>503</v>
      </c>
      <c r="M249" s="662" t="s">
        <v>1352</v>
      </c>
      <c r="N249" s="249" t="s">
        <v>1423</v>
      </c>
      <c r="O249" s="249" t="s">
        <v>1424</v>
      </c>
      <c r="P249" s="368" t="s">
        <v>64</v>
      </c>
      <c r="Q249" s="369" t="str">
        <f t="shared" si="155"/>
        <v>E3.P_L.MR3-MP01-1</v>
      </c>
      <c r="R249" s="425" t="s">
        <v>1425</v>
      </c>
      <c r="S249" s="317" t="s">
        <v>1385</v>
      </c>
      <c r="T249" s="372">
        <v>0</v>
      </c>
      <c r="U249" s="373">
        <v>4</v>
      </c>
      <c r="V249" s="372" t="s">
        <v>67</v>
      </c>
      <c r="W249" s="257">
        <v>1</v>
      </c>
      <c r="X249" s="374">
        <v>1</v>
      </c>
      <c r="Y249" s="257">
        <v>1</v>
      </c>
      <c r="Z249" s="375">
        <v>1</v>
      </c>
      <c r="AA249" s="301"/>
      <c r="AB249" s="302"/>
      <c r="AC249" s="302"/>
      <c r="AD249" s="302"/>
      <c r="AE249" s="302"/>
      <c r="AF249" s="302"/>
      <c r="AG249" s="302"/>
      <c r="AH249" s="302"/>
      <c r="AI249" s="302"/>
      <c r="AJ249" s="302"/>
      <c r="AK249" s="302"/>
      <c r="AL249" s="302"/>
      <c r="AM249" s="302"/>
      <c r="AN249" s="302"/>
      <c r="AO249" s="302"/>
      <c r="AP249" s="302"/>
      <c r="AQ249" s="302"/>
      <c r="AR249" s="302"/>
      <c r="AS249" s="302"/>
      <c r="AT249" s="302"/>
      <c r="AU249" s="302"/>
      <c r="AV249" s="302"/>
      <c r="AW249" s="302"/>
      <c r="AX249" s="302"/>
      <c r="AY249" s="302"/>
      <c r="AZ249" s="302"/>
      <c r="BA249" s="302"/>
      <c r="BB249" s="302"/>
      <c r="BC249" s="303"/>
      <c r="BD249" s="304"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4" t="s">
        <v>1426</v>
      </c>
      <c r="EM249" s="321" t="s">
        <v>1425</v>
      </c>
      <c r="EN249" s="277" t="s">
        <v>1385</v>
      </c>
      <c r="EO249" s="277">
        <v>0</v>
      </c>
      <c r="EP249" s="277">
        <v>4</v>
      </c>
      <c r="EQ249" s="278">
        <v>1</v>
      </c>
      <c r="ER249" s="278">
        <v>1</v>
      </c>
      <c r="ES249" s="278">
        <v>1</v>
      </c>
      <c r="ET249" s="831">
        <v>1</v>
      </c>
    </row>
    <row r="250" spans="1:152" ht="39" customHeight="1">
      <c r="A250" s="280" t="s">
        <v>90</v>
      </c>
      <c r="B250" s="433" t="s">
        <v>91</v>
      </c>
      <c r="C250" s="434" t="s">
        <v>992</v>
      </c>
      <c r="D250" s="434"/>
      <c r="E250" s="8" t="s">
        <v>1343</v>
      </c>
      <c r="F250" s="284" t="str">
        <f t="shared" si="153"/>
        <v>E3.P_L</v>
      </c>
      <c r="G250" s="758" t="s">
        <v>379</v>
      </c>
      <c r="H250" s="758" t="s">
        <v>507</v>
      </c>
      <c r="I250" s="461"/>
      <c r="J250" s="462" t="s">
        <v>212</v>
      </c>
      <c r="K250" s="377" t="str">
        <f t="shared" si="154"/>
        <v>E3.P_L.MR3</v>
      </c>
      <c r="L250" s="289" t="s">
        <v>503</v>
      </c>
      <c r="M250" s="290" t="s">
        <v>1352</v>
      </c>
      <c r="N250" s="291" t="s">
        <v>1423</v>
      </c>
      <c r="O250" s="291" t="s">
        <v>1424</v>
      </c>
      <c r="P250" s="380" t="s">
        <v>87</v>
      </c>
      <c r="Q250" s="381" t="str">
        <f t="shared" si="155"/>
        <v>E3.P_L.MR3-MP02-1</v>
      </c>
      <c r="R250" s="425" t="s">
        <v>1428</v>
      </c>
      <c r="S250" s="317" t="s">
        <v>1429</v>
      </c>
      <c r="T250" s="296">
        <v>7</v>
      </c>
      <c r="U250" s="297">
        <v>3</v>
      </c>
      <c r="V250" s="296" t="s">
        <v>67</v>
      </c>
      <c r="W250" s="298">
        <v>0</v>
      </c>
      <c r="X250" s="299">
        <v>1</v>
      </c>
      <c r="Y250" s="298">
        <v>1</v>
      </c>
      <c r="Z250" s="300">
        <v>1</v>
      </c>
      <c r="AA250" s="301"/>
      <c r="AB250" s="302"/>
      <c r="AC250" s="302"/>
      <c r="AD250" s="302"/>
      <c r="AE250" s="302"/>
      <c r="AF250" s="302"/>
      <c r="AG250" s="302"/>
      <c r="AH250" s="302"/>
      <c r="AI250" s="302"/>
      <c r="AJ250" s="302"/>
      <c r="AK250" s="302"/>
      <c r="AL250" s="302"/>
      <c r="AM250" s="302"/>
      <c r="AN250" s="302"/>
      <c r="AO250" s="302"/>
      <c r="AP250" s="302"/>
      <c r="AQ250" s="302"/>
      <c r="AR250" s="302"/>
      <c r="AS250" s="302"/>
      <c r="AT250" s="302"/>
      <c r="AU250" s="302"/>
      <c r="AV250" s="302"/>
      <c r="AW250" s="302"/>
      <c r="AX250" s="302"/>
      <c r="AY250" s="302"/>
      <c r="AZ250" s="302"/>
      <c r="BA250" s="302"/>
      <c r="BB250" s="302"/>
      <c r="BC250" s="303"/>
      <c r="BD250" s="304"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4" t="s">
        <v>1430</v>
      </c>
      <c r="EM250" s="321" t="s">
        <v>1428</v>
      </c>
      <c r="EN250" s="277" t="s">
        <v>1429</v>
      </c>
      <c r="EO250" s="277">
        <v>7</v>
      </c>
      <c r="EP250" s="277">
        <v>3</v>
      </c>
      <c r="EQ250" s="279">
        <v>0.5</v>
      </c>
      <c r="ER250" s="836">
        <v>1</v>
      </c>
      <c r="ES250" s="278">
        <v>1</v>
      </c>
      <c r="ET250" s="827">
        <v>0.5</v>
      </c>
    </row>
    <row r="251" spans="1:152" ht="48" customHeight="1" thickBot="1">
      <c r="A251" s="280" t="s">
        <v>90</v>
      </c>
      <c r="B251" s="433" t="s">
        <v>91</v>
      </c>
      <c r="C251" s="434" t="s">
        <v>992</v>
      </c>
      <c r="D251" s="434"/>
      <c r="E251" s="8" t="s">
        <v>1343</v>
      </c>
      <c r="F251" s="284" t="str">
        <f t="shared" si="153"/>
        <v>E3.P_L</v>
      </c>
      <c r="G251" s="758" t="s">
        <v>379</v>
      </c>
      <c r="H251" s="758" t="s">
        <v>507</v>
      </c>
      <c r="I251" s="467"/>
      <c r="J251" s="468" t="s">
        <v>212</v>
      </c>
      <c r="K251" s="469" t="str">
        <f t="shared" si="154"/>
        <v>E3.P_L.MR3</v>
      </c>
      <c r="L251" s="390" t="s">
        <v>503</v>
      </c>
      <c r="M251" s="391" t="s">
        <v>1352</v>
      </c>
      <c r="N251" s="431" t="s">
        <v>1423</v>
      </c>
      <c r="O251" s="431" t="s">
        <v>1424</v>
      </c>
      <c r="P251" s="394" t="s">
        <v>99</v>
      </c>
      <c r="Q251" s="395" t="str">
        <f t="shared" si="155"/>
        <v>E3.P_L.MR3-MP03-1</v>
      </c>
      <c r="R251" s="480" t="s">
        <v>1432</v>
      </c>
      <c r="S251" s="340" t="s">
        <v>1433</v>
      </c>
      <c r="T251" s="354">
        <v>0</v>
      </c>
      <c r="U251" s="355">
        <v>2</v>
      </c>
      <c r="V251" s="354" t="s">
        <v>67</v>
      </c>
      <c r="W251" s="356">
        <v>0</v>
      </c>
      <c r="X251" s="357">
        <v>1</v>
      </c>
      <c r="Y251" s="356">
        <v>1</v>
      </c>
      <c r="Z251" s="358">
        <v>0</v>
      </c>
      <c r="AA251" s="301"/>
      <c r="AB251" s="302"/>
      <c r="AC251" s="302"/>
      <c r="AD251" s="302"/>
      <c r="AE251" s="302"/>
      <c r="AF251" s="302"/>
      <c r="AG251" s="302"/>
      <c r="AH251" s="302"/>
      <c r="AI251" s="302"/>
      <c r="AJ251" s="302"/>
      <c r="AK251" s="302"/>
      <c r="AL251" s="302"/>
      <c r="AM251" s="302"/>
      <c r="AN251" s="302"/>
      <c r="AO251" s="302"/>
      <c r="AP251" s="302"/>
      <c r="AQ251" s="302"/>
      <c r="AR251" s="302"/>
      <c r="AS251" s="302"/>
      <c r="AT251" s="302"/>
      <c r="AU251" s="302"/>
      <c r="AV251" s="302"/>
      <c r="AW251" s="302"/>
      <c r="AX251" s="302"/>
      <c r="AY251" s="302"/>
      <c r="AZ251" s="302"/>
      <c r="BA251" s="302"/>
      <c r="BB251" s="302"/>
      <c r="BC251" s="303"/>
      <c r="BD251" s="304"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4" t="s">
        <v>1434</v>
      </c>
      <c r="EM251" s="321" t="s">
        <v>1432</v>
      </c>
      <c r="EN251" s="277" t="s">
        <v>1433</v>
      </c>
      <c r="EO251" s="277">
        <v>0</v>
      </c>
      <c r="EP251" s="277">
        <v>2</v>
      </c>
      <c r="EQ251" s="278">
        <v>0</v>
      </c>
      <c r="ER251" s="278">
        <v>1</v>
      </c>
      <c r="ES251" s="278">
        <v>1</v>
      </c>
      <c r="ET251" s="831">
        <v>0</v>
      </c>
    </row>
    <row r="252" spans="1:152" ht="119.25" customHeight="1">
      <c r="A252" s="280" t="s">
        <v>90</v>
      </c>
      <c r="B252" s="433" t="s">
        <v>91</v>
      </c>
      <c r="C252" s="434" t="s">
        <v>992</v>
      </c>
      <c r="D252" s="434"/>
      <c r="E252" s="8" t="s">
        <v>1343</v>
      </c>
      <c r="F252" s="284" t="str">
        <f t="shared" si="153"/>
        <v>E3.P_L</v>
      </c>
      <c r="G252" s="457" t="s">
        <v>379</v>
      </c>
      <c r="H252" s="457" t="s">
        <v>507</v>
      </c>
      <c r="I252" s="458" t="s">
        <v>1436</v>
      </c>
      <c r="J252" s="459" t="s">
        <v>268</v>
      </c>
      <c r="K252" s="460" t="str">
        <f t="shared" si="154"/>
        <v>E3.P_L.MR4</v>
      </c>
      <c r="L252" s="364" t="s">
        <v>511</v>
      </c>
      <c r="M252" s="365" t="s">
        <v>1437</v>
      </c>
      <c r="N252" s="759">
        <v>0</v>
      </c>
      <c r="O252" s="484">
        <v>4</v>
      </c>
      <c r="P252" s="486" t="s">
        <v>64</v>
      </c>
      <c r="Q252" s="486" t="str">
        <f t="shared" si="155"/>
        <v>E3.P_L.MR4-MP01-1</v>
      </c>
      <c r="R252" s="720" t="s">
        <v>1438</v>
      </c>
      <c r="S252" s="721" t="s">
        <v>1439</v>
      </c>
      <c r="T252" s="621">
        <v>0</v>
      </c>
      <c r="U252" s="622">
        <v>1</v>
      </c>
      <c r="V252" s="621" t="s">
        <v>67</v>
      </c>
      <c r="W252" s="489">
        <v>1</v>
      </c>
      <c r="X252" s="490">
        <v>0</v>
      </c>
      <c r="Y252" s="489">
        <v>0</v>
      </c>
      <c r="Z252" s="491">
        <v>0</v>
      </c>
      <c r="AA252" s="301"/>
      <c r="AB252" s="302"/>
      <c r="AC252" s="302"/>
      <c r="AD252" s="302"/>
      <c r="AE252" s="302"/>
      <c r="AF252" s="302"/>
      <c r="AG252" s="302"/>
      <c r="AH252" s="302"/>
      <c r="AI252" s="302"/>
      <c r="AJ252" s="302"/>
      <c r="AK252" s="302"/>
      <c r="AL252" s="302"/>
      <c r="AM252" s="302"/>
      <c r="AN252" s="302"/>
      <c r="AO252" s="302"/>
      <c r="AP252" s="302"/>
      <c r="AQ252" s="302"/>
      <c r="AR252" s="302"/>
      <c r="AS252" s="302"/>
      <c r="AT252" s="302"/>
      <c r="AU252" s="302"/>
      <c r="AV252" s="302"/>
      <c r="AW252" s="302"/>
      <c r="AX252" s="302"/>
      <c r="AY252" s="302"/>
      <c r="AZ252" s="302"/>
      <c r="BA252" s="302"/>
      <c r="BB252" s="302"/>
      <c r="BC252" s="303"/>
      <c r="BD252" s="304"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2" t="s">
        <v>1440</v>
      </c>
      <c r="EM252" s="275" t="s">
        <v>1438</v>
      </c>
      <c r="EN252" s="276" t="s">
        <v>1439</v>
      </c>
      <c r="EO252" s="277">
        <v>0</v>
      </c>
      <c r="EP252" s="277">
        <v>1</v>
      </c>
      <c r="EQ252" s="278">
        <v>1</v>
      </c>
      <c r="ER252" s="278">
        <v>0</v>
      </c>
      <c r="ES252" s="278">
        <v>0</v>
      </c>
      <c r="ET252" s="831">
        <v>0</v>
      </c>
    </row>
    <row r="253" spans="1:152" ht="40.5" customHeight="1">
      <c r="A253" s="280" t="s">
        <v>90</v>
      </c>
      <c r="B253" s="433" t="s">
        <v>91</v>
      </c>
      <c r="C253" s="434" t="s">
        <v>992</v>
      </c>
      <c r="D253" s="434"/>
      <c r="E253" s="8" t="s">
        <v>1343</v>
      </c>
      <c r="F253" s="284" t="str">
        <f t="shared" si="153"/>
        <v>E3.P_L</v>
      </c>
      <c r="G253" s="285" t="s">
        <v>379</v>
      </c>
      <c r="H253" s="285" t="s">
        <v>507</v>
      </c>
      <c r="I253" s="461"/>
      <c r="J253" s="462" t="s">
        <v>268</v>
      </c>
      <c r="K253" s="377" t="str">
        <f t="shared" si="154"/>
        <v>E3.P_L.MR4</v>
      </c>
      <c r="L253" s="413" t="s">
        <v>511</v>
      </c>
      <c r="M253" s="414" t="s">
        <v>1437</v>
      </c>
      <c r="N253" s="760">
        <v>0</v>
      </c>
      <c r="O253" s="496">
        <v>4</v>
      </c>
      <c r="P253" s="497" t="s">
        <v>74</v>
      </c>
      <c r="Q253" s="497" t="str">
        <f t="shared" si="155"/>
        <v>E3.P_L.MR4-MP01-2</v>
      </c>
      <c r="R253" s="722" t="s">
        <v>1438</v>
      </c>
      <c r="S253" s="295" t="s">
        <v>1442</v>
      </c>
      <c r="T253" s="296">
        <v>0</v>
      </c>
      <c r="U253" s="297">
        <v>1</v>
      </c>
      <c r="V253" s="296" t="s">
        <v>67</v>
      </c>
      <c r="W253" s="298">
        <v>0</v>
      </c>
      <c r="X253" s="299">
        <v>1</v>
      </c>
      <c r="Y253" s="298">
        <v>0</v>
      </c>
      <c r="Z253" s="300">
        <v>0</v>
      </c>
      <c r="AA253" s="301"/>
      <c r="AB253" s="302"/>
      <c r="AC253" s="302"/>
      <c r="AD253" s="302"/>
      <c r="AE253" s="302"/>
      <c r="AF253" s="302"/>
      <c r="AG253" s="302"/>
      <c r="AH253" s="302"/>
      <c r="AI253" s="302"/>
      <c r="AJ253" s="302"/>
      <c r="AK253" s="302"/>
      <c r="AL253" s="302"/>
      <c r="AM253" s="302"/>
      <c r="AN253" s="302"/>
      <c r="AO253" s="302"/>
      <c r="AP253" s="302"/>
      <c r="AQ253" s="302"/>
      <c r="AR253" s="302"/>
      <c r="AS253" s="302"/>
      <c r="AT253" s="302"/>
      <c r="AU253" s="302"/>
      <c r="AV253" s="302"/>
      <c r="AW253" s="302"/>
      <c r="AX253" s="302"/>
      <c r="AY253" s="302"/>
      <c r="AZ253" s="302"/>
      <c r="BA253" s="302"/>
      <c r="BB253" s="302"/>
      <c r="BC253" s="303"/>
      <c r="BD253" s="304"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2" t="s">
        <v>1443</v>
      </c>
      <c r="EM253" s="275" t="s">
        <v>1438</v>
      </c>
      <c r="EN253" s="276" t="s">
        <v>1442</v>
      </c>
      <c r="EO253" s="277">
        <v>0</v>
      </c>
      <c r="EP253" s="277">
        <v>1</v>
      </c>
      <c r="EQ253" s="278">
        <v>0</v>
      </c>
      <c r="ER253" s="836">
        <v>0</v>
      </c>
      <c r="ES253" s="826">
        <v>0.4</v>
      </c>
      <c r="ET253" s="827">
        <v>0.6</v>
      </c>
    </row>
    <row r="254" spans="1:152" ht="45.75" customHeight="1">
      <c r="A254" s="280" t="s">
        <v>90</v>
      </c>
      <c r="B254" s="433" t="s">
        <v>91</v>
      </c>
      <c r="C254" s="434" t="s">
        <v>992</v>
      </c>
      <c r="D254" s="434"/>
      <c r="E254" s="8" t="s">
        <v>1343</v>
      </c>
      <c r="F254" s="284" t="str">
        <f t="shared" si="153"/>
        <v>E3.P_L</v>
      </c>
      <c r="G254" s="285" t="s">
        <v>379</v>
      </c>
      <c r="H254" s="285" t="s">
        <v>507</v>
      </c>
      <c r="I254" s="461"/>
      <c r="J254" s="462" t="s">
        <v>268</v>
      </c>
      <c r="K254" s="377" t="str">
        <f t="shared" si="154"/>
        <v>E3.P_L.MR4</v>
      </c>
      <c r="L254" s="413" t="s">
        <v>511</v>
      </c>
      <c r="M254" s="414" t="s">
        <v>1437</v>
      </c>
      <c r="N254" s="760">
        <v>0</v>
      </c>
      <c r="O254" s="496">
        <v>4</v>
      </c>
      <c r="P254" s="497" t="s">
        <v>87</v>
      </c>
      <c r="Q254" s="497" t="str">
        <f t="shared" si="155"/>
        <v>E3.P_L.MR4-MP02-1</v>
      </c>
      <c r="R254" s="722" t="s">
        <v>1445</v>
      </c>
      <c r="S254" s="295" t="s">
        <v>1446</v>
      </c>
      <c r="T254" s="296">
        <v>0</v>
      </c>
      <c r="U254" s="297">
        <v>1</v>
      </c>
      <c r="V254" s="296" t="s">
        <v>67</v>
      </c>
      <c r="W254" s="298">
        <v>0.2</v>
      </c>
      <c r="X254" s="299">
        <v>0.8</v>
      </c>
      <c r="Y254" s="298">
        <v>0</v>
      </c>
      <c r="Z254" s="300">
        <v>0</v>
      </c>
      <c r="AA254" s="301"/>
      <c r="AB254" s="302"/>
      <c r="AC254" s="302"/>
      <c r="AD254" s="302"/>
      <c r="AE254" s="302"/>
      <c r="AF254" s="302"/>
      <c r="AG254" s="302"/>
      <c r="AH254" s="302"/>
      <c r="AI254" s="302"/>
      <c r="AJ254" s="302"/>
      <c r="AK254" s="302"/>
      <c r="AL254" s="302"/>
      <c r="AM254" s="302"/>
      <c r="AN254" s="302"/>
      <c r="AO254" s="302"/>
      <c r="AP254" s="302"/>
      <c r="AQ254" s="302"/>
      <c r="AR254" s="302"/>
      <c r="AS254" s="302"/>
      <c r="AT254" s="302"/>
      <c r="AU254" s="302"/>
      <c r="AV254" s="302"/>
      <c r="AW254" s="302"/>
      <c r="AX254" s="302"/>
      <c r="AY254" s="302"/>
      <c r="AZ254" s="302"/>
      <c r="BA254" s="302"/>
      <c r="BB254" s="302"/>
      <c r="BC254" s="303"/>
      <c r="BD254" s="304"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2" t="s">
        <v>1447</v>
      </c>
      <c r="EM254" s="275" t="s">
        <v>1445</v>
      </c>
      <c r="EN254" s="276" t="s">
        <v>1446</v>
      </c>
      <c r="EO254" s="277">
        <v>0</v>
      </c>
      <c r="EP254" s="277">
        <v>1</v>
      </c>
      <c r="EQ254" s="279">
        <v>0.2</v>
      </c>
      <c r="ER254" s="826">
        <v>0.3</v>
      </c>
      <c r="ES254" s="826">
        <v>0.5</v>
      </c>
      <c r="ET254" s="831">
        <v>0</v>
      </c>
    </row>
    <row r="255" spans="1:152" ht="48.75" customHeight="1" thickBot="1">
      <c r="A255" s="280" t="s">
        <v>90</v>
      </c>
      <c r="B255" s="601" t="s">
        <v>91</v>
      </c>
      <c r="C255" s="602" t="s">
        <v>992</v>
      </c>
      <c r="D255" s="602"/>
      <c r="E255" s="21" t="s">
        <v>1343</v>
      </c>
      <c r="F255" s="603" t="str">
        <f t="shared" si="153"/>
        <v>E3.P_L</v>
      </c>
      <c r="G255" s="427" t="s">
        <v>379</v>
      </c>
      <c r="H255" s="427" t="s">
        <v>507</v>
      </c>
      <c r="I255" s="467"/>
      <c r="J255" s="468" t="s">
        <v>268</v>
      </c>
      <c r="K255" s="469" t="str">
        <f t="shared" si="154"/>
        <v>E3.P_L.MR4</v>
      </c>
      <c r="L255" s="429" t="s">
        <v>511</v>
      </c>
      <c r="M255" s="430" t="s">
        <v>1437</v>
      </c>
      <c r="N255" s="761">
        <v>0</v>
      </c>
      <c r="O255" s="502">
        <v>4</v>
      </c>
      <c r="P255" s="503" t="s">
        <v>1271</v>
      </c>
      <c r="Q255" s="503" t="str">
        <f t="shared" si="155"/>
        <v>E3.P_L.MR4-MP02-2</v>
      </c>
      <c r="R255" s="762" t="s">
        <v>1445</v>
      </c>
      <c r="S255" s="763" t="s">
        <v>1449</v>
      </c>
      <c r="T255" s="341">
        <v>0</v>
      </c>
      <c r="U255" s="342">
        <v>1</v>
      </c>
      <c r="V255" s="341" t="s">
        <v>67</v>
      </c>
      <c r="W255" s="506">
        <v>0</v>
      </c>
      <c r="X255" s="571">
        <v>1</v>
      </c>
      <c r="Y255" s="506">
        <v>0</v>
      </c>
      <c r="Z255" s="572">
        <v>0</v>
      </c>
      <c r="AA255" s="764"/>
      <c r="AB255" s="765"/>
      <c r="AC255" s="765"/>
      <c r="AD255" s="765"/>
      <c r="AE255" s="765"/>
      <c r="AF255" s="765"/>
      <c r="AG255" s="765"/>
      <c r="AH255" s="765"/>
      <c r="AI255" s="765"/>
      <c r="AJ255" s="765"/>
      <c r="AK255" s="765"/>
      <c r="AL255" s="765"/>
      <c r="AM255" s="765"/>
      <c r="AN255" s="765"/>
      <c r="AO255" s="765"/>
      <c r="AP255" s="765"/>
      <c r="AQ255" s="765"/>
      <c r="AR255" s="765"/>
      <c r="AS255" s="765"/>
      <c r="AT255" s="765"/>
      <c r="AU255" s="765"/>
      <c r="AV255" s="765"/>
      <c r="AW255" s="765"/>
      <c r="AX255" s="765"/>
      <c r="AY255" s="765"/>
      <c r="AZ255" s="765"/>
      <c r="BA255" s="765"/>
      <c r="BB255" s="765"/>
      <c r="BC255" s="766"/>
      <c r="BD255" s="304"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2" t="s">
        <v>1450</v>
      </c>
      <c r="EM255" s="275" t="s">
        <v>1445</v>
      </c>
      <c r="EN255" s="276" t="s">
        <v>1449</v>
      </c>
      <c r="EO255" s="277">
        <v>0</v>
      </c>
      <c r="EP255" s="277">
        <v>1</v>
      </c>
      <c r="EQ255" s="278">
        <v>0</v>
      </c>
      <c r="ER255" s="836">
        <v>0</v>
      </c>
      <c r="ES255" s="826">
        <v>0.4</v>
      </c>
      <c r="ET255" s="827">
        <v>0.6</v>
      </c>
    </row>
    <row r="256" spans="1:152" ht="94.5" customHeight="1">
      <c r="A256" s="237" t="s">
        <v>103</v>
      </c>
      <c r="B256" s="767" t="s">
        <v>104</v>
      </c>
      <c r="C256" s="768" t="s">
        <v>1452</v>
      </c>
      <c r="D256" s="769" t="s">
        <v>1453</v>
      </c>
      <c r="E256" s="3" t="s">
        <v>57</v>
      </c>
      <c r="F256" s="646" t="str">
        <f t="shared" si="153"/>
        <v>E4.P_A</v>
      </c>
      <c r="G256" s="737" t="s">
        <v>391</v>
      </c>
      <c r="H256" s="520" t="s">
        <v>542</v>
      </c>
      <c r="I256" s="408" t="s">
        <v>1454</v>
      </c>
      <c r="J256" s="439" t="s">
        <v>61</v>
      </c>
      <c r="K256" s="402" t="str">
        <f t="shared" si="154"/>
        <v>E4.P_A.MR1</v>
      </c>
      <c r="L256" s="364" t="s">
        <v>518</v>
      </c>
      <c r="M256" s="365" t="s">
        <v>1455</v>
      </c>
      <c r="N256" s="770">
        <v>635</v>
      </c>
      <c r="O256" s="770">
        <v>571</v>
      </c>
      <c r="P256" s="771" t="s">
        <v>64</v>
      </c>
      <c r="Q256" s="771" t="str">
        <f t="shared" si="155"/>
        <v>E4.P_A.MR1-MP01-1</v>
      </c>
      <c r="R256" s="421" t="s">
        <v>1456</v>
      </c>
      <c r="S256" s="371" t="s">
        <v>1457</v>
      </c>
      <c r="T256" s="372">
        <v>10</v>
      </c>
      <c r="U256" s="373">
        <v>100</v>
      </c>
      <c r="V256" s="372" t="s">
        <v>67</v>
      </c>
      <c r="W256" s="257">
        <v>25</v>
      </c>
      <c r="X256" s="374">
        <v>25</v>
      </c>
      <c r="Y256" s="257">
        <v>25</v>
      </c>
      <c r="Z256" s="375">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50">
        <f t="shared" ref="BC256" si="201">+BB256+AU256+AN256+AG256</f>
        <v>18545748650</v>
      </c>
      <c r="BD256" s="304"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2" t="s">
        <v>1459</v>
      </c>
      <c r="EM256" s="321" t="s">
        <v>1456</v>
      </c>
      <c r="EN256" s="277" t="s">
        <v>1457</v>
      </c>
      <c r="EO256" s="277">
        <v>10</v>
      </c>
      <c r="EP256" s="277">
        <v>100</v>
      </c>
      <c r="EQ256" s="278">
        <v>25</v>
      </c>
      <c r="ER256" s="278">
        <v>25</v>
      </c>
      <c r="ES256" s="278">
        <v>25</v>
      </c>
      <c r="ET256" s="831">
        <v>25</v>
      </c>
    </row>
    <row r="257" spans="1:150" ht="41.25" customHeight="1">
      <c r="A257" s="772" t="s">
        <v>103</v>
      </c>
      <c r="B257" s="433" t="s">
        <v>104</v>
      </c>
      <c r="C257" s="434" t="s">
        <v>1452</v>
      </c>
      <c r="D257" s="434"/>
      <c r="E257" s="8" t="s">
        <v>57</v>
      </c>
      <c r="F257" s="652" t="str">
        <f t="shared" si="153"/>
        <v>E4.P_A</v>
      </c>
      <c r="G257" s="414" t="s">
        <v>391</v>
      </c>
      <c r="H257" s="414" t="s">
        <v>542</v>
      </c>
      <c r="I257" s="447"/>
      <c r="J257" s="287" t="s">
        <v>61</v>
      </c>
      <c r="K257" s="288" t="str">
        <f t="shared" si="154"/>
        <v>E4.P_A.MR1</v>
      </c>
      <c r="L257" s="413" t="s">
        <v>518</v>
      </c>
      <c r="M257" s="414" t="s">
        <v>1455</v>
      </c>
      <c r="N257" s="496">
        <v>635</v>
      </c>
      <c r="O257" s="496">
        <v>571</v>
      </c>
      <c r="P257" s="773" t="s">
        <v>87</v>
      </c>
      <c r="Q257" s="773" t="str">
        <f t="shared" si="155"/>
        <v>E4.P_A.MR1-MP02-1</v>
      </c>
      <c r="R257" s="425" t="s">
        <v>1461</v>
      </c>
      <c r="S257" s="317" t="s">
        <v>1462</v>
      </c>
      <c r="T257" s="322">
        <v>0.17</v>
      </c>
      <c r="U257" s="323">
        <v>1</v>
      </c>
      <c r="V257" s="322" t="s">
        <v>67</v>
      </c>
      <c r="W257" s="324">
        <v>0.25</v>
      </c>
      <c r="X257" s="325">
        <v>0.25</v>
      </c>
      <c r="Y257" s="324">
        <v>0.25</v>
      </c>
      <c r="Z257" s="326">
        <v>0.25</v>
      </c>
      <c r="AA257" s="327"/>
      <c r="AB257" s="328"/>
      <c r="AC257" s="328"/>
      <c r="AD257" s="328"/>
      <c r="AE257" s="328"/>
      <c r="AF257" s="328"/>
      <c r="AG257" s="328"/>
      <c r="AH257" s="328"/>
      <c r="AI257" s="328"/>
      <c r="AJ257" s="328"/>
      <c r="AK257" s="328"/>
      <c r="AL257" s="328"/>
      <c r="AM257" s="328"/>
      <c r="AN257" s="328"/>
      <c r="AO257" s="328"/>
      <c r="AP257" s="328"/>
      <c r="AQ257" s="328"/>
      <c r="AR257" s="328"/>
      <c r="AS257" s="328"/>
      <c r="AT257" s="328"/>
      <c r="AU257" s="328"/>
      <c r="AV257" s="328"/>
      <c r="AW257" s="328"/>
      <c r="AX257" s="328"/>
      <c r="AY257" s="328"/>
      <c r="AZ257" s="328"/>
      <c r="BA257" s="328"/>
      <c r="BB257" s="328"/>
      <c r="BC257" s="329"/>
      <c r="BD257" s="304"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2" t="s">
        <v>1463</v>
      </c>
      <c r="EM257" s="321" t="s">
        <v>1461</v>
      </c>
      <c r="EN257" s="277" t="s">
        <v>1462</v>
      </c>
      <c r="EO257" s="332">
        <v>17</v>
      </c>
      <c r="EP257" s="856">
        <v>100</v>
      </c>
      <c r="EQ257" s="856">
        <v>25</v>
      </c>
      <c r="ER257" s="856">
        <v>25</v>
      </c>
      <c r="ES257" s="856">
        <v>25</v>
      </c>
      <c r="ET257" s="857">
        <v>25</v>
      </c>
    </row>
    <row r="258" spans="1:150" ht="39.75" customHeight="1">
      <c r="A258" s="772" t="s">
        <v>103</v>
      </c>
      <c r="B258" s="433" t="s">
        <v>104</v>
      </c>
      <c r="C258" s="434" t="s">
        <v>1452</v>
      </c>
      <c r="D258" s="434"/>
      <c r="E258" s="8" t="s">
        <v>57</v>
      </c>
      <c r="F258" s="652" t="str">
        <f t="shared" si="153"/>
        <v>E4.P_A</v>
      </c>
      <c r="G258" s="414" t="s">
        <v>391</v>
      </c>
      <c r="H258" s="414" t="s">
        <v>542</v>
      </c>
      <c r="I258" s="447"/>
      <c r="J258" s="287" t="s">
        <v>61</v>
      </c>
      <c r="K258" s="288" t="str">
        <f t="shared" si="154"/>
        <v>E4.P_A.MR1</v>
      </c>
      <c r="L258" s="413" t="s">
        <v>518</v>
      </c>
      <c r="M258" s="414" t="s">
        <v>1455</v>
      </c>
      <c r="N258" s="496">
        <v>635</v>
      </c>
      <c r="O258" s="496">
        <v>571</v>
      </c>
      <c r="P258" s="774" t="s">
        <v>99</v>
      </c>
      <c r="Q258" s="773" t="str">
        <f t="shared" si="155"/>
        <v>E4.P_A.MR1-MP03-1</v>
      </c>
      <c r="R258" s="425" t="s">
        <v>1465</v>
      </c>
      <c r="S258" s="317" t="s">
        <v>1466</v>
      </c>
      <c r="T258" s="384">
        <v>1</v>
      </c>
      <c r="U258" s="385">
        <v>2</v>
      </c>
      <c r="V258" s="384" t="s">
        <v>67</v>
      </c>
      <c r="W258" s="318">
        <v>0.6</v>
      </c>
      <c r="X258" s="333">
        <v>0.8</v>
      </c>
      <c r="Y258" s="318">
        <v>0.6</v>
      </c>
      <c r="Z258" s="300">
        <v>0</v>
      </c>
      <c r="AA258" s="386"/>
      <c r="AB258" s="387"/>
      <c r="AC258" s="387"/>
      <c r="AD258" s="387"/>
      <c r="AE258" s="387"/>
      <c r="AF258" s="387"/>
      <c r="AG258" s="387"/>
      <c r="AH258" s="387"/>
      <c r="AI258" s="387"/>
      <c r="AJ258" s="387"/>
      <c r="AK258" s="387"/>
      <c r="AL258" s="387"/>
      <c r="AM258" s="387"/>
      <c r="AN258" s="387"/>
      <c r="AO258" s="387"/>
      <c r="AP258" s="387"/>
      <c r="AQ258" s="387"/>
      <c r="AR258" s="387"/>
      <c r="AS258" s="387"/>
      <c r="AT258" s="387"/>
      <c r="AU258" s="387"/>
      <c r="AV258" s="387"/>
      <c r="AW258" s="387"/>
      <c r="AX258" s="387"/>
      <c r="AY258" s="387"/>
      <c r="AZ258" s="387"/>
      <c r="BA258" s="387"/>
      <c r="BB258" s="387"/>
      <c r="BC258" s="388"/>
      <c r="BD258" s="304"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2" t="s">
        <v>1467</v>
      </c>
      <c r="EM258" s="321" t="s">
        <v>1465</v>
      </c>
      <c r="EN258" s="277" t="s">
        <v>1466</v>
      </c>
      <c r="EO258" s="389">
        <v>1</v>
      </c>
      <c r="EP258" s="389">
        <v>2</v>
      </c>
      <c r="EQ258" s="279">
        <v>0.6</v>
      </c>
      <c r="ER258" s="279">
        <v>0.8</v>
      </c>
      <c r="ES258" s="279">
        <v>0.6</v>
      </c>
      <c r="ET258" s="831">
        <v>0</v>
      </c>
    </row>
    <row r="259" spans="1:150" ht="38.25" customHeight="1">
      <c r="A259" s="772" t="s">
        <v>103</v>
      </c>
      <c r="B259" s="433" t="s">
        <v>104</v>
      </c>
      <c r="C259" s="434" t="s">
        <v>1452</v>
      </c>
      <c r="D259" s="434"/>
      <c r="E259" s="8" t="s">
        <v>57</v>
      </c>
      <c r="F259" s="652" t="str">
        <f t="shared" si="153"/>
        <v>E4.P_A</v>
      </c>
      <c r="G259" s="414" t="s">
        <v>391</v>
      </c>
      <c r="H259" s="414" t="s">
        <v>542</v>
      </c>
      <c r="I259" s="447"/>
      <c r="J259" s="287" t="s">
        <v>61</v>
      </c>
      <c r="K259" s="288" t="str">
        <f t="shared" si="154"/>
        <v>E4.P_A.MR1</v>
      </c>
      <c r="L259" s="413" t="s">
        <v>518</v>
      </c>
      <c r="M259" s="414" t="s">
        <v>1455</v>
      </c>
      <c r="N259" s="496">
        <v>635</v>
      </c>
      <c r="O259" s="496">
        <v>571</v>
      </c>
      <c r="P259" s="774" t="s">
        <v>112</v>
      </c>
      <c r="Q259" s="773" t="str">
        <f t="shared" si="155"/>
        <v>E4.P_A.MR1-MP04-1</v>
      </c>
      <c r="R259" s="425" t="s">
        <v>1469</v>
      </c>
      <c r="S259" s="317" t="s">
        <v>1470</v>
      </c>
      <c r="T259" s="384">
        <v>2</v>
      </c>
      <c r="U259" s="385">
        <v>2</v>
      </c>
      <c r="V259" s="384" t="s">
        <v>102</v>
      </c>
      <c r="W259" s="318">
        <v>0.5</v>
      </c>
      <c r="X259" s="333">
        <v>0.5</v>
      </c>
      <c r="Y259" s="318">
        <v>0.5</v>
      </c>
      <c r="Z259" s="319">
        <v>0.5</v>
      </c>
      <c r="AA259" s="386"/>
      <c r="AB259" s="387"/>
      <c r="AC259" s="387"/>
      <c r="AD259" s="387"/>
      <c r="AE259" s="387"/>
      <c r="AF259" s="387"/>
      <c r="AG259" s="387"/>
      <c r="AH259" s="387"/>
      <c r="AI259" s="387"/>
      <c r="AJ259" s="387"/>
      <c r="AK259" s="387"/>
      <c r="AL259" s="387"/>
      <c r="AM259" s="387"/>
      <c r="AN259" s="387"/>
      <c r="AO259" s="387"/>
      <c r="AP259" s="387"/>
      <c r="AQ259" s="387"/>
      <c r="AR259" s="387"/>
      <c r="AS259" s="387"/>
      <c r="AT259" s="387"/>
      <c r="AU259" s="387"/>
      <c r="AV259" s="387"/>
      <c r="AW259" s="387"/>
      <c r="AX259" s="387"/>
      <c r="AY259" s="387"/>
      <c r="AZ259" s="387"/>
      <c r="BA259" s="387"/>
      <c r="BB259" s="387"/>
      <c r="BC259" s="388"/>
      <c r="BD259" s="304"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2" t="s">
        <v>1471</v>
      </c>
      <c r="EM259" s="321" t="s">
        <v>1469</v>
      </c>
      <c r="EN259" s="277" t="s">
        <v>1470</v>
      </c>
      <c r="EO259" s="389">
        <v>2</v>
      </c>
      <c r="EP259" s="389">
        <v>2</v>
      </c>
      <c r="EQ259" s="279">
        <v>0.5</v>
      </c>
      <c r="ER259" s="279">
        <v>0.5</v>
      </c>
      <c r="ES259" s="279">
        <v>0.5</v>
      </c>
      <c r="ET259" s="835">
        <v>0.5</v>
      </c>
    </row>
    <row r="260" spans="1:150" ht="36.75" customHeight="1">
      <c r="A260" s="772" t="s">
        <v>103</v>
      </c>
      <c r="B260" s="433" t="s">
        <v>104</v>
      </c>
      <c r="C260" s="434" t="s">
        <v>1452</v>
      </c>
      <c r="D260" s="434"/>
      <c r="E260" s="8" t="s">
        <v>57</v>
      </c>
      <c r="F260" s="652" t="str">
        <f t="shared" si="153"/>
        <v>E4.P_A</v>
      </c>
      <c r="G260" s="414" t="s">
        <v>391</v>
      </c>
      <c r="H260" s="414" t="s">
        <v>542</v>
      </c>
      <c r="I260" s="447"/>
      <c r="J260" s="287" t="s">
        <v>61</v>
      </c>
      <c r="K260" s="288" t="str">
        <f t="shared" si="154"/>
        <v>E4.P_A.MR1</v>
      </c>
      <c r="L260" s="413" t="s">
        <v>518</v>
      </c>
      <c r="M260" s="414" t="s">
        <v>1455</v>
      </c>
      <c r="N260" s="496">
        <v>635</v>
      </c>
      <c r="O260" s="496">
        <v>571</v>
      </c>
      <c r="P260" s="774" t="s">
        <v>122</v>
      </c>
      <c r="Q260" s="773" t="str">
        <f t="shared" si="155"/>
        <v>E4.P_A.MR1-MP05-1</v>
      </c>
      <c r="R260" s="425" t="s">
        <v>1473</v>
      </c>
      <c r="S260" s="317" t="s">
        <v>1474</v>
      </c>
      <c r="T260" s="384">
        <v>0</v>
      </c>
      <c r="U260" s="385">
        <v>1</v>
      </c>
      <c r="V260" s="384" t="s">
        <v>67</v>
      </c>
      <c r="W260" s="324">
        <v>0.25</v>
      </c>
      <c r="X260" s="325">
        <v>0.25</v>
      </c>
      <c r="Y260" s="324">
        <v>0.25</v>
      </c>
      <c r="Z260" s="326">
        <v>0.25</v>
      </c>
      <c r="AA260" s="386"/>
      <c r="AB260" s="387"/>
      <c r="AC260" s="387"/>
      <c r="AD260" s="387"/>
      <c r="AE260" s="387"/>
      <c r="AF260" s="387"/>
      <c r="AG260" s="387"/>
      <c r="AH260" s="387"/>
      <c r="AI260" s="387"/>
      <c r="AJ260" s="387"/>
      <c r="AK260" s="387"/>
      <c r="AL260" s="387"/>
      <c r="AM260" s="387"/>
      <c r="AN260" s="387"/>
      <c r="AO260" s="387"/>
      <c r="AP260" s="387"/>
      <c r="AQ260" s="387"/>
      <c r="AR260" s="387"/>
      <c r="AS260" s="387"/>
      <c r="AT260" s="387"/>
      <c r="AU260" s="387"/>
      <c r="AV260" s="387"/>
      <c r="AW260" s="387"/>
      <c r="AX260" s="387"/>
      <c r="AY260" s="387"/>
      <c r="AZ260" s="387"/>
      <c r="BA260" s="387"/>
      <c r="BB260" s="387"/>
      <c r="BC260" s="388"/>
      <c r="BD260" s="304"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2" t="s">
        <v>1475</v>
      </c>
      <c r="EM260" s="321" t="s">
        <v>1473</v>
      </c>
      <c r="EN260" s="277" t="s">
        <v>1474</v>
      </c>
      <c r="EO260" s="389">
        <v>0</v>
      </c>
      <c r="EP260" s="389">
        <v>1</v>
      </c>
      <c r="EQ260" s="332">
        <v>0.25</v>
      </c>
      <c r="ER260" s="332">
        <v>0.25</v>
      </c>
      <c r="ES260" s="332">
        <v>0.25</v>
      </c>
      <c r="ET260" s="830">
        <v>0.25</v>
      </c>
    </row>
    <row r="261" spans="1:150" ht="36.75" customHeight="1">
      <c r="A261" s="772" t="s">
        <v>103</v>
      </c>
      <c r="B261" s="433" t="s">
        <v>104</v>
      </c>
      <c r="C261" s="434" t="s">
        <v>1452</v>
      </c>
      <c r="D261" s="434"/>
      <c r="E261" s="8" t="s">
        <v>57</v>
      </c>
      <c r="F261" s="652" t="str">
        <f t="shared" si="153"/>
        <v>E4.P_A</v>
      </c>
      <c r="G261" s="414" t="s">
        <v>391</v>
      </c>
      <c r="H261" s="414" t="s">
        <v>542</v>
      </c>
      <c r="I261" s="447"/>
      <c r="J261" s="287" t="s">
        <v>61</v>
      </c>
      <c r="K261" s="288" t="str">
        <f t="shared" si="154"/>
        <v>E4.P_A.MR1</v>
      </c>
      <c r="L261" s="413" t="s">
        <v>518</v>
      </c>
      <c r="M261" s="414" t="s">
        <v>1455</v>
      </c>
      <c r="N261" s="496">
        <v>635</v>
      </c>
      <c r="O261" s="496">
        <v>571</v>
      </c>
      <c r="P261" s="774" t="s">
        <v>132</v>
      </c>
      <c r="Q261" s="773" t="str">
        <f t="shared" si="155"/>
        <v>E4.P_A.MR1-MP06-1</v>
      </c>
      <c r="R261" s="425" t="s">
        <v>1477</v>
      </c>
      <c r="S261" s="317" t="s">
        <v>1478</v>
      </c>
      <c r="T261" s="384">
        <v>0</v>
      </c>
      <c r="U261" s="385">
        <v>2</v>
      </c>
      <c r="V261" s="384" t="s">
        <v>67</v>
      </c>
      <c r="W261" s="298">
        <v>0</v>
      </c>
      <c r="X261" s="299">
        <v>1</v>
      </c>
      <c r="Y261" s="318">
        <v>0.5</v>
      </c>
      <c r="Z261" s="319">
        <v>0.5</v>
      </c>
      <c r="AA261" s="386"/>
      <c r="AB261" s="387"/>
      <c r="AC261" s="387"/>
      <c r="AD261" s="387"/>
      <c r="AE261" s="387"/>
      <c r="AF261" s="387"/>
      <c r="AG261" s="387"/>
      <c r="AH261" s="387"/>
      <c r="AI261" s="387"/>
      <c r="AJ261" s="387"/>
      <c r="AK261" s="387"/>
      <c r="AL261" s="387"/>
      <c r="AM261" s="387"/>
      <c r="AN261" s="387"/>
      <c r="AO261" s="387"/>
      <c r="AP261" s="387"/>
      <c r="AQ261" s="387"/>
      <c r="AR261" s="387"/>
      <c r="AS261" s="387"/>
      <c r="AT261" s="387"/>
      <c r="AU261" s="387"/>
      <c r="AV261" s="387"/>
      <c r="AW261" s="387"/>
      <c r="AX261" s="387"/>
      <c r="AY261" s="387"/>
      <c r="AZ261" s="387"/>
      <c r="BA261" s="387"/>
      <c r="BB261" s="387"/>
      <c r="BC261" s="388"/>
      <c r="BD261" s="304"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2" t="s">
        <v>1479</v>
      </c>
      <c r="EM261" s="321" t="s">
        <v>1477</v>
      </c>
      <c r="EN261" s="277" t="s">
        <v>1478</v>
      </c>
      <c r="EO261" s="389">
        <v>0</v>
      </c>
      <c r="EP261" s="389">
        <v>2</v>
      </c>
      <c r="EQ261" s="278">
        <v>0</v>
      </c>
      <c r="ER261" s="278">
        <v>1</v>
      </c>
      <c r="ES261" s="279">
        <v>0.5</v>
      </c>
      <c r="ET261" s="835">
        <v>0.5</v>
      </c>
    </row>
    <row r="262" spans="1:150" ht="39" customHeight="1" thickBot="1">
      <c r="A262" s="772" t="s">
        <v>103</v>
      </c>
      <c r="B262" s="433" t="s">
        <v>104</v>
      </c>
      <c r="C262" s="434" t="s">
        <v>1452</v>
      </c>
      <c r="D262" s="434"/>
      <c r="E262" s="8" t="s">
        <v>57</v>
      </c>
      <c r="F262" s="652" t="str">
        <f t="shared" si="153"/>
        <v>E4.P_A</v>
      </c>
      <c r="G262" s="414" t="s">
        <v>391</v>
      </c>
      <c r="H262" s="414" t="s">
        <v>542</v>
      </c>
      <c r="I262" s="451"/>
      <c r="J262" s="344" t="s">
        <v>61</v>
      </c>
      <c r="K262" s="404" t="str">
        <f t="shared" si="154"/>
        <v>E4.P_A.MR1</v>
      </c>
      <c r="L262" s="429" t="s">
        <v>518</v>
      </c>
      <c r="M262" s="430" t="s">
        <v>1455</v>
      </c>
      <c r="N262" s="502">
        <v>635</v>
      </c>
      <c r="O262" s="502">
        <v>571</v>
      </c>
      <c r="P262" s="775" t="s">
        <v>142</v>
      </c>
      <c r="Q262" s="776" t="str">
        <f t="shared" si="155"/>
        <v>E4.P_A.MR1-MP07-1</v>
      </c>
      <c r="R262" s="432" t="s">
        <v>1481</v>
      </c>
      <c r="S262" s="353" t="s">
        <v>1482</v>
      </c>
      <c r="T262" s="396">
        <v>9</v>
      </c>
      <c r="U262" s="397">
        <v>11</v>
      </c>
      <c r="V262" s="396" t="s">
        <v>67</v>
      </c>
      <c r="W262" s="398">
        <v>2.75</v>
      </c>
      <c r="X262" s="399">
        <v>2.75</v>
      </c>
      <c r="Y262" s="398">
        <v>2.75</v>
      </c>
      <c r="Z262" s="400">
        <v>2.75</v>
      </c>
      <c r="AA262" s="386"/>
      <c r="AB262" s="387"/>
      <c r="AC262" s="387"/>
      <c r="AD262" s="387"/>
      <c r="AE262" s="387"/>
      <c r="AF262" s="387"/>
      <c r="AG262" s="387"/>
      <c r="AH262" s="387"/>
      <c r="AI262" s="387"/>
      <c r="AJ262" s="387"/>
      <c r="AK262" s="387"/>
      <c r="AL262" s="387"/>
      <c r="AM262" s="387"/>
      <c r="AN262" s="387"/>
      <c r="AO262" s="387"/>
      <c r="AP262" s="387"/>
      <c r="AQ262" s="387"/>
      <c r="AR262" s="387"/>
      <c r="AS262" s="387"/>
      <c r="AT262" s="387"/>
      <c r="AU262" s="387"/>
      <c r="AV262" s="387"/>
      <c r="AW262" s="387"/>
      <c r="AX262" s="387"/>
      <c r="AY262" s="387"/>
      <c r="AZ262" s="387"/>
      <c r="BA262" s="387"/>
      <c r="BB262" s="387"/>
      <c r="BC262" s="388"/>
      <c r="BD262" s="304"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2" t="s">
        <v>1483</v>
      </c>
      <c r="EM262" s="321" t="s">
        <v>1481</v>
      </c>
      <c r="EN262" s="277" t="s">
        <v>1482</v>
      </c>
      <c r="EO262" s="389">
        <v>9</v>
      </c>
      <c r="EP262" s="389">
        <v>11</v>
      </c>
      <c r="EQ262" s="332">
        <v>2.75</v>
      </c>
      <c r="ER262" s="332">
        <v>2.75</v>
      </c>
      <c r="ES262" s="332">
        <v>2.75</v>
      </c>
      <c r="ET262" s="830">
        <v>2.75</v>
      </c>
    </row>
    <row r="263" spans="1:150" ht="74.25" customHeight="1">
      <c r="A263" s="772" t="s">
        <v>103</v>
      </c>
      <c r="B263" s="433" t="s">
        <v>104</v>
      </c>
      <c r="C263" s="434" t="s">
        <v>1452</v>
      </c>
      <c r="D263" s="434"/>
      <c r="E263" s="8" t="s">
        <v>57</v>
      </c>
      <c r="F263" s="652" t="str">
        <f t="shared" si="153"/>
        <v>E4.P_A</v>
      </c>
      <c r="G263" s="414" t="s">
        <v>391</v>
      </c>
      <c r="H263" s="414" t="s">
        <v>542</v>
      </c>
      <c r="I263" s="408" t="s">
        <v>1485</v>
      </c>
      <c r="J263" s="439" t="s">
        <v>167</v>
      </c>
      <c r="K263" s="402" t="str">
        <f t="shared" si="154"/>
        <v>E4.P_A.MR2</v>
      </c>
      <c r="L263" s="364" t="s">
        <v>525</v>
      </c>
      <c r="M263" s="365" t="s">
        <v>1486</v>
      </c>
      <c r="N263" s="249">
        <v>277</v>
      </c>
      <c r="O263" s="249">
        <v>249</v>
      </c>
      <c r="P263" s="777" t="s">
        <v>64</v>
      </c>
      <c r="Q263" s="522" t="str">
        <f t="shared" si="155"/>
        <v>E4.P_A.MR2-MP01-1</v>
      </c>
      <c r="R263" s="510" t="s">
        <v>1487</v>
      </c>
      <c r="S263" s="511" t="s">
        <v>1488</v>
      </c>
      <c r="T263" s="372">
        <v>0</v>
      </c>
      <c r="U263" s="373">
        <v>1</v>
      </c>
      <c r="V263" s="372" t="s">
        <v>67</v>
      </c>
      <c r="W263" s="566">
        <v>0.25</v>
      </c>
      <c r="X263" s="567">
        <v>0.25</v>
      </c>
      <c r="Y263" s="566">
        <v>0.25</v>
      </c>
      <c r="Z263" s="568">
        <v>0.25</v>
      </c>
      <c r="AA263" s="301"/>
      <c r="AB263" s="302"/>
      <c r="AC263" s="302"/>
      <c r="AD263" s="302"/>
      <c r="AE263" s="302"/>
      <c r="AF263" s="302"/>
      <c r="AG263" s="302"/>
      <c r="AH263" s="302"/>
      <c r="AI263" s="302"/>
      <c r="AJ263" s="302"/>
      <c r="AK263" s="302"/>
      <c r="AL263" s="302"/>
      <c r="AM263" s="302"/>
      <c r="AN263" s="302"/>
      <c r="AO263" s="302"/>
      <c r="AP263" s="302"/>
      <c r="AQ263" s="302"/>
      <c r="AR263" s="302"/>
      <c r="AS263" s="302"/>
      <c r="AT263" s="302"/>
      <c r="AU263" s="302"/>
      <c r="AV263" s="302"/>
      <c r="AW263" s="302"/>
      <c r="AX263" s="302"/>
      <c r="AY263" s="302"/>
      <c r="AZ263" s="302"/>
      <c r="BA263" s="302"/>
      <c r="BB263" s="302"/>
      <c r="BC263" s="303"/>
      <c r="BD263" s="304"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4" t="s">
        <v>1489</v>
      </c>
      <c r="EM263" s="321" t="s">
        <v>1487</v>
      </c>
      <c r="EN263" s="277" t="s">
        <v>1488</v>
      </c>
      <c r="EO263" s="277">
        <v>0</v>
      </c>
      <c r="EP263" s="277">
        <v>1</v>
      </c>
      <c r="EQ263" s="332">
        <v>0.25</v>
      </c>
      <c r="ER263" s="332">
        <v>0.25</v>
      </c>
      <c r="ES263" s="332">
        <v>0.25</v>
      </c>
      <c r="ET263" s="830">
        <v>0.25</v>
      </c>
    </row>
    <row r="264" spans="1:150" ht="54.75" customHeight="1">
      <c r="A264" s="772" t="s">
        <v>103</v>
      </c>
      <c r="B264" s="433" t="s">
        <v>104</v>
      </c>
      <c r="C264" s="434" t="s">
        <v>1452</v>
      </c>
      <c r="D264" s="434"/>
      <c r="E264" s="8" t="s">
        <v>57</v>
      </c>
      <c r="F264" s="652" t="str">
        <f t="shared" si="153"/>
        <v>E4.P_A</v>
      </c>
      <c r="G264" s="414" t="s">
        <v>391</v>
      </c>
      <c r="H264" s="414" t="s">
        <v>542</v>
      </c>
      <c r="I264" s="447"/>
      <c r="J264" s="287" t="s">
        <v>167</v>
      </c>
      <c r="K264" s="288" t="str">
        <f t="shared" si="154"/>
        <v>E4.P_A.MR2</v>
      </c>
      <c r="L264" s="641" t="s">
        <v>525</v>
      </c>
      <c r="M264" s="434" t="s">
        <v>1486</v>
      </c>
      <c r="N264" s="291">
        <v>277</v>
      </c>
      <c r="O264" s="291">
        <v>249</v>
      </c>
      <c r="P264" s="521" t="s">
        <v>87</v>
      </c>
      <c r="Q264" s="531" t="str">
        <f t="shared" si="155"/>
        <v>E4.P_A.MR2-MP02-1</v>
      </c>
      <c r="R264" s="425" t="s">
        <v>1491</v>
      </c>
      <c r="S264" s="317" t="s">
        <v>1492</v>
      </c>
      <c r="T264" s="296">
        <v>1</v>
      </c>
      <c r="U264" s="297">
        <v>1</v>
      </c>
      <c r="V264" s="296" t="s">
        <v>102</v>
      </c>
      <c r="W264" s="324">
        <v>0.25</v>
      </c>
      <c r="X264" s="325">
        <v>0.25</v>
      </c>
      <c r="Y264" s="324">
        <v>0.25</v>
      </c>
      <c r="Z264" s="326">
        <v>0.25</v>
      </c>
      <c r="AA264" s="301"/>
      <c r="AB264" s="302"/>
      <c r="AC264" s="302"/>
      <c r="AD264" s="302"/>
      <c r="AE264" s="302"/>
      <c r="AF264" s="302"/>
      <c r="AG264" s="302"/>
      <c r="AH264" s="302"/>
      <c r="AI264" s="302"/>
      <c r="AJ264" s="302"/>
      <c r="AK264" s="302"/>
      <c r="AL264" s="302"/>
      <c r="AM264" s="302"/>
      <c r="AN264" s="302"/>
      <c r="AO264" s="302"/>
      <c r="AP264" s="302"/>
      <c r="AQ264" s="302"/>
      <c r="AR264" s="302"/>
      <c r="AS264" s="302"/>
      <c r="AT264" s="302"/>
      <c r="AU264" s="302"/>
      <c r="AV264" s="302"/>
      <c r="AW264" s="302"/>
      <c r="AX264" s="302"/>
      <c r="AY264" s="302"/>
      <c r="AZ264" s="302"/>
      <c r="BA264" s="302"/>
      <c r="BB264" s="302"/>
      <c r="BC264" s="303"/>
      <c r="BD264" s="304"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4" t="s">
        <v>1493</v>
      </c>
      <c r="EM264" s="321" t="s">
        <v>1491</v>
      </c>
      <c r="EN264" s="277" t="s">
        <v>1492</v>
      </c>
      <c r="EO264" s="277">
        <v>1</v>
      </c>
      <c r="EP264" s="277">
        <v>1</v>
      </c>
      <c r="EQ264" s="332">
        <v>0.25</v>
      </c>
      <c r="ER264" s="332">
        <v>0.25</v>
      </c>
      <c r="ES264" s="332">
        <v>0.25</v>
      </c>
      <c r="ET264" s="830">
        <v>0.25</v>
      </c>
    </row>
    <row r="265" spans="1:150" ht="63" customHeight="1">
      <c r="A265" s="772" t="s">
        <v>103</v>
      </c>
      <c r="B265" s="433" t="s">
        <v>104</v>
      </c>
      <c r="C265" s="434" t="s">
        <v>1452</v>
      </c>
      <c r="D265" s="434"/>
      <c r="E265" s="8" t="s">
        <v>57</v>
      </c>
      <c r="F265" s="652" t="str">
        <f t="shared" si="153"/>
        <v>E4.P_A</v>
      </c>
      <c r="G265" s="414" t="s">
        <v>391</v>
      </c>
      <c r="H265" s="414" t="s">
        <v>542</v>
      </c>
      <c r="I265" s="447"/>
      <c r="J265" s="287" t="s">
        <v>167</v>
      </c>
      <c r="K265" s="288" t="str">
        <f t="shared" si="154"/>
        <v>E4.P_A.MR2</v>
      </c>
      <c r="L265" s="641" t="s">
        <v>525</v>
      </c>
      <c r="M265" s="434" t="s">
        <v>1486</v>
      </c>
      <c r="N265" s="291">
        <v>277</v>
      </c>
      <c r="O265" s="291">
        <v>249</v>
      </c>
      <c r="P265" s="521" t="s">
        <v>99</v>
      </c>
      <c r="Q265" s="531" t="str">
        <f t="shared" si="155"/>
        <v>E4.P_A.MR2-MP03-1</v>
      </c>
      <c r="R265" s="425" t="s">
        <v>1495</v>
      </c>
      <c r="S265" s="317" t="s">
        <v>1496</v>
      </c>
      <c r="T265" s="384">
        <v>1</v>
      </c>
      <c r="U265" s="385">
        <v>1</v>
      </c>
      <c r="V265" s="384" t="s">
        <v>102</v>
      </c>
      <c r="W265" s="298">
        <v>1</v>
      </c>
      <c r="X265" s="299">
        <v>0</v>
      </c>
      <c r="Y265" s="298">
        <v>0</v>
      </c>
      <c r="Z265" s="300">
        <v>0</v>
      </c>
      <c r="AA265" s="386"/>
      <c r="AB265" s="387"/>
      <c r="AC265" s="387"/>
      <c r="AD265" s="387"/>
      <c r="AE265" s="387"/>
      <c r="AF265" s="387"/>
      <c r="AG265" s="387"/>
      <c r="AH265" s="387"/>
      <c r="AI265" s="387"/>
      <c r="AJ265" s="387"/>
      <c r="AK265" s="387"/>
      <c r="AL265" s="387"/>
      <c r="AM265" s="387"/>
      <c r="AN265" s="387"/>
      <c r="AO265" s="387"/>
      <c r="AP265" s="387"/>
      <c r="AQ265" s="387"/>
      <c r="AR265" s="387"/>
      <c r="AS265" s="387"/>
      <c r="AT265" s="387"/>
      <c r="AU265" s="387"/>
      <c r="AV265" s="387"/>
      <c r="AW265" s="387"/>
      <c r="AX265" s="387"/>
      <c r="AY265" s="387"/>
      <c r="AZ265" s="387"/>
      <c r="BA265" s="387"/>
      <c r="BB265" s="387"/>
      <c r="BC265" s="388"/>
      <c r="BD265" s="304"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4" t="s">
        <v>1497</v>
      </c>
      <c r="EM265" s="321" t="s">
        <v>1495</v>
      </c>
      <c r="EN265" s="277" t="s">
        <v>1496</v>
      </c>
      <c r="EO265" s="389">
        <v>1</v>
      </c>
      <c r="EP265" s="389">
        <v>1</v>
      </c>
      <c r="EQ265" s="278">
        <v>1</v>
      </c>
      <c r="ER265" s="278">
        <v>0</v>
      </c>
      <c r="ES265" s="278">
        <v>0</v>
      </c>
      <c r="ET265" s="831">
        <v>0</v>
      </c>
    </row>
    <row r="266" spans="1:150" ht="36" customHeight="1">
      <c r="A266" s="772" t="s">
        <v>103</v>
      </c>
      <c r="B266" s="433" t="s">
        <v>104</v>
      </c>
      <c r="C266" s="434" t="s">
        <v>1452</v>
      </c>
      <c r="D266" s="434"/>
      <c r="E266" s="8" t="s">
        <v>57</v>
      </c>
      <c r="F266" s="652" t="str">
        <f t="shared" ref="F266:F304" si="202">+CONCATENATE(A266,E266)</f>
        <v>E4.P_A</v>
      </c>
      <c r="G266" s="414" t="s">
        <v>391</v>
      </c>
      <c r="H266" s="414" t="s">
        <v>542</v>
      </c>
      <c r="I266" s="447"/>
      <c r="J266" s="287" t="s">
        <v>167</v>
      </c>
      <c r="K266" s="288" t="str">
        <f t="shared" ref="K266:K304" si="203">+CONCATENATE(F266,".",J266)</f>
        <v>E4.P_A.MR2</v>
      </c>
      <c r="L266" s="641" t="s">
        <v>525</v>
      </c>
      <c r="M266" s="434" t="s">
        <v>1486</v>
      </c>
      <c r="N266" s="291">
        <v>277</v>
      </c>
      <c r="O266" s="291">
        <v>249</v>
      </c>
      <c r="P266" s="521" t="s">
        <v>112</v>
      </c>
      <c r="Q266" s="531" t="str">
        <f t="shared" ref="Q266:Q304" si="204">+CONCATENATE(K266,"-",P266)</f>
        <v>E4.P_A.MR2-MP04-1</v>
      </c>
      <c r="R266" s="425" t="s">
        <v>1499</v>
      </c>
      <c r="S266" s="317" t="s">
        <v>1500</v>
      </c>
      <c r="T266" s="384">
        <v>1</v>
      </c>
      <c r="U266" s="385">
        <v>1</v>
      </c>
      <c r="V266" s="384" t="s">
        <v>102</v>
      </c>
      <c r="W266" s="298">
        <v>0</v>
      </c>
      <c r="X266" s="299">
        <v>1</v>
      </c>
      <c r="Y266" s="298">
        <v>0</v>
      </c>
      <c r="Z266" s="300">
        <v>0</v>
      </c>
      <c r="AA266" s="386"/>
      <c r="AB266" s="387"/>
      <c r="AC266" s="387"/>
      <c r="AD266" s="387"/>
      <c r="AE266" s="387"/>
      <c r="AF266" s="387"/>
      <c r="AG266" s="387"/>
      <c r="AH266" s="387"/>
      <c r="AI266" s="387"/>
      <c r="AJ266" s="387"/>
      <c r="AK266" s="387"/>
      <c r="AL266" s="387"/>
      <c r="AM266" s="387"/>
      <c r="AN266" s="387"/>
      <c r="AO266" s="387"/>
      <c r="AP266" s="387"/>
      <c r="AQ266" s="387"/>
      <c r="AR266" s="387"/>
      <c r="AS266" s="387"/>
      <c r="AT266" s="387"/>
      <c r="AU266" s="387"/>
      <c r="AV266" s="387"/>
      <c r="AW266" s="387"/>
      <c r="AX266" s="387"/>
      <c r="AY266" s="387"/>
      <c r="AZ266" s="387"/>
      <c r="BA266" s="387"/>
      <c r="BB266" s="387"/>
      <c r="BC266" s="388"/>
      <c r="BD266" s="304"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4" t="s">
        <v>1501</v>
      </c>
      <c r="EM266" s="321" t="s">
        <v>1499</v>
      </c>
      <c r="EN266" s="277" t="s">
        <v>1500</v>
      </c>
      <c r="EO266" s="389">
        <v>1</v>
      </c>
      <c r="EP266" s="389">
        <v>1</v>
      </c>
      <c r="EQ266" s="278">
        <v>0</v>
      </c>
      <c r="ER266" s="278">
        <v>1</v>
      </c>
      <c r="ES266" s="278">
        <v>0</v>
      </c>
      <c r="ET266" s="831">
        <v>0</v>
      </c>
    </row>
    <row r="267" spans="1:150" ht="39" customHeight="1">
      <c r="A267" s="772" t="s">
        <v>103</v>
      </c>
      <c r="B267" s="433" t="s">
        <v>104</v>
      </c>
      <c r="C267" s="434" t="s">
        <v>1452</v>
      </c>
      <c r="D267" s="434"/>
      <c r="E267" s="8" t="s">
        <v>57</v>
      </c>
      <c r="F267" s="652" t="str">
        <f t="shared" si="202"/>
        <v>E4.P_A</v>
      </c>
      <c r="G267" s="414" t="s">
        <v>391</v>
      </c>
      <c r="H267" s="414" t="s">
        <v>542</v>
      </c>
      <c r="I267" s="447"/>
      <c r="J267" s="287" t="s">
        <v>167</v>
      </c>
      <c r="K267" s="288" t="str">
        <f t="shared" si="203"/>
        <v>E4.P_A.MR2</v>
      </c>
      <c r="L267" s="641" t="s">
        <v>525</v>
      </c>
      <c r="M267" s="434" t="s">
        <v>1486</v>
      </c>
      <c r="N267" s="291">
        <v>277</v>
      </c>
      <c r="O267" s="291">
        <v>249</v>
      </c>
      <c r="P267" s="521" t="s">
        <v>122</v>
      </c>
      <c r="Q267" s="531" t="str">
        <f t="shared" si="204"/>
        <v>E4.P_A.MR2-MP05-1</v>
      </c>
      <c r="R267" s="425" t="s">
        <v>1503</v>
      </c>
      <c r="S267" s="317" t="s">
        <v>1504</v>
      </c>
      <c r="T267" s="384">
        <v>0</v>
      </c>
      <c r="U267" s="385">
        <v>1</v>
      </c>
      <c r="V267" s="384" t="s">
        <v>67</v>
      </c>
      <c r="W267" s="298">
        <v>0</v>
      </c>
      <c r="X267" s="299">
        <v>0</v>
      </c>
      <c r="Y267" s="318">
        <v>0.5</v>
      </c>
      <c r="Z267" s="319">
        <v>0.5</v>
      </c>
      <c r="AA267" s="386"/>
      <c r="AB267" s="387"/>
      <c r="AC267" s="387"/>
      <c r="AD267" s="387"/>
      <c r="AE267" s="387"/>
      <c r="AF267" s="387"/>
      <c r="AG267" s="387"/>
      <c r="AH267" s="387"/>
      <c r="AI267" s="387"/>
      <c r="AJ267" s="387"/>
      <c r="AK267" s="387"/>
      <c r="AL267" s="387"/>
      <c r="AM267" s="387"/>
      <c r="AN267" s="387"/>
      <c r="AO267" s="387"/>
      <c r="AP267" s="387"/>
      <c r="AQ267" s="387"/>
      <c r="AR267" s="387"/>
      <c r="AS267" s="387"/>
      <c r="AT267" s="387"/>
      <c r="AU267" s="387"/>
      <c r="AV267" s="387"/>
      <c r="AW267" s="387"/>
      <c r="AX267" s="387"/>
      <c r="AY267" s="387"/>
      <c r="AZ267" s="387"/>
      <c r="BA267" s="387"/>
      <c r="BB267" s="387"/>
      <c r="BC267" s="388"/>
      <c r="BD267" s="304"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4" t="s">
        <v>1505</v>
      </c>
      <c r="EM267" s="321" t="s">
        <v>1503</v>
      </c>
      <c r="EN267" s="277" t="s">
        <v>1504</v>
      </c>
      <c r="EO267" s="389">
        <v>0</v>
      </c>
      <c r="EP267" s="389">
        <v>1</v>
      </c>
      <c r="EQ267" s="278">
        <v>0</v>
      </c>
      <c r="ER267" s="278">
        <v>0</v>
      </c>
      <c r="ES267" s="279">
        <v>0.5</v>
      </c>
      <c r="ET267" s="835">
        <v>0.5</v>
      </c>
    </row>
    <row r="268" spans="1:150" ht="40.5" customHeight="1" thickBot="1">
      <c r="A268" s="772" t="s">
        <v>103</v>
      </c>
      <c r="B268" s="433" t="s">
        <v>104</v>
      </c>
      <c r="C268" s="434" t="s">
        <v>1452</v>
      </c>
      <c r="D268" s="434"/>
      <c r="E268" s="8" t="s">
        <v>57</v>
      </c>
      <c r="F268" s="652" t="str">
        <f t="shared" si="202"/>
        <v>E4.P_A</v>
      </c>
      <c r="G268" s="414" t="s">
        <v>391</v>
      </c>
      <c r="H268" s="414" t="s">
        <v>542</v>
      </c>
      <c r="I268" s="451"/>
      <c r="J268" s="344" t="s">
        <v>167</v>
      </c>
      <c r="K268" s="404" t="str">
        <f t="shared" si="203"/>
        <v>E4.P_A.MR2</v>
      </c>
      <c r="L268" s="642" t="s">
        <v>525</v>
      </c>
      <c r="M268" s="602" t="s">
        <v>1486</v>
      </c>
      <c r="N268" s="431">
        <v>277</v>
      </c>
      <c r="O268" s="431">
        <v>249</v>
      </c>
      <c r="P268" s="778" t="s">
        <v>132</v>
      </c>
      <c r="Q268" s="554" t="str">
        <f t="shared" si="204"/>
        <v>E4.P_A.MR2-MP06-1</v>
      </c>
      <c r="R268" s="480" t="s">
        <v>1507</v>
      </c>
      <c r="S268" s="340" t="s">
        <v>1508</v>
      </c>
      <c r="T268" s="396">
        <v>0</v>
      </c>
      <c r="U268" s="397">
        <v>1</v>
      </c>
      <c r="V268" s="396" t="s">
        <v>67</v>
      </c>
      <c r="W268" s="406">
        <v>0.3</v>
      </c>
      <c r="X268" s="625">
        <v>0</v>
      </c>
      <c r="Y268" s="406">
        <v>0.3</v>
      </c>
      <c r="Z268" s="407">
        <v>0.4</v>
      </c>
      <c r="AA268" s="386"/>
      <c r="AB268" s="387"/>
      <c r="AC268" s="387"/>
      <c r="AD268" s="387"/>
      <c r="AE268" s="387"/>
      <c r="AF268" s="387"/>
      <c r="AG268" s="387"/>
      <c r="AH268" s="387"/>
      <c r="AI268" s="387"/>
      <c r="AJ268" s="387"/>
      <c r="AK268" s="387"/>
      <c r="AL268" s="387"/>
      <c r="AM268" s="387"/>
      <c r="AN268" s="387"/>
      <c r="AO268" s="387"/>
      <c r="AP268" s="387"/>
      <c r="AQ268" s="387"/>
      <c r="AR268" s="387"/>
      <c r="AS268" s="387"/>
      <c r="AT268" s="387"/>
      <c r="AU268" s="387"/>
      <c r="AV268" s="387"/>
      <c r="AW268" s="387"/>
      <c r="AX268" s="387"/>
      <c r="AY268" s="387"/>
      <c r="AZ268" s="387"/>
      <c r="BA268" s="387"/>
      <c r="BB268" s="387"/>
      <c r="BC268" s="388"/>
      <c r="BD268" s="304"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4" t="s">
        <v>1509</v>
      </c>
      <c r="EM268" s="321" t="s">
        <v>1507</v>
      </c>
      <c r="EN268" s="277" t="s">
        <v>1508</v>
      </c>
      <c r="EO268" s="389">
        <v>0</v>
      </c>
      <c r="EP268" s="389">
        <v>1</v>
      </c>
      <c r="EQ268" s="279">
        <v>0.3</v>
      </c>
      <c r="ER268" s="279">
        <v>0</v>
      </c>
      <c r="ES268" s="279">
        <v>0.3</v>
      </c>
      <c r="ET268" s="835">
        <v>0.4</v>
      </c>
    </row>
    <row r="269" spans="1:150" ht="98.25" customHeight="1">
      <c r="A269" s="772" t="s">
        <v>103</v>
      </c>
      <c r="B269" s="433" t="s">
        <v>104</v>
      </c>
      <c r="C269" s="434" t="s">
        <v>1452</v>
      </c>
      <c r="D269" s="434"/>
      <c r="E269" s="8" t="s">
        <v>57</v>
      </c>
      <c r="F269" s="652" t="str">
        <f t="shared" si="202"/>
        <v>E4.P_A</v>
      </c>
      <c r="G269" s="290" t="s">
        <v>391</v>
      </c>
      <c r="H269" s="290" t="s">
        <v>542</v>
      </c>
      <c r="I269" s="779" t="s">
        <v>1511</v>
      </c>
      <c r="J269" s="439" t="s">
        <v>212</v>
      </c>
      <c r="K269" s="402" t="str">
        <f t="shared" si="203"/>
        <v>E4.P_A.MR3</v>
      </c>
      <c r="L269" s="364" t="s">
        <v>537</v>
      </c>
      <c r="M269" s="365" t="s">
        <v>1512</v>
      </c>
      <c r="N269" s="780">
        <v>4.9000000000000002E-2</v>
      </c>
      <c r="O269" s="410">
        <v>0.05</v>
      </c>
      <c r="P269" s="714" t="s">
        <v>64</v>
      </c>
      <c r="Q269" s="715" t="str">
        <f t="shared" si="204"/>
        <v>E4.P_A.MR3-MP01-1</v>
      </c>
      <c r="R269" s="421" t="s">
        <v>1513</v>
      </c>
      <c r="S269" s="371" t="s">
        <v>1488</v>
      </c>
      <c r="T269" s="621">
        <v>0</v>
      </c>
      <c r="U269" s="622">
        <v>1</v>
      </c>
      <c r="V269" s="621" t="s">
        <v>67</v>
      </c>
      <c r="W269" s="781">
        <v>0.25</v>
      </c>
      <c r="X269" s="782">
        <v>0.25</v>
      </c>
      <c r="Y269" s="781">
        <v>0.25</v>
      </c>
      <c r="Z269" s="783">
        <v>0.25</v>
      </c>
      <c r="AA269" s="301"/>
      <c r="AB269" s="302"/>
      <c r="AC269" s="302"/>
      <c r="AD269" s="302"/>
      <c r="AE269" s="302"/>
      <c r="AF269" s="302"/>
      <c r="AG269" s="302"/>
      <c r="AH269" s="302"/>
      <c r="AI269" s="302"/>
      <c r="AJ269" s="302"/>
      <c r="AK269" s="302"/>
      <c r="AL269" s="302"/>
      <c r="AM269" s="302"/>
      <c r="AN269" s="302"/>
      <c r="AO269" s="302"/>
      <c r="AP269" s="302"/>
      <c r="AQ269" s="302"/>
      <c r="AR269" s="302"/>
      <c r="AS269" s="302"/>
      <c r="AT269" s="302"/>
      <c r="AU269" s="302"/>
      <c r="AV269" s="302"/>
      <c r="AW269" s="302"/>
      <c r="AX269" s="302"/>
      <c r="AY269" s="302"/>
      <c r="AZ269" s="302"/>
      <c r="BA269" s="302"/>
      <c r="BB269" s="302"/>
      <c r="BC269" s="303"/>
      <c r="BD269" s="304"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5" t="s">
        <v>1514</v>
      </c>
      <c r="EM269" s="321" t="s">
        <v>1513</v>
      </c>
      <c r="EN269" s="277" t="s">
        <v>1488</v>
      </c>
      <c r="EO269" s="277">
        <v>0</v>
      </c>
      <c r="EP269" s="277">
        <v>1</v>
      </c>
      <c r="EQ269" s="332">
        <v>0.25</v>
      </c>
      <c r="ER269" s="332">
        <v>0.25</v>
      </c>
      <c r="ES269" s="332">
        <v>0.25</v>
      </c>
      <c r="ET269" s="830">
        <v>0.25</v>
      </c>
    </row>
    <row r="270" spans="1:150" ht="35.25" customHeight="1">
      <c r="A270" s="772" t="s">
        <v>103</v>
      </c>
      <c r="B270" s="433" t="s">
        <v>104</v>
      </c>
      <c r="C270" s="434" t="s">
        <v>1452</v>
      </c>
      <c r="D270" s="434"/>
      <c r="E270" s="8" t="s">
        <v>57</v>
      </c>
      <c r="F270" s="652" t="str">
        <f t="shared" si="202"/>
        <v>E4.P_A</v>
      </c>
      <c r="G270" s="290" t="s">
        <v>391</v>
      </c>
      <c r="H270" s="290" t="s">
        <v>542</v>
      </c>
      <c r="I270" s="447"/>
      <c r="J270" s="287" t="s">
        <v>212</v>
      </c>
      <c r="K270" s="288" t="str">
        <f t="shared" si="203"/>
        <v>E4.P_A.MR3</v>
      </c>
      <c r="L270" s="413" t="s">
        <v>537</v>
      </c>
      <c r="M270" s="414" t="s">
        <v>1512</v>
      </c>
      <c r="N270" s="784">
        <v>4.9000000000000002E-2</v>
      </c>
      <c r="O270" s="291">
        <v>0.05</v>
      </c>
      <c r="P270" s="521" t="s">
        <v>87</v>
      </c>
      <c r="Q270" s="531" t="str">
        <f t="shared" si="204"/>
        <v>E4.P_A.MR3-MP02-1</v>
      </c>
      <c r="R270" s="425" t="s">
        <v>1516</v>
      </c>
      <c r="S270" s="317" t="s">
        <v>1517</v>
      </c>
      <c r="T270" s="296">
        <v>5</v>
      </c>
      <c r="U270" s="297">
        <v>10</v>
      </c>
      <c r="V270" s="296" t="s">
        <v>67</v>
      </c>
      <c r="W270" s="298">
        <v>0</v>
      </c>
      <c r="X270" s="299">
        <v>5</v>
      </c>
      <c r="Y270" s="298">
        <v>0</v>
      </c>
      <c r="Z270" s="300">
        <v>5</v>
      </c>
      <c r="AA270" s="301"/>
      <c r="AB270" s="302"/>
      <c r="AC270" s="302"/>
      <c r="AD270" s="302"/>
      <c r="AE270" s="302"/>
      <c r="AF270" s="302"/>
      <c r="AG270" s="302"/>
      <c r="AH270" s="302"/>
      <c r="AI270" s="302"/>
      <c r="AJ270" s="302"/>
      <c r="AK270" s="302"/>
      <c r="AL270" s="302"/>
      <c r="AM270" s="302"/>
      <c r="AN270" s="302"/>
      <c r="AO270" s="302"/>
      <c r="AP270" s="302"/>
      <c r="AQ270" s="302"/>
      <c r="AR270" s="302"/>
      <c r="AS270" s="302"/>
      <c r="AT270" s="302"/>
      <c r="AU270" s="302"/>
      <c r="AV270" s="302"/>
      <c r="AW270" s="302"/>
      <c r="AX270" s="302"/>
      <c r="AY270" s="302"/>
      <c r="AZ270" s="302"/>
      <c r="BA270" s="302"/>
      <c r="BB270" s="302"/>
      <c r="BC270" s="303"/>
      <c r="BD270" s="304"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4" t="s">
        <v>1518</v>
      </c>
      <c r="EM270" s="321" t="s">
        <v>1516</v>
      </c>
      <c r="EN270" s="277" t="s">
        <v>1517</v>
      </c>
      <c r="EO270" s="277">
        <v>5</v>
      </c>
      <c r="EP270" s="277">
        <v>10</v>
      </c>
      <c r="EQ270" s="278">
        <v>0</v>
      </c>
      <c r="ER270" s="278">
        <v>5</v>
      </c>
      <c r="ES270" s="836">
        <v>3</v>
      </c>
      <c r="ET270" s="837">
        <v>2</v>
      </c>
    </row>
    <row r="271" spans="1:150" ht="39" customHeight="1" thickBot="1">
      <c r="A271" s="772" t="s">
        <v>103</v>
      </c>
      <c r="B271" s="433" t="s">
        <v>104</v>
      </c>
      <c r="C271" s="434" t="s">
        <v>1452</v>
      </c>
      <c r="D271" s="434"/>
      <c r="E271" s="8" t="s">
        <v>57</v>
      </c>
      <c r="F271" s="652" t="str">
        <f t="shared" si="202"/>
        <v>E4.P_A</v>
      </c>
      <c r="G271" s="290" t="s">
        <v>391</v>
      </c>
      <c r="H271" s="290" t="s">
        <v>542</v>
      </c>
      <c r="I271" s="451"/>
      <c r="J271" s="344" t="s">
        <v>212</v>
      </c>
      <c r="K271" s="404" t="str">
        <f t="shared" si="203"/>
        <v>E4.P_A.MR3</v>
      </c>
      <c r="L271" s="429" t="s">
        <v>537</v>
      </c>
      <c r="M271" s="430" t="s">
        <v>1512</v>
      </c>
      <c r="N271" s="785">
        <v>4.9000000000000002E-2</v>
      </c>
      <c r="O271" s="431">
        <v>0.05</v>
      </c>
      <c r="P271" s="778" t="s">
        <v>99</v>
      </c>
      <c r="Q271" s="554" t="str">
        <f t="shared" si="204"/>
        <v>E4.P_A.MR3-MP03-1</v>
      </c>
      <c r="R271" s="480" t="s">
        <v>1520</v>
      </c>
      <c r="S271" s="340" t="s">
        <v>1521</v>
      </c>
      <c r="T271" s="341">
        <v>1</v>
      </c>
      <c r="U271" s="342">
        <v>2</v>
      </c>
      <c r="V271" s="296" t="s">
        <v>67</v>
      </c>
      <c r="W271" s="318">
        <v>0.3</v>
      </c>
      <c r="X271" s="333">
        <v>0.3</v>
      </c>
      <c r="Y271" s="318">
        <v>1.1000000000000001</v>
      </c>
      <c r="Z271" s="319">
        <v>0.3</v>
      </c>
      <c r="AA271" s="301"/>
      <c r="AB271" s="302"/>
      <c r="AC271" s="302"/>
      <c r="AD271" s="302"/>
      <c r="AE271" s="302"/>
      <c r="AF271" s="302"/>
      <c r="AG271" s="302"/>
      <c r="AH271" s="302"/>
      <c r="AI271" s="302"/>
      <c r="AJ271" s="302"/>
      <c r="AK271" s="302"/>
      <c r="AL271" s="302"/>
      <c r="AM271" s="302"/>
      <c r="AN271" s="302"/>
      <c r="AO271" s="302"/>
      <c r="AP271" s="302"/>
      <c r="AQ271" s="302"/>
      <c r="AR271" s="302"/>
      <c r="AS271" s="302"/>
      <c r="AT271" s="302"/>
      <c r="AU271" s="302"/>
      <c r="AV271" s="302"/>
      <c r="AW271" s="302"/>
      <c r="AX271" s="302"/>
      <c r="AY271" s="302"/>
      <c r="AZ271" s="302"/>
      <c r="BA271" s="302"/>
      <c r="BB271" s="302"/>
      <c r="BC271" s="303"/>
      <c r="BD271" s="304"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4" t="s">
        <v>1522</v>
      </c>
      <c r="EM271" s="321" t="s">
        <v>1520</v>
      </c>
      <c r="EN271" s="277" t="s">
        <v>1521</v>
      </c>
      <c r="EO271" s="277">
        <v>1</v>
      </c>
      <c r="EP271" s="277">
        <v>2</v>
      </c>
      <c r="EQ271" s="279">
        <v>0.3</v>
      </c>
      <c r="ER271" s="279">
        <v>0.3</v>
      </c>
      <c r="ES271" s="279">
        <v>1.1000000000000001</v>
      </c>
      <c r="ET271" s="835">
        <v>0.3</v>
      </c>
    </row>
    <row r="272" spans="1:150" ht="147" customHeight="1">
      <c r="A272" s="772" t="s">
        <v>103</v>
      </c>
      <c r="B272" s="433" t="s">
        <v>104</v>
      </c>
      <c r="C272" s="434" t="s">
        <v>1452</v>
      </c>
      <c r="D272" s="434"/>
      <c r="E272" s="8" t="s">
        <v>57</v>
      </c>
      <c r="F272" s="652" t="str">
        <f t="shared" si="202"/>
        <v>E4.P_A</v>
      </c>
      <c r="G272" s="414" t="s">
        <v>391</v>
      </c>
      <c r="H272" s="414" t="s">
        <v>542</v>
      </c>
      <c r="I272" s="408" t="s">
        <v>1524</v>
      </c>
      <c r="J272" s="439" t="s">
        <v>268</v>
      </c>
      <c r="K272" s="402" t="str">
        <f t="shared" si="203"/>
        <v>E4.P_A.MR4</v>
      </c>
      <c r="L272" s="364" t="s">
        <v>547</v>
      </c>
      <c r="M272" s="365" t="s">
        <v>1525</v>
      </c>
      <c r="N272" s="759">
        <v>7357</v>
      </c>
      <c r="O272" s="484">
        <v>11035</v>
      </c>
      <c r="P272" s="786" t="s">
        <v>64</v>
      </c>
      <c r="Q272" s="771" t="str">
        <f t="shared" si="204"/>
        <v>E4.P_A.MR4-MP01-1</v>
      </c>
      <c r="R272" s="425" t="s">
        <v>1526</v>
      </c>
      <c r="S272" s="317" t="s">
        <v>1527</v>
      </c>
      <c r="T272" s="296">
        <v>0</v>
      </c>
      <c r="U272" s="297">
        <v>1</v>
      </c>
      <c r="V272" s="296" t="s">
        <v>67</v>
      </c>
      <c r="W272" s="324">
        <v>0.25</v>
      </c>
      <c r="X272" s="325">
        <v>0.25</v>
      </c>
      <c r="Y272" s="324">
        <v>0.25</v>
      </c>
      <c r="Z272" s="326">
        <v>0.25</v>
      </c>
      <c r="AA272" s="301"/>
      <c r="AB272" s="302"/>
      <c r="AC272" s="302"/>
      <c r="AD272" s="302"/>
      <c r="AE272" s="302"/>
      <c r="AF272" s="302"/>
      <c r="AG272" s="302"/>
      <c r="AH272" s="302"/>
      <c r="AI272" s="302"/>
      <c r="AJ272" s="302"/>
      <c r="AK272" s="302"/>
      <c r="AL272" s="302"/>
      <c r="AM272" s="302"/>
      <c r="AN272" s="302"/>
      <c r="AO272" s="302"/>
      <c r="AP272" s="302"/>
      <c r="AQ272" s="302"/>
      <c r="AR272" s="302"/>
      <c r="AS272" s="302"/>
      <c r="AT272" s="302"/>
      <c r="AU272" s="302"/>
      <c r="AV272" s="302"/>
      <c r="AW272" s="302"/>
      <c r="AX272" s="302"/>
      <c r="AY272" s="302"/>
      <c r="AZ272" s="302"/>
      <c r="BA272" s="302"/>
      <c r="BB272" s="302"/>
      <c r="BC272" s="303"/>
      <c r="BD272" s="304"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2" t="s">
        <v>1528</v>
      </c>
      <c r="EM272" s="321" t="s">
        <v>1526</v>
      </c>
      <c r="EN272" s="277" t="s">
        <v>1527</v>
      </c>
      <c r="EO272" s="277">
        <v>0</v>
      </c>
      <c r="EP272" s="277">
        <v>1</v>
      </c>
      <c r="EQ272" s="332">
        <v>0.25</v>
      </c>
      <c r="ER272" s="332">
        <v>0.25</v>
      </c>
      <c r="ES272" s="332">
        <v>0.25</v>
      </c>
      <c r="ET272" s="830">
        <v>0.25</v>
      </c>
    </row>
    <row r="273" spans="1:150" ht="39" customHeight="1">
      <c r="A273" s="772" t="s">
        <v>103</v>
      </c>
      <c r="B273" s="433" t="s">
        <v>104</v>
      </c>
      <c r="C273" s="434" t="s">
        <v>1452</v>
      </c>
      <c r="D273" s="434"/>
      <c r="E273" s="8" t="s">
        <v>57</v>
      </c>
      <c r="F273" s="652" t="str">
        <f t="shared" si="202"/>
        <v>E4.P_A</v>
      </c>
      <c r="G273" s="414" t="s">
        <v>391</v>
      </c>
      <c r="H273" s="414" t="s">
        <v>542</v>
      </c>
      <c r="I273" s="447"/>
      <c r="J273" s="287" t="s">
        <v>268</v>
      </c>
      <c r="K273" s="288" t="str">
        <f t="shared" si="203"/>
        <v>E4.P_A.MR4</v>
      </c>
      <c r="L273" s="413" t="s">
        <v>547</v>
      </c>
      <c r="M273" s="414" t="s">
        <v>1525</v>
      </c>
      <c r="N273" s="760">
        <v>7357</v>
      </c>
      <c r="O273" s="496">
        <v>11035</v>
      </c>
      <c r="P273" s="774" t="s">
        <v>87</v>
      </c>
      <c r="Q273" s="773" t="str">
        <f t="shared" si="204"/>
        <v>E4.P_A.MR4-MP02-1</v>
      </c>
      <c r="R273" s="425" t="s">
        <v>1530</v>
      </c>
      <c r="S273" s="317" t="s">
        <v>1531</v>
      </c>
      <c r="T273" s="296">
        <v>1</v>
      </c>
      <c r="U273" s="297">
        <v>3</v>
      </c>
      <c r="V273" s="296" t="s">
        <v>67</v>
      </c>
      <c r="W273" s="298">
        <v>0</v>
      </c>
      <c r="X273" s="299">
        <v>1</v>
      </c>
      <c r="Y273" s="298">
        <v>1</v>
      </c>
      <c r="Z273" s="300">
        <v>1</v>
      </c>
      <c r="AA273" s="301"/>
      <c r="AB273" s="302"/>
      <c r="AC273" s="302"/>
      <c r="AD273" s="302"/>
      <c r="AE273" s="302"/>
      <c r="AF273" s="302"/>
      <c r="AG273" s="302"/>
      <c r="AH273" s="302"/>
      <c r="AI273" s="302"/>
      <c r="AJ273" s="302"/>
      <c r="AK273" s="302"/>
      <c r="AL273" s="302"/>
      <c r="AM273" s="302"/>
      <c r="AN273" s="302"/>
      <c r="AO273" s="302"/>
      <c r="AP273" s="302"/>
      <c r="AQ273" s="302"/>
      <c r="AR273" s="302"/>
      <c r="AS273" s="302"/>
      <c r="AT273" s="302"/>
      <c r="AU273" s="302"/>
      <c r="AV273" s="302"/>
      <c r="AW273" s="302"/>
      <c r="AX273" s="302"/>
      <c r="AY273" s="302"/>
      <c r="AZ273" s="302"/>
      <c r="BA273" s="302"/>
      <c r="BB273" s="302"/>
      <c r="BC273" s="303"/>
      <c r="BD273" s="304"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2" t="s">
        <v>1532</v>
      </c>
      <c r="EM273" s="321" t="s">
        <v>1530</v>
      </c>
      <c r="EN273" s="277" t="s">
        <v>1531</v>
      </c>
      <c r="EO273" s="277">
        <v>1</v>
      </c>
      <c r="EP273" s="277">
        <v>3</v>
      </c>
      <c r="EQ273" s="278">
        <v>0</v>
      </c>
      <c r="ER273" s="278">
        <v>1</v>
      </c>
      <c r="ES273" s="278">
        <v>1</v>
      </c>
      <c r="ET273" s="831">
        <v>1</v>
      </c>
    </row>
    <row r="274" spans="1:150" ht="35.25" customHeight="1" thickBot="1">
      <c r="A274" s="772" t="s">
        <v>103</v>
      </c>
      <c r="B274" s="433" t="s">
        <v>104</v>
      </c>
      <c r="C274" s="434" t="s">
        <v>1452</v>
      </c>
      <c r="D274" s="434"/>
      <c r="E274" s="8" t="s">
        <v>57</v>
      </c>
      <c r="F274" s="652" t="str">
        <f t="shared" si="202"/>
        <v>E4.P_A</v>
      </c>
      <c r="G274" s="430" t="s">
        <v>391</v>
      </c>
      <c r="H274" s="430" t="s">
        <v>542</v>
      </c>
      <c r="I274" s="451"/>
      <c r="J274" s="344" t="s">
        <v>268</v>
      </c>
      <c r="K274" s="404" t="str">
        <f t="shared" si="203"/>
        <v>E4.P_A.MR4</v>
      </c>
      <c r="L274" s="429" t="s">
        <v>547</v>
      </c>
      <c r="M274" s="430" t="s">
        <v>1525</v>
      </c>
      <c r="N274" s="761">
        <v>7357</v>
      </c>
      <c r="O274" s="502">
        <v>11035</v>
      </c>
      <c r="P274" s="775" t="s">
        <v>99</v>
      </c>
      <c r="Q274" s="787" t="str">
        <f t="shared" si="204"/>
        <v>E4.P_A.MR4-MP03-1</v>
      </c>
      <c r="R274" s="480" t="s">
        <v>1534</v>
      </c>
      <c r="S274" s="340" t="s">
        <v>1488</v>
      </c>
      <c r="T274" s="341">
        <v>0</v>
      </c>
      <c r="U274" s="342">
        <v>1</v>
      </c>
      <c r="V274" s="341" t="s">
        <v>67</v>
      </c>
      <c r="W274" s="506">
        <v>0</v>
      </c>
      <c r="X274" s="788">
        <v>0.5</v>
      </c>
      <c r="Y274" s="789">
        <v>0</v>
      </c>
      <c r="Z274" s="572">
        <v>0.5</v>
      </c>
      <c r="AA274" s="301"/>
      <c r="AB274" s="302"/>
      <c r="AC274" s="302"/>
      <c r="AD274" s="302"/>
      <c r="AE274" s="302"/>
      <c r="AF274" s="302"/>
      <c r="AG274" s="302"/>
      <c r="AH274" s="302"/>
      <c r="AI274" s="302"/>
      <c r="AJ274" s="302"/>
      <c r="AK274" s="302"/>
      <c r="AL274" s="302"/>
      <c r="AM274" s="302"/>
      <c r="AN274" s="302"/>
      <c r="AO274" s="302"/>
      <c r="AP274" s="302"/>
      <c r="AQ274" s="302"/>
      <c r="AR274" s="302"/>
      <c r="AS274" s="302"/>
      <c r="AT274" s="302"/>
      <c r="AU274" s="302"/>
      <c r="AV274" s="302"/>
      <c r="AW274" s="302"/>
      <c r="AX274" s="302"/>
      <c r="AY274" s="302"/>
      <c r="AZ274" s="302"/>
      <c r="BA274" s="302"/>
      <c r="BB274" s="302"/>
      <c r="BC274" s="303"/>
      <c r="BD274" s="304"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2" t="s">
        <v>1535</v>
      </c>
      <c r="EM274" s="321" t="s">
        <v>1534</v>
      </c>
      <c r="EN274" s="277" t="s">
        <v>1488</v>
      </c>
      <c r="EO274" s="277">
        <v>0</v>
      </c>
      <c r="EP274" s="277">
        <v>1</v>
      </c>
      <c r="EQ274" s="278">
        <v>0</v>
      </c>
      <c r="ER274" s="279">
        <v>0.5</v>
      </c>
      <c r="ES274" s="279">
        <v>0</v>
      </c>
      <c r="ET274" s="835">
        <v>0.5</v>
      </c>
    </row>
    <row r="275" spans="1:150" ht="101.25" customHeight="1">
      <c r="A275" s="772" t="s">
        <v>103</v>
      </c>
      <c r="B275" s="433" t="s">
        <v>104</v>
      </c>
      <c r="C275" s="434" t="s">
        <v>1452</v>
      </c>
      <c r="D275" s="435" t="s">
        <v>1537</v>
      </c>
      <c r="E275" s="3" t="s">
        <v>372</v>
      </c>
      <c r="F275" s="3" t="str">
        <f t="shared" si="202"/>
        <v>E4.P_B</v>
      </c>
      <c r="G275" s="483" t="s">
        <v>402</v>
      </c>
      <c r="H275" s="365" t="s">
        <v>572</v>
      </c>
      <c r="I275" s="408" t="s">
        <v>1538</v>
      </c>
      <c r="J275" s="439" t="s">
        <v>61</v>
      </c>
      <c r="K275" s="402" t="str">
        <f t="shared" si="203"/>
        <v>E4.P_B.MR1</v>
      </c>
      <c r="L275" s="364" t="s">
        <v>554</v>
      </c>
      <c r="M275" s="365" t="s">
        <v>1539</v>
      </c>
      <c r="N275" s="366">
        <v>4</v>
      </c>
      <c r="O275" s="249">
        <v>6</v>
      </c>
      <c r="P275" s="368" t="s">
        <v>64</v>
      </c>
      <c r="Q275" s="369" t="str">
        <f t="shared" si="204"/>
        <v>E4.P_B.MR1-MP01-1</v>
      </c>
      <c r="R275" s="421" t="s">
        <v>1540</v>
      </c>
      <c r="S275" s="371" t="s">
        <v>1541</v>
      </c>
      <c r="T275" s="372">
        <v>0</v>
      </c>
      <c r="U275" s="373">
        <v>1</v>
      </c>
      <c r="V275" s="372" t="s">
        <v>67</v>
      </c>
      <c r="W275" s="257">
        <v>0</v>
      </c>
      <c r="X275" s="374">
        <v>1</v>
      </c>
      <c r="Y275" s="257">
        <v>0</v>
      </c>
      <c r="Z275" s="375">
        <v>0</v>
      </c>
      <c r="AA275" s="594">
        <f>20000000+10000000-1350419925+1320419925</f>
        <v>0</v>
      </c>
      <c r="AB275" s="595">
        <v>0</v>
      </c>
      <c r="AC275" s="595">
        <f>1000000000-1000000000</f>
        <v>0</v>
      </c>
      <c r="AD275" s="595">
        <v>0</v>
      </c>
      <c r="AE275" s="595">
        <v>0</v>
      </c>
      <c r="AF275" s="595">
        <f>620372665+47260-320372665-47260</f>
        <v>300000000</v>
      </c>
      <c r="AG275" s="595">
        <f>SUM(AA275:AF275)</f>
        <v>300000000</v>
      </c>
      <c r="AH275" s="595">
        <f t="shared" ref="AH275:AM275" si="205">AA275*1.035</f>
        <v>0</v>
      </c>
      <c r="AI275" s="595">
        <f t="shared" si="205"/>
        <v>0</v>
      </c>
      <c r="AJ275" s="595">
        <f t="shared" si="205"/>
        <v>0</v>
      </c>
      <c r="AK275" s="595">
        <f t="shared" si="205"/>
        <v>0</v>
      </c>
      <c r="AL275" s="595">
        <f t="shared" si="205"/>
        <v>0</v>
      </c>
      <c r="AM275" s="595">
        <f t="shared" si="205"/>
        <v>310500000</v>
      </c>
      <c r="AN275" s="595">
        <f>SUM(AH275:AM275)</f>
        <v>310500000</v>
      </c>
      <c r="AO275" s="595">
        <f t="shared" ref="AO275:AT275" si="206">AH275*1.035</f>
        <v>0</v>
      </c>
      <c r="AP275" s="595">
        <f t="shared" si="206"/>
        <v>0</v>
      </c>
      <c r="AQ275" s="595">
        <f t="shared" si="206"/>
        <v>0</v>
      </c>
      <c r="AR275" s="595">
        <f t="shared" si="206"/>
        <v>0</v>
      </c>
      <c r="AS275" s="595">
        <f t="shared" si="206"/>
        <v>0</v>
      </c>
      <c r="AT275" s="595">
        <f t="shared" si="206"/>
        <v>321367500</v>
      </c>
      <c r="AU275" s="595">
        <f>SUM(AO275:AT275)</f>
        <v>321367500</v>
      </c>
      <c r="AV275" s="595">
        <f t="shared" ref="AV275:BA275" si="207">AO275*1.035</f>
        <v>0</v>
      </c>
      <c r="AW275" s="595">
        <f t="shared" si="207"/>
        <v>0</v>
      </c>
      <c r="AX275" s="595">
        <f t="shared" si="207"/>
        <v>0</v>
      </c>
      <c r="AY275" s="595">
        <f t="shared" si="207"/>
        <v>0</v>
      </c>
      <c r="AZ275" s="595">
        <f t="shared" si="207"/>
        <v>0</v>
      </c>
      <c r="BA275" s="595">
        <f t="shared" si="207"/>
        <v>332615362.5</v>
      </c>
      <c r="BB275" s="595">
        <f>SUM(AV275:BA275)</f>
        <v>332615362.5</v>
      </c>
      <c r="BC275" s="663">
        <f t="shared" ref="BC275" si="208">+BB275+AU275+AN275+AG275</f>
        <v>1264482862.5</v>
      </c>
      <c r="BD275" s="304"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4" t="s">
        <v>1542</v>
      </c>
      <c r="EM275" s="321" t="s">
        <v>1540</v>
      </c>
      <c r="EN275" s="277" t="s">
        <v>1541</v>
      </c>
      <c r="EO275" s="277">
        <v>0</v>
      </c>
      <c r="EP275" s="277">
        <v>1</v>
      </c>
      <c r="EQ275" s="278">
        <v>0</v>
      </c>
      <c r="ER275" s="278">
        <v>1</v>
      </c>
      <c r="ES275" s="278">
        <v>0</v>
      </c>
      <c r="ET275" s="831">
        <v>0</v>
      </c>
    </row>
    <row r="276" spans="1:150" ht="38.25" customHeight="1">
      <c r="A276" s="772" t="s">
        <v>103</v>
      </c>
      <c r="B276" s="433" t="s">
        <v>104</v>
      </c>
      <c r="C276" s="434" t="s">
        <v>1452</v>
      </c>
      <c r="D276" s="434"/>
      <c r="E276" s="8" t="s">
        <v>372</v>
      </c>
      <c r="F276" s="652" t="str">
        <f t="shared" si="202"/>
        <v>E4.P_B</v>
      </c>
      <c r="G276" s="414" t="s">
        <v>402</v>
      </c>
      <c r="H276" s="414" t="s">
        <v>572</v>
      </c>
      <c r="I276" s="447"/>
      <c r="J276" s="287" t="s">
        <v>61</v>
      </c>
      <c r="K276" s="288" t="str">
        <f t="shared" si="203"/>
        <v>E4.P_B.MR1</v>
      </c>
      <c r="L276" s="516" t="s">
        <v>554</v>
      </c>
      <c r="M276" s="517" t="s">
        <v>1539</v>
      </c>
      <c r="N276" s="378">
        <v>4</v>
      </c>
      <c r="O276" s="291">
        <v>6</v>
      </c>
      <c r="P276" s="380" t="s">
        <v>87</v>
      </c>
      <c r="Q276" s="381" t="str">
        <f t="shared" si="204"/>
        <v>E4.P_B.MR1-MP02-1</v>
      </c>
      <c r="R276" s="425" t="s">
        <v>1544</v>
      </c>
      <c r="S276" s="317" t="s">
        <v>1545</v>
      </c>
      <c r="T276" s="296">
        <v>1</v>
      </c>
      <c r="U276" s="297">
        <v>1</v>
      </c>
      <c r="V276" s="296" t="s">
        <v>102</v>
      </c>
      <c r="W276" s="324">
        <v>0.25</v>
      </c>
      <c r="X276" s="325">
        <v>0.75</v>
      </c>
      <c r="Y276" s="298">
        <v>0</v>
      </c>
      <c r="Z276" s="300">
        <v>0</v>
      </c>
      <c r="AA276" s="301"/>
      <c r="AB276" s="302"/>
      <c r="AC276" s="302"/>
      <c r="AD276" s="302"/>
      <c r="AE276" s="302"/>
      <c r="AF276" s="302"/>
      <c r="AG276" s="302"/>
      <c r="AH276" s="302"/>
      <c r="AI276" s="302"/>
      <c r="AJ276" s="302"/>
      <c r="AK276" s="302"/>
      <c r="AL276" s="302"/>
      <c r="AM276" s="302"/>
      <c r="AN276" s="302"/>
      <c r="AO276" s="302"/>
      <c r="AP276" s="302"/>
      <c r="AQ276" s="302"/>
      <c r="AR276" s="302"/>
      <c r="AS276" s="302"/>
      <c r="AT276" s="302"/>
      <c r="AU276" s="302"/>
      <c r="AV276" s="302"/>
      <c r="AW276" s="302"/>
      <c r="AX276" s="302"/>
      <c r="AY276" s="302"/>
      <c r="AZ276" s="302"/>
      <c r="BA276" s="302"/>
      <c r="BB276" s="302"/>
      <c r="BC276" s="303"/>
      <c r="BD276" s="304"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4" t="s">
        <v>1546</v>
      </c>
      <c r="EM276" s="321" t="s">
        <v>1544</v>
      </c>
      <c r="EN276" s="277" t="s">
        <v>1545</v>
      </c>
      <c r="EO276" s="277">
        <v>1</v>
      </c>
      <c r="EP276" s="277">
        <v>1</v>
      </c>
      <c r="EQ276" s="332">
        <v>0.25</v>
      </c>
      <c r="ER276" s="332">
        <v>0.75</v>
      </c>
      <c r="ES276" s="278">
        <v>0</v>
      </c>
      <c r="ET276" s="831">
        <v>0</v>
      </c>
    </row>
    <row r="277" spans="1:150" ht="39" customHeight="1">
      <c r="A277" s="772" t="s">
        <v>103</v>
      </c>
      <c r="B277" s="433" t="s">
        <v>104</v>
      </c>
      <c r="C277" s="434" t="s">
        <v>1452</v>
      </c>
      <c r="D277" s="434"/>
      <c r="E277" s="8" t="s">
        <v>372</v>
      </c>
      <c r="F277" s="652" t="str">
        <f t="shared" si="202"/>
        <v>E4.P_B</v>
      </c>
      <c r="G277" s="414" t="s">
        <v>402</v>
      </c>
      <c r="H277" s="414" t="s">
        <v>572</v>
      </c>
      <c r="I277" s="447"/>
      <c r="J277" s="287" t="s">
        <v>61</v>
      </c>
      <c r="K277" s="288" t="str">
        <f t="shared" si="203"/>
        <v>E4.P_B.MR1</v>
      </c>
      <c r="L277" s="516" t="s">
        <v>554</v>
      </c>
      <c r="M277" s="517" t="s">
        <v>1539</v>
      </c>
      <c r="N277" s="378">
        <v>4</v>
      </c>
      <c r="O277" s="291">
        <v>6</v>
      </c>
      <c r="P277" s="380" t="s">
        <v>99</v>
      </c>
      <c r="Q277" s="381" t="str">
        <f t="shared" si="204"/>
        <v>E4.P_B.MR1-MP03-1</v>
      </c>
      <c r="R277" s="425" t="s">
        <v>1548</v>
      </c>
      <c r="S277" s="317" t="s">
        <v>1539</v>
      </c>
      <c r="T277" s="296">
        <v>2</v>
      </c>
      <c r="U277" s="297">
        <v>4</v>
      </c>
      <c r="V277" s="296" t="s">
        <v>67</v>
      </c>
      <c r="W277" s="298">
        <v>1</v>
      </c>
      <c r="X277" s="299">
        <v>1</v>
      </c>
      <c r="Y277" s="298">
        <v>1</v>
      </c>
      <c r="Z277" s="300">
        <v>1</v>
      </c>
      <c r="AA277" s="301"/>
      <c r="AB277" s="302"/>
      <c r="AC277" s="302"/>
      <c r="AD277" s="302"/>
      <c r="AE277" s="302"/>
      <c r="AF277" s="302"/>
      <c r="AG277" s="302"/>
      <c r="AH277" s="302"/>
      <c r="AI277" s="302"/>
      <c r="AJ277" s="302"/>
      <c r="AK277" s="302"/>
      <c r="AL277" s="302"/>
      <c r="AM277" s="302"/>
      <c r="AN277" s="302"/>
      <c r="AO277" s="302"/>
      <c r="AP277" s="302"/>
      <c r="AQ277" s="302"/>
      <c r="AR277" s="302"/>
      <c r="AS277" s="302"/>
      <c r="AT277" s="302"/>
      <c r="AU277" s="302"/>
      <c r="AV277" s="302"/>
      <c r="AW277" s="302"/>
      <c r="AX277" s="302"/>
      <c r="AY277" s="302"/>
      <c r="AZ277" s="302"/>
      <c r="BA277" s="302"/>
      <c r="BB277" s="302"/>
      <c r="BC277" s="303"/>
      <c r="BD277" s="304"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4" t="s">
        <v>1549</v>
      </c>
      <c r="EM277" s="321" t="s">
        <v>1548</v>
      </c>
      <c r="EN277" s="277" t="s">
        <v>1539</v>
      </c>
      <c r="EO277" s="277">
        <v>2</v>
      </c>
      <c r="EP277" s="277">
        <v>4</v>
      </c>
      <c r="EQ277" s="278">
        <v>1</v>
      </c>
      <c r="ER277" s="278">
        <v>1</v>
      </c>
      <c r="ES277" s="278">
        <v>1</v>
      </c>
      <c r="ET277" s="831">
        <v>1</v>
      </c>
    </row>
    <row r="278" spans="1:150" ht="44.25" customHeight="1">
      <c r="A278" s="772" t="s">
        <v>103</v>
      </c>
      <c r="B278" s="433" t="s">
        <v>104</v>
      </c>
      <c r="C278" s="434" t="s">
        <v>1452</v>
      </c>
      <c r="D278" s="434"/>
      <c r="E278" s="8" t="s">
        <v>372</v>
      </c>
      <c r="F278" s="652" t="str">
        <f t="shared" si="202"/>
        <v>E4.P_B</v>
      </c>
      <c r="G278" s="414" t="s">
        <v>402</v>
      </c>
      <c r="H278" s="414" t="s">
        <v>572</v>
      </c>
      <c r="I278" s="447"/>
      <c r="J278" s="287" t="s">
        <v>61</v>
      </c>
      <c r="K278" s="288" t="str">
        <f t="shared" si="203"/>
        <v>E4.P_B.MR1</v>
      </c>
      <c r="L278" s="516" t="s">
        <v>554</v>
      </c>
      <c r="M278" s="517" t="s">
        <v>1539</v>
      </c>
      <c r="N278" s="378">
        <v>4</v>
      </c>
      <c r="O278" s="291">
        <v>6</v>
      </c>
      <c r="P278" s="380" t="s">
        <v>112</v>
      </c>
      <c r="Q278" s="381" t="str">
        <f t="shared" si="204"/>
        <v>E4.P_B.MR1-MP04-1</v>
      </c>
      <c r="R278" s="425" t="s">
        <v>1551</v>
      </c>
      <c r="S278" s="317" t="s">
        <v>1552</v>
      </c>
      <c r="T278" s="296">
        <v>0</v>
      </c>
      <c r="U278" s="297">
        <v>1</v>
      </c>
      <c r="V278" s="296" t="s">
        <v>67</v>
      </c>
      <c r="W278" s="298">
        <v>0</v>
      </c>
      <c r="X278" s="325">
        <v>0.56999999999999995</v>
      </c>
      <c r="Y278" s="318">
        <v>0.2</v>
      </c>
      <c r="Z278" s="326">
        <v>0.23</v>
      </c>
      <c r="AA278" s="301"/>
      <c r="AB278" s="302"/>
      <c r="AC278" s="302"/>
      <c r="AD278" s="302"/>
      <c r="AE278" s="302"/>
      <c r="AF278" s="302"/>
      <c r="AG278" s="302"/>
      <c r="AH278" s="302"/>
      <c r="AI278" s="302"/>
      <c r="AJ278" s="302"/>
      <c r="AK278" s="302"/>
      <c r="AL278" s="302"/>
      <c r="AM278" s="302"/>
      <c r="AN278" s="302"/>
      <c r="AO278" s="302"/>
      <c r="AP278" s="302"/>
      <c r="AQ278" s="302"/>
      <c r="AR278" s="302"/>
      <c r="AS278" s="302"/>
      <c r="AT278" s="302"/>
      <c r="AU278" s="302"/>
      <c r="AV278" s="302"/>
      <c r="AW278" s="302"/>
      <c r="AX278" s="302"/>
      <c r="AY278" s="302"/>
      <c r="AZ278" s="302"/>
      <c r="BA278" s="302"/>
      <c r="BB278" s="302"/>
      <c r="BC278" s="303"/>
      <c r="BD278" s="304"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4" t="s">
        <v>1553</v>
      </c>
      <c r="EM278" s="321" t="s">
        <v>1551</v>
      </c>
      <c r="EN278" s="277" t="s">
        <v>1552</v>
      </c>
      <c r="EO278" s="277">
        <v>0</v>
      </c>
      <c r="EP278" s="277">
        <v>1</v>
      </c>
      <c r="EQ278" s="278">
        <v>0</v>
      </c>
      <c r="ER278" s="332">
        <v>0.56999999999999995</v>
      </c>
      <c r="ES278" s="279">
        <v>0.2</v>
      </c>
      <c r="ET278" s="830">
        <v>0.23</v>
      </c>
    </row>
    <row r="279" spans="1:150" ht="39" customHeight="1">
      <c r="A279" s="772" t="s">
        <v>103</v>
      </c>
      <c r="B279" s="433" t="s">
        <v>104</v>
      </c>
      <c r="C279" s="434" t="s">
        <v>1452</v>
      </c>
      <c r="D279" s="434"/>
      <c r="E279" s="8" t="s">
        <v>372</v>
      </c>
      <c r="F279" s="652" t="str">
        <f t="shared" si="202"/>
        <v>E4.P_B</v>
      </c>
      <c r="G279" s="414" t="s">
        <v>402</v>
      </c>
      <c r="H279" s="414" t="s">
        <v>572</v>
      </c>
      <c r="I279" s="447"/>
      <c r="J279" s="287" t="s">
        <v>61</v>
      </c>
      <c r="K279" s="288" t="str">
        <f t="shared" si="203"/>
        <v>E4.P_B.MR1</v>
      </c>
      <c r="L279" s="516" t="s">
        <v>554</v>
      </c>
      <c r="M279" s="517" t="s">
        <v>1539</v>
      </c>
      <c r="N279" s="378">
        <v>4</v>
      </c>
      <c r="O279" s="291">
        <v>6</v>
      </c>
      <c r="P279" s="380" t="s">
        <v>122</v>
      </c>
      <c r="Q279" s="381" t="str">
        <f t="shared" si="204"/>
        <v>E4.P_B.MR1-MP05-1</v>
      </c>
      <c r="R279" s="425" t="s">
        <v>1555</v>
      </c>
      <c r="S279" s="317" t="s">
        <v>1556</v>
      </c>
      <c r="T279" s="296">
        <v>0</v>
      </c>
      <c r="U279" s="323">
        <v>0.5</v>
      </c>
      <c r="V279" s="322" t="s">
        <v>67</v>
      </c>
      <c r="W279" s="298">
        <v>0</v>
      </c>
      <c r="X279" s="325">
        <v>0.33</v>
      </c>
      <c r="Y279" s="324">
        <v>0.33</v>
      </c>
      <c r="Z279" s="326">
        <v>0.34</v>
      </c>
      <c r="AA279" s="327"/>
      <c r="AB279" s="328"/>
      <c r="AC279" s="328"/>
      <c r="AD279" s="328"/>
      <c r="AE279" s="328"/>
      <c r="AF279" s="328"/>
      <c r="AG279" s="328"/>
      <c r="AH279" s="328"/>
      <c r="AI279" s="328"/>
      <c r="AJ279" s="328"/>
      <c r="AK279" s="328"/>
      <c r="AL279" s="328"/>
      <c r="AM279" s="328"/>
      <c r="AN279" s="328"/>
      <c r="AO279" s="328"/>
      <c r="AP279" s="328"/>
      <c r="AQ279" s="328"/>
      <c r="AR279" s="328"/>
      <c r="AS279" s="328"/>
      <c r="AT279" s="328"/>
      <c r="AU279" s="328"/>
      <c r="AV279" s="328"/>
      <c r="AW279" s="328"/>
      <c r="AX279" s="328"/>
      <c r="AY279" s="328"/>
      <c r="AZ279" s="328"/>
      <c r="BA279" s="328"/>
      <c r="BB279" s="328"/>
      <c r="BC279" s="329"/>
      <c r="BD279" s="304"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4" t="s">
        <v>1557</v>
      </c>
      <c r="EM279" s="321" t="s">
        <v>1555</v>
      </c>
      <c r="EN279" s="277" t="s">
        <v>1556</v>
      </c>
      <c r="EO279" s="277">
        <v>0</v>
      </c>
      <c r="EP279" s="493">
        <v>50</v>
      </c>
      <c r="EQ279" s="829">
        <v>0</v>
      </c>
      <c r="ER279" s="856">
        <v>10</v>
      </c>
      <c r="ES279" s="856">
        <v>20</v>
      </c>
      <c r="ET279" s="857">
        <v>20</v>
      </c>
    </row>
    <row r="280" spans="1:150" ht="39.75" customHeight="1" thickBot="1">
      <c r="A280" s="772" t="s">
        <v>103</v>
      </c>
      <c r="B280" s="433" t="s">
        <v>104</v>
      </c>
      <c r="C280" s="434" t="s">
        <v>1452</v>
      </c>
      <c r="D280" s="434"/>
      <c r="E280" s="8" t="s">
        <v>372</v>
      </c>
      <c r="F280" s="652" t="str">
        <f t="shared" si="202"/>
        <v>E4.P_B</v>
      </c>
      <c r="G280" s="430" t="s">
        <v>402</v>
      </c>
      <c r="H280" s="430" t="s">
        <v>572</v>
      </c>
      <c r="I280" s="451"/>
      <c r="J280" s="344" t="s">
        <v>61</v>
      </c>
      <c r="K280" s="404" t="str">
        <f t="shared" si="203"/>
        <v>E4.P_B.MR1</v>
      </c>
      <c r="L280" s="552" t="s">
        <v>554</v>
      </c>
      <c r="M280" s="553" t="s">
        <v>1539</v>
      </c>
      <c r="N280" s="392">
        <v>4</v>
      </c>
      <c r="O280" s="431">
        <v>6</v>
      </c>
      <c r="P280" s="394" t="s">
        <v>132</v>
      </c>
      <c r="Q280" s="395" t="str">
        <f t="shared" si="204"/>
        <v>E4.P_B.MR1-MP06-1</v>
      </c>
      <c r="R280" s="432" t="s">
        <v>1559</v>
      </c>
      <c r="S280" s="353" t="s">
        <v>1560</v>
      </c>
      <c r="T280" s="354">
        <v>0</v>
      </c>
      <c r="U280" s="565">
        <v>1</v>
      </c>
      <c r="V280" s="564" t="s">
        <v>67</v>
      </c>
      <c r="W280" s="398">
        <v>0.17</v>
      </c>
      <c r="X280" s="625">
        <v>0.5</v>
      </c>
      <c r="Y280" s="398">
        <v>0.17</v>
      </c>
      <c r="Z280" s="400">
        <v>0.16</v>
      </c>
      <c r="AA280" s="327"/>
      <c r="AB280" s="328"/>
      <c r="AC280" s="328"/>
      <c r="AD280" s="328"/>
      <c r="AE280" s="328"/>
      <c r="AF280" s="328"/>
      <c r="AG280" s="328"/>
      <c r="AH280" s="328"/>
      <c r="AI280" s="328"/>
      <c r="AJ280" s="328"/>
      <c r="AK280" s="328"/>
      <c r="AL280" s="328"/>
      <c r="AM280" s="328"/>
      <c r="AN280" s="328"/>
      <c r="AO280" s="328"/>
      <c r="AP280" s="328"/>
      <c r="AQ280" s="328"/>
      <c r="AR280" s="328"/>
      <c r="AS280" s="328"/>
      <c r="AT280" s="328"/>
      <c r="AU280" s="328"/>
      <c r="AV280" s="328"/>
      <c r="AW280" s="328"/>
      <c r="AX280" s="328"/>
      <c r="AY280" s="328"/>
      <c r="AZ280" s="328"/>
      <c r="BA280" s="328"/>
      <c r="BB280" s="328"/>
      <c r="BC280" s="329"/>
      <c r="BD280" s="304"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4" t="s">
        <v>1561</v>
      </c>
      <c r="EM280" s="321" t="s">
        <v>1559</v>
      </c>
      <c r="EN280" s="277" t="s">
        <v>1560</v>
      </c>
      <c r="EO280" s="277">
        <v>0</v>
      </c>
      <c r="EP280" s="332">
        <v>100</v>
      </c>
      <c r="EQ280" s="332">
        <v>17</v>
      </c>
      <c r="ER280" s="279">
        <v>50</v>
      </c>
      <c r="ES280" s="332">
        <v>17</v>
      </c>
      <c r="ET280" s="830">
        <v>16</v>
      </c>
    </row>
    <row r="281" spans="1:150" ht="104.25" customHeight="1">
      <c r="A281" s="772" t="s">
        <v>103</v>
      </c>
      <c r="B281" s="433" t="s">
        <v>104</v>
      </c>
      <c r="C281" s="434" t="s">
        <v>1452</v>
      </c>
      <c r="D281" s="435" t="s">
        <v>1563</v>
      </c>
      <c r="E281" s="3" t="s">
        <v>530</v>
      </c>
      <c r="F281" s="436" t="str">
        <f t="shared" si="202"/>
        <v>E4.P_C</v>
      </c>
      <c r="G281" s="437" t="s">
        <v>413</v>
      </c>
      <c r="H281" s="482" t="s">
        <v>581</v>
      </c>
      <c r="I281" s="408" t="s">
        <v>1564</v>
      </c>
      <c r="J281" s="439" t="s">
        <v>61</v>
      </c>
      <c r="K281" s="402" t="str">
        <f t="shared" si="203"/>
        <v>E4.P_C.MR1</v>
      </c>
      <c r="L281" s="364" t="s">
        <v>561</v>
      </c>
      <c r="M281" s="365" t="s">
        <v>1565</v>
      </c>
      <c r="N281" s="366">
        <v>13959</v>
      </c>
      <c r="O281" s="249">
        <v>15355</v>
      </c>
      <c r="P281" s="368" t="s">
        <v>64</v>
      </c>
      <c r="Q281" s="790" t="str">
        <f t="shared" si="204"/>
        <v>E4.P_C.MR1-MP01-1</v>
      </c>
      <c r="R281" s="510" t="s">
        <v>1566</v>
      </c>
      <c r="S281" s="511" t="s">
        <v>1567</v>
      </c>
      <c r="T281" s="372">
        <v>32</v>
      </c>
      <c r="U281" s="373">
        <v>32</v>
      </c>
      <c r="V281" s="372" t="s">
        <v>102</v>
      </c>
      <c r="W281" s="257">
        <v>32</v>
      </c>
      <c r="X281" s="374">
        <v>32</v>
      </c>
      <c r="Y281" s="257">
        <v>32</v>
      </c>
      <c r="Z281" s="375">
        <v>32</v>
      </c>
      <c r="AA281" s="594">
        <f>26000000</f>
        <v>26000000</v>
      </c>
      <c r="AB281" s="595">
        <v>0</v>
      </c>
      <c r="AC281" s="595">
        <v>100000000</v>
      </c>
      <c r="AD281" s="595">
        <v>0</v>
      </c>
      <c r="AE281" s="595">
        <v>0</v>
      </c>
      <c r="AF281" s="595">
        <v>0</v>
      </c>
      <c r="AG281" s="595">
        <f t="shared" ref="AG281" si="209">SUM(AA281:AF281)</f>
        <v>126000000</v>
      </c>
      <c r="AH281" s="595">
        <f t="shared" ref="AH281:AM281" si="210">AA281*1.035</f>
        <v>26909999.999999996</v>
      </c>
      <c r="AI281" s="595">
        <f t="shared" si="210"/>
        <v>0</v>
      </c>
      <c r="AJ281" s="595">
        <f t="shared" si="210"/>
        <v>103499999.99999999</v>
      </c>
      <c r="AK281" s="595">
        <f t="shared" si="210"/>
        <v>0</v>
      </c>
      <c r="AL281" s="595">
        <f t="shared" si="210"/>
        <v>0</v>
      </c>
      <c r="AM281" s="595">
        <f t="shared" si="210"/>
        <v>0</v>
      </c>
      <c r="AN281" s="595">
        <f t="shared" ref="AN281" si="211">SUM(AH281:AM281)</f>
        <v>130409999.99999999</v>
      </c>
      <c r="AO281" s="595">
        <f t="shared" ref="AO281:BA281" si="212">AH281*1.035</f>
        <v>27851849.999999993</v>
      </c>
      <c r="AP281" s="595">
        <f t="shared" si="212"/>
        <v>0</v>
      </c>
      <c r="AQ281" s="595">
        <f t="shared" si="212"/>
        <v>107122499.99999997</v>
      </c>
      <c r="AR281" s="595">
        <f t="shared" si="212"/>
        <v>0</v>
      </c>
      <c r="AS281" s="595">
        <f t="shared" si="212"/>
        <v>0</v>
      </c>
      <c r="AT281" s="595">
        <f t="shared" si="212"/>
        <v>0</v>
      </c>
      <c r="AU281" s="595">
        <f t="shared" si="212"/>
        <v>134974349.99999997</v>
      </c>
      <c r="AV281" s="595">
        <f t="shared" si="212"/>
        <v>28826664.749999989</v>
      </c>
      <c r="AW281" s="595">
        <f t="shared" si="212"/>
        <v>0</v>
      </c>
      <c r="AX281" s="595">
        <f t="shared" si="212"/>
        <v>110871787.49999996</v>
      </c>
      <c r="AY281" s="595">
        <f t="shared" si="212"/>
        <v>0</v>
      </c>
      <c r="AZ281" s="595">
        <f t="shared" si="212"/>
        <v>0</v>
      </c>
      <c r="BA281" s="595">
        <f t="shared" si="212"/>
        <v>0</v>
      </c>
      <c r="BB281" s="595">
        <f t="shared" ref="BB281" si="213">SUM(AV281:BA281)</f>
        <v>139698452.24999994</v>
      </c>
      <c r="BC281" s="663">
        <f t="shared" ref="BC281" si="214">+BB281+AU281+AN281+AG281</f>
        <v>531082802.24999988</v>
      </c>
      <c r="BD281" s="304"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4" t="s">
        <v>1568</v>
      </c>
      <c r="EM281" s="321" t="s">
        <v>1566</v>
      </c>
      <c r="EN281" s="277" t="s">
        <v>1567</v>
      </c>
      <c r="EO281" s="277">
        <v>32</v>
      </c>
      <c r="EP281" s="277">
        <v>32</v>
      </c>
      <c r="EQ281" s="278">
        <v>32</v>
      </c>
      <c r="ER281" s="278">
        <v>32</v>
      </c>
      <c r="ES281" s="278">
        <v>32</v>
      </c>
      <c r="ET281" s="831">
        <v>32</v>
      </c>
    </row>
    <row r="282" spans="1:150" ht="57" customHeight="1" thickBot="1">
      <c r="A282" s="772" t="s">
        <v>103</v>
      </c>
      <c r="B282" s="433" t="s">
        <v>104</v>
      </c>
      <c r="C282" s="434" t="s">
        <v>1452</v>
      </c>
      <c r="D282" s="434"/>
      <c r="E282" s="8" t="s">
        <v>530</v>
      </c>
      <c r="F282" s="284" t="str">
        <f t="shared" si="202"/>
        <v>E4.P_C</v>
      </c>
      <c r="G282" s="569" t="s">
        <v>413</v>
      </c>
      <c r="H282" s="569" t="s">
        <v>581</v>
      </c>
      <c r="I282" s="451"/>
      <c r="J282" s="344" t="s">
        <v>61</v>
      </c>
      <c r="K282" s="404" t="str">
        <f t="shared" si="203"/>
        <v>E4.P_C.MR1</v>
      </c>
      <c r="L282" s="429" t="s">
        <v>561</v>
      </c>
      <c r="M282" s="430" t="s">
        <v>1565</v>
      </c>
      <c r="N282" s="392">
        <v>13959</v>
      </c>
      <c r="O282" s="431">
        <v>15355</v>
      </c>
      <c r="P282" s="394" t="s">
        <v>87</v>
      </c>
      <c r="Q282" s="395" t="str">
        <f t="shared" si="204"/>
        <v>E4.P_C.MR1-MP02-1</v>
      </c>
      <c r="R282" s="480" t="s">
        <v>1570</v>
      </c>
      <c r="S282" s="340" t="s">
        <v>1571</v>
      </c>
      <c r="T282" s="354">
        <v>4</v>
      </c>
      <c r="U282" s="355">
        <v>5</v>
      </c>
      <c r="V282" s="354" t="s">
        <v>67</v>
      </c>
      <c r="W282" s="356">
        <v>1</v>
      </c>
      <c r="X282" s="357">
        <v>1</v>
      </c>
      <c r="Y282" s="356">
        <v>1</v>
      </c>
      <c r="Z282" s="358">
        <v>1</v>
      </c>
      <c r="AA282" s="301"/>
      <c r="AB282" s="302"/>
      <c r="AC282" s="302"/>
      <c r="AD282" s="302"/>
      <c r="AE282" s="302"/>
      <c r="AF282" s="302"/>
      <c r="AG282" s="302"/>
      <c r="AH282" s="302"/>
      <c r="AI282" s="302"/>
      <c r="AJ282" s="302"/>
      <c r="AK282" s="302"/>
      <c r="AL282" s="302"/>
      <c r="AM282" s="302"/>
      <c r="AN282" s="302"/>
      <c r="AO282" s="302"/>
      <c r="AP282" s="302"/>
      <c r="AQ282" s="302"/>
      <c r="AR282" s="302"/>
      <c r="AS282" s="302"/>
      <c r="AT282" s="302"/>
      <c r="AU282" s="302"/>
      <c r="AV282" s="302"/>
      <c r="AW282" s="302"/>
      <c r="AX282" s="302"/>
      <c r="AY282" s="302"/>
      <c r="AZ282" s="302"/>
      <c r="BA282" s="302"/>
      <c r="BB282" s="302"/>
      <c r="BC282" s="303"/>
      <c r="BD282" s="304"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4" t="s">
        <v>1572</v>
      </c>
      <c r="EM282" s="321" t="s">
        <v>1570</v>
      </c>
      <c r="EN282" s="277" t="s">
        <v>1571</v>
      </c>
      <c r="EO282" s="651">
        <v>4</v>
      </c>
      <c r="EP282" s="828">
        <v>5</v>
      </c>
      <c r="EQ282" s="829">
        <v>1</v>
      </c>
      <c r="ER282" s="829">
        <v>1</v>
      </c>
      <c r="ES282" s="829">
        <v>2</v>
      </c>
      <c r="ET282" s="844">
        <v>1</v>
      </c>
    </row>
    <row r="283" spans="1:150" ht="123.75" customHeight="1">
      <c r="A283" s="772" t="s">
        <v>103</v>
      </c>
      <c r="B283" s="433" t="s">
        <v>104</v>
      </c>
      <c r="C283" s="434" t="s">
        <v>1452</v>
      </c>
      <c r="D283" s="435" t="s">
        <v>1174</v>
      </c>
      <c r="E283" s="3" t="s">
        <v>641</v>
      </c>
      <c r="F283" s="436" t="str">
        <f t="shared" si="202"/>
        <v>E4.P_D</v>
      </c>
      <c r="G283" s="437" t="s">
        <v>424</v>
      </c>
      <c r="H283" s="482" t="s">
        <v>589</v>
      </c>
      <c r="I283" s="408" t="s">
        <v>1574</v>
      </c>
      <c r="J283" s="439" t="s">
        <v>61</v>
      </c>
      <c r="K283" s="402" t="str">
        <f t="shared" si="203"/>
        <v>E4.P_D.MR1</v>
      </c>
      <c r="L283" s="364" t="s">
        <v>568</v>
      </c>
      <c r="M283" s="365" t="s">
        <v>1575</v>
      </c>
      <c r="N283" s="484">
        <v>1</v>
      </c>
      <c r="O283" s="484">
        <v>4</v>
      </c>
      <c r="P283" s="648" t="s">
        <v>64</v>
      </c>
      <c r="Q283" s="648" t="str">
        <f t="shared" si="204"/>
        <v>E4.P_D.MR1-MP01-1</v>
      </c>
      <c r="R283" s="626" t="s">
        <v>1576</v>
      </c>
      <c r="S283" s="524" t="s">
        <v>1577</v>
      </c>
      <c r="T283" s="525">
        <v>1</v>
      </c>
      <c r="U283" s="526">
        <v>1</v>
      </c>
      <c r="V283" s="525" t="s">
        <v>102</v>
      </c>
      <c r="W283" s="629">
        <v>0.5</v>
      </c>
      <c r="X283" s="630">
        <v>0.5</v>
      </c>
      <c r="Y283" s="527">
        <v>0</v>
      </c>
      <c r="Z283" s="673">
        <v>0</v>
      </c>
      <c r="AA283" s="594">
        <v>1364481705</v>
      </c>
      <c r="AB283" s="595">
        <v>0</v>
      </c>
      <c r="AC283" s="595">
        <v>100000000</v>
      </c>
      <c r="AD283" s="595">
        <v>0</v>
      </c>
      <c r="AE283" s="595">
        <v>0</v>
      </c>
      <c r="AF283" s="595">
        <v>420419925</v>
      </c>
      <c r="AG283" s="595">
        <f t="shared" ref="AG283" si="215">SUM(AA283:AF283)</f>
        <v>1884901630</v>
      </c>
      <c r="AH283" s="595">
        <v>1412238564.675</v>
      </c>
      <c r="AI283" s="595">
        <v>0</v>
      </c>
      <c r="AJ283" s="595">
        <v>103499999.99999999</v>
      </c>
      <c r="AK283" s="595">
        <v>0</v>
      </c>
      <c r="AL283" s="595">
        <v>0</v>
      </c>
      <c r="AM283" s="595">
        <f>+AF283*1.035</f>
        <v>435134622.37499994</v>
      </c>
      <c r="AN283" s="595">
        <f t="shared" ref="AN283" si="216">SUM(AH283:AM283)</f>
        <v>1950873187.05</v>
      </c>
      <c r="AO283" s="595">
        <v>1461666914.4386249</v>
      </c>
      <c r="AP283" s="595">
        <v>0</v>
      </c>
      <c r="AQ283" s="595">
        <v>107122499.99999997</v>
      </c>
      <c r="AR283" s="595">
        <v>0</v>
      </c>
      <c r="AS283" s="595">
        <v>0</v>
      </c>
      <c r="AT283" s="595">
        <f>+AM283*1.035</f>
        <v>450364334.15812492</v>
      </c>
      <c r="AU283" s="595">
        <f t="shared" ref="AU283" si="217">AN283*1.035</f>
        <v>2019153748.5967498</v>
      </c>
      <c r="AV283" s="595">
        <v>1512825256.4439769</v>
      </c>
      <c r="AW283" s="595">
        <v>0</v>
      </c>
      <c r="AX283" s="595">
        <v>110871787.49999996</v>
      </c>
      <c r="AY283" s="595">
        <v>0</v>
      </c>
      <c r="AZ283" s="595">
        <v>0</v>
      </c>
      <c r="BA283" s="595">
        <f>+AT283*1.035</f>
        <v>466127085.85365927</v>
      </c>
      <c r="BB283" s="595">
        <f t="shared" ref="BB283" si="218">SUM(AV283:BA283)</f>
        <v>2089824129.797636</v>
      </c>
      <c r="BC283" s="663">
        <f t="shared" ref="BC283" si="219">+BB283+AU283+AN283+AG283</f>
        <v>7944752695.4443855</v>
      </c>
      <c r="BD283" s="304"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2" t="s">
        <v>1579</v>
      </c>
      <c r="EM283" s="321" t="s">
        <v>1576</v>
      </c>
      <c r="EN283" s="277" t="s">
        <v>1577</v>
      </c>
      <c r="EO283" s="277">
        <v>1</v>
      </c>
      <c r="EP283" s="277">
        <v>1</v>
      </c>
      <c r="EQ283" s="279">
        <v>0.5</v>
      </c>
      <c r="ER283" s="826">
        <v>0</v>
      </c>
      <c r="ES283" s="278">
        <v>0</v>
      </c>
      <c r="ET283" s="827">
        <v>0.5</v>
      </c>
    </row>
    <row r="284" spans="1:150" ht="39" customHeight="1">
      <c r="A284" s="772" t="s">
        <v>103</v>
      </c>
      <c r="B284" s="433" t="s">
        <v>104</v>
      </c>
      <c r="C284" s="434" t="s">
        <v>1452</v>
      </c>
      <c r="D284" s="434"/>
      <c r="E284" s="8" t="s">
        <v>641</v>
      </c>
      <c r="F284" s="284" t="str">
        <f t="shared" si="202"/>
        <v>E4.P_D</v>
      </c>
      <c r="G284" s="457" t="s">
        <v>424</v>
      </c>
      <c r="H284" s="457" t="s">
        <v>589</v>
      </c>
      <c r="I284" s="447"/>
      <c r="J284" s="287" t="s">
        <v>61</v>
      </c>
      <c r="K284" s="288" t="str">
        <f t="shared" si="203"/>
        <v>E4.P_D.MR1</v>
      </c>
      <c r="L284" s="516" t="s">
        <v>568</v>
      </c>
      <c r="M284" s="517" t="s">
        <v>1575</v>
      </c>
      <c r="N284" s="496">
        <v>1</v>
      </c>
      <c r="O284" s="496">
        <v>4</v>
      </c>
      <c r="P284" s="497" t="s">
        <v>74</v>
      </c>
      <c r="Q284" s="497" t="str">
        <f t="shared" si="204"/>
        <v>E4.P_D.MR1-MP01-2</v>
      </c>
      <c r="R284" s="632" t="s">
        <v>1576</v>
      </c>
      <c r="S284" s="533" t="s">
        <v>1581</v>
      </c>
      <c r="T284" s="534">
        <v>1</v>
      </c>
      <c r="U284" s="535">
        <v>1</v>
      </c>
      <c r="V284" s="534" t="s">
        <v>102</v>
      </c>
      <c r="W284" s="538">
        <v>0</v>
      </c>
      <c r="X284" s="679">
        <v>1</v>
      </c>
      <c r="Y284" s="538">
        <v>0</v>
      </c>
      <c r="Z284" s="539">
        <v>0</v>
      </c>
      <c r="AA284" s="540"/>
      <c r="AB284" s="541"/>
      <c r="AC284" s="541"/>
      <c r="AD284" s="541"/>
      <c r="AE284" s="541"/>
      <c r="AF284" s="541"/>
      <c r="AG284" s="541"/>
      <c r="AH284" s="541"/>
      <c r="AI284" s="541"/>
      <c r="AJ284" s="541"/>
      <c r="AK284" s="541"/>
      <c r="AL284" s="541"/>
      <c r="AM284" s="541"/>
      <c r="AN284" s="541"/>
      <c r="AO284" s="541"/>
      <c r="AP284" s="541"/>
      <c r="AQ284" s="541"/>
      <c r="AR284" s="541"/>
      <c r="AS284" s="541"/>
      <c r="AT284" s="541"/>
      <c r="AU284" s="541"/>
      <c r="AV284" s="541"/>
      <c r="AW284" s="541"/>
      <c r="AX284" s="541"/>
      <c r="AY284" s="541"/>
      <c r="AZ284" s="541"/>
      <c r="BA284" s="541"/>
      <c r="BB284" s="541"/>
      <c r="BC284" s="542"/>
      <c r="BD284" s="304"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2" t="s">
        <v>1582</v>
      </c>
      <c r="EM284" s="321" t="s">
        <v>1576</v>
      </c>
      <c r="EN284" s="277" t="s">
        <v>1581</v>
      </c>
      <c r="EO284" s="277">
        <v>1</v>
      </c>
      <c r="EP284" s="828">
        <v>1</v>
      </c>
      <c r="EQ284" s="829">
        <v>0</v>
      </c>
      <c r="ER284" s="836">
        <v>0</v>
      </c>
      <c r="ES284" s="829">
        <v>0</v>
      </c>
      <c r="ET284" s="837">
        <v>1</v>
      </c>
    </row>
    <row r="285" spans="1:150" ht="48.75" customHeight="1">
      <c r="A285" s="772" t="s">
        <v>103</v>
      </c>
      <c r="B285" s="433" t="s">
        <v>104</v>
      </c>
      <c r="C285" s="434" t="s">
        <v>1452</v>
      </c>
      <c r="D285" s="434"/>
      <c r="E285" s="8" t="s">
        <v>641</v>
      </c>
      <c r="F285" s="284" t="str">
        <f t="shared" si="202"/>
        <v>E4.P_D</v>
      </c>
      <c r="G285" s="457" t="s">
        <v>424</v>
      </c>
      <c r="H285" s="457" t="s">
        <v>589</v>
      </c>
      <c r="I285" s="447"/>
      <c r="J285" s="287" t="s">
        <v>61</v>
      </c>
      <c r="K285" s="288" t="str">
        <f t="shared" si="203"/>
        <v>E4.P_D.MR1</v>
      </c>
      <c r="L285" s="516" t="s">
        <v>568</v>
      </c>
      <c r="M285" s="517" t="s">
        <v>1575</v>
      </c>
      <c r="N285" s="496">
        <v>1</v>
      </c>
      <c r="O285" s="496">
        <v>4</v>
      </c>
      <c r="P285" s="497" t="s">
        <v>87</v>
      </c>
      <c r="Q285" s="497" t="str">
        <f t="shared" si="204"/>
        <v>E4.P_D.MR1-MP02-1</v>
      </c>
      <c r="R285" s="532" t="s">
        <v>1584</v>
      </c>
      <c r="S285" s="699" t="s">
        <v>1585</v>
      </c>
      <c r="T285" s="744">
        <v>0.5</v>
      </c>
      <c r="U285" s="675">
        <v>1</v>
      </c>
      <c r="V285" s="674" t="s">
        <v>67</v>
      </c>
      <c r="W285" s="538">
        <v>0</v>
      </c>
      <c r="X285" s="537">
        <v>0.5</v>
      </c>
      <c r="Y285" s="549">
        <v>0.25</v>
      </c>
      <c r="Z285" s="551">
        <v>0.25</v>
      </c>
      <c r="AA285" s="676"/>
      <c r="AB285" s="677"/>
      <c r="AC285" s="677"/>
      <c r="AD285" s="677"/>
      <c r="AE285" s="677"/>
      <c r="AF285" s="677"/>
      <c r="AG285" s="677"/>
      <c r="AH285" s="677"/>
      <c r="AI285" s="677"/>
      <c r="AJ285" s="677"/>
      <c r="AK285" s="677"/>
      <c r="AL285" s="677"/>
      <c r="AM285" s="677"/>
      <c r="AN285" s="677"/>
      <c r="AO285" s="677"/>
      <c r="AP285" s="677"/>
      <c r="AQ285" s="677"/>
      <c r="AR285" s="677"/>
      <c r="AS285" s="677"/>
      <c r="AT285" s="677"/>
      <c r="AU285" s="677"/>
      <c r="AV285" s="677"/>
      <c r="AW285" s="677"/>
      <c r="AX285" s="677"/>
      <c r="AY285" s="677"/>
      <c r="AZ285" s="677"/>
      <c r="BA285" s="677"/>
      <c r="BB285" s="677"/>
      <c r="BC285" s="678"/>
      <c r="BD285" s="304"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2" t="s">
        <v>1586</v>
      </c>
      <c r="EM285" s="275" t="s">
        <v>1584</v>
      </c>
      <c r="EN285" s="276" t="s">
        <v>1585</v>
      </c>
      <c r="EO285" s="656">
        <v>0.5</v>
      </c>
      <c r="EP285" s="389">
        <v>1</v>
      </c>
      <c r="EQ285" s="278">
        <v>0</v>
      </c>
      <c r="ER285" s="279">
        <v>0.5</v>
      </c>
      <c r="ES285" s="332">
        <v>0.25</v>
      </c>
      <c r="ET285" s="830">
        <v>0.25</v>
      </c>
    </row>
    <row r="286" spans="1:150" ht="50.25" customHeight="1">
      <c r="A286" s="772" t="s">
        <v>103</v>
      </c>
      <c r="B286" s="433" t="s">
        <v>104</v>
      </c>
      <c r="C286" s="434" t="s">
        <v>1452</v>
      </c>
      <c r="D286" s="434"/>
      <c r="E286" s="8" t="s">
        <v>641</v>
      </c>
      <c r="F286" s="284" t="str">
        <f t="shared" si="202"/>
        <v>E4.P_D</v>
      </c>
      <c r="G286" s="457" t="s">
        <v>424</v>
      </c>
      <c r="H286" s="457" t="s">
        <v>589</v>
      </c>
      <c r="I286" s="447"/>
      <c r="J286" s="287" t="s">
        <v>61</v>
      </c>
      <c r="K286" s="288" t="str">
        <f t="shared" si="203"/>
        <v>E4.P_D.MR1</v>
      </c>
      <c r="L286" s="516" t="s">
        <v>568</v>
      </c>
      <c r="M286" s="517" t="s">
        <v>1575</v>
      </c>
      <c r="N286" s="496">
        <v>1</v>
      </c>
      <c r="O286" s="496">
        <v>4</v>
      </c>
      <c r="P286" s="497" t="s">
        <v>1271</v>
      </c>
      <c r="Q286" s="497" t="str">
        <f t="shared" si="204"/>
        <v>E4.P_D.MR1-MP02-2</v>
      </c>
      <c r="R286" s="532" t="s">
        <v>1584</v>
      </c>
      <c r="S286" s="699" t="s">
        <v>1588</v>
      </c>
      <c r="T286" s="534">
        <v>0.7</v>
      </c>
      <c r="U286" s="535">
        <v>1</v>
      </c>
      <c r="V286" s="534" t="s">
        <v>67</v>
      </c>
      <c r="W286" s="536">
        <v>0.5</v>
      </c>
      <c r="X286" s="537">
        <v>0.5</v>
      </c>
      <c r="Y286" s="538">
        <v>0</v>
      </c>
      <c r="Z286" s="539">
        <v>0</v>
      </c>
      <c r="AA286" s="540"/>
      <c r="AB286" s="541"/>
      <c r="AC286" s="541"/>
      <c r="AD286" s="541"/>
      <c r="AE286" s="541"/>
      <c r="AF286" s="541"/>
      <c r="AG286" s="541"/>
      <c r="AH286" s="541"/>
      <c r="AI286" s="541"/>
      <c r="AJ286" s="541"/>
      <c r="AK286" s="541"/>
      <c r="AL286" s="541"/>
      <c r="AM286" s="541"/>
      <c r="AN286" s="541"/>
      <c r="AO286" s="541"/>
      <c r="AP286" s="541"/>
      <c r="AQ286" s="541"/>
      <c r="AR286" s="541"/>
      <c r="AS286" s="541"/>
      <c r="AT286" s="541"/>
      <c r="AU286" s="541"/>
      <c r="AV286" s="541"/>
      <c r="AW286" s="541"/>
      <c r="AX286" s="541"/>
      <c r="AY286" s="541"/>
      <c r="AZ286" s="541"/>
      <c r="BA286" s="541"/>
      <c r="BB286" s="541"/>
      <c r="BC286" s="542"/>
      <c r="BD286" s="304"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2" t="s">
        <v>1589</v>
      </c>
      <c r="EM286" s="275" t="s">
        <v>1584</v>
      </c>
      <c r="EN286" s="276" t="s">
        <v>1588</v>
      </c>
      <c r="EO286" s="277">
        <v>0.7</v>
      </c>
      <c r="EP286" s="277">
        <v>1</v>
      </c>
      <c r="EQ286" s="279">
        <v>0.5</v>
      </c>
      <c r="ER286" s="832">
        <v>0.25</v>
      </c>
      <c r="ES286" s="832">
        <v>0.25</v>
      </c>
      <c r="ET286" s="831">
        <v>0</v>
      </c>
    </row>
    <row r="287" spans="1:150" ht="37.5" customHeight="1">
      <c r="A287" s="772" t="s">
        <v>103</v>
      </c>
      <c r="B287" s="433" t="s">
        <v>104</v>
      </c>
      <c r="C287" s="434" t="s">
        <v>1452</v>
      </c>
      <c r="D287" s="434"/>
      <c r="E287" s="8" t="s">
        <v>641</v>
      </c>
      <c r="F287" s="284" t="str">
        <f t="shared" si="202"/>
        <v>E4.P_D</v>
      </c>
      <c r="G287" s="457" t="s">
        <v>424</v>
      </c>
      <c r="H287" s="457" t="s">
        <v>589</v>
      </c>
      <c r="I287" s="447"/>
      <c r="J287" s="287" t="s">
        <v>61</v>
      </c>
      <c r="K287" s="288" t="str">
        <f t="shared" si="203"/>
        <v>E4.P_D.MR1</v>
      </c>
      <c r="L287" s="516" t="s">
        <v>568</v>
      </c>
      <c r="M287" s="517" t="s">
        <v>1575</v>
      </c>
      <c r="N287" s="496">
        <v>1</v>
      </c>
      <c r="O287" s="496">
        <v>4</v>
      </c>
      <c r="P287" s="497" t="s">
        <v>99</v>
      </c>
      <c r="Q287" s="497" t="str">
        <f t="shared" si="204"/>
        <v>E4.P_D.MR1-MP03-1</v>
      </c>
      <c r="R287" s="632" t="s">
        <v>1591</v>
      </c>
      <c r="S287" s="533" t="s">
        <v>1531</v>
      </c>
      <c r="T287" s="744">
        <v>0.5</v>
      </c>
      <c r="U287" s="675">
        <v>1</v>
      </c>
      <c r="V287" s="674" t="s">
        <v>67</v>
      </c>
      <c r="W287" s="549">
        <v>0.25</v>
      </c>
      <c r="X287" s="550">
        <v>0.25</v>
      </c>
      <c r="Y287" s="549">
        <v>0.25</v>
      </c>
      <c r="Z287" s="551">
        <v>0.25</v>
      </c>
      <c r="AA287" s="676"/>
      <c r="AB287" s="677"/>
      <c r="AC287" s="677"/>
      <c r="AD287" s="677"/>
      <c r="AE287" s="677"/>
      <c r="AF287" s="677"/>
      <c r="AG287" s="677"/>
      <c r="AH287" s="677"/>
      <c r="AI287" s="677"/>
      <c r="AJ287" s="677"/>
      <c r="AK287" s="677"/>
      <c r="AL287" s="677"/>
      <c r="AM287" s="677"/>
      <c r="AN287" s="677"/>
      <c r="AO287" s="677"/>
      <c r="AP287" s="677"/>
      <c r="AQ287" s="677"/>
      <c r="AR287" s="677"/>
      <c r="AS287" s="677"/>
      <c r="AT287" s="677"/>
      <c r="AU287" s="677"/>
      <c r="AV287" s="677"/>
      <c r="AW287" s="677"/>
      <c r="AX287" s="677"/>
      <c r="AY287" s="677"/>
      <c r="AZ287" s="677"/>
      <c r="BA287" s="677"/>
      <c r="BB287" s="677"/>
      <c r="BC287" s="678"/>
      <c r="BD287" s="304"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2" t="s">
        <v>1592</v>
      </c>
      <c r="EM287" s="321" t="s">
        <v>1591</v>
      </c>
      <c r="EN287" s="277" t="s">
        <v>1531</v>
      </c>
      <c r="EO287" s="656">
        <v>0.5</v>
      </c>
      <c r="EP287" s="389">
        <v>1</v>
      </c>
      <c r="EQ287" s="332">
        <v>0.25</v>
      </c>
      <c r="ER287" s="332">
        <v>0.25</v>
      </c>
      <c r="ES287" s="332">
        <v>0.25</v>
      </c>
      <c r="ET287" s="830">
        <v>0.25</v>
      </c>
    </row>
    <row r="288" spans="1:150" ht="37.5" customHeight="1">
      <c r="A288" s="772" t="s">
        <v>103</v>
      </c>
      <c r="B288" s="433" t="s">
        <v>104</v>
      </c>
      <c r="C288" s="434" t="s">
        <v>1452</v>
      </c>
      <c r="D288" s="434"/>
      <c r="E288" s="8" t="s">
        <v>641</v>
      </c>
      <c r="F288" s="284" t="str">
        <f t="shared" si="202"/>
        <v>E4.P_D</v>
      </c>
      <c r="G288" s="457" t="s">
        <v>424</v>
      </c>
      <c r="H288" s="457" t="s">
        <v>589</v>
      </c>
      <c r="I288" s="447"/>
      <c r="J288" s="287" t="s">
        <v>61</v>
      </c>
      <c r="K288" s="288" t="str">
        <f t="shared" si="203"/>
        <v>E4.P_D.MR1</v>
      </c>
      <c r="L288" s="516" t="s">
        <v>568</v>
      </c>
      <c r="M288" s="517" t="s">
        <v>1575</v>
      </c>
      <c r="N288" s="496">
        <v>1</v>
      </c>
      <c r="O288" s="496">
        <v>4</v>
      </c>
      <c r="P288" s="497" t="s">
        <v>112</v>
      </c>
      <c r="Q288" s="497" t="str">
        <f t="shared" si="204"/>
        <v>E4.P_D.MR1-MP04-1</v>
      </c>
      <c r="R288" s="532" t="s">
        <v>1594</v>
      </c>
      <c r="S288" s="699" t="s">
        <v>1595</v>
      </c>
      <c r="T288" s="674">
        <v>1</v>
      </c>
      <c r="U288" s="675">
        <v>4</v>
      </c>
      <c r="V288" s="674" t="s">
        <v>67</v>
      </c>
      <c r="W288" s="538">
        <v>1</v>
      </c>
      <c r="X288" s="679">
        <v>1</v>
      </c>
      <c r="Y288" s="538">
        <v>1</v>
      </c>
      <c r="Z288" s="539">
        <v>1</v>
      </c>
      <c r="AA288" s="676"/>
      <c r="AB288" s="677"/>
      <c r="AC288" s="677"/>
      <c r="AD288" s="677"/>
      <c r="AE288" s="677"/>
      <c r="AF288" s="677"/>
      <c r="AG288" s="677"/>
      <c r="AH288" s="677"/>
      <c r="AI288" s="677"/>
      <c r="AJ288" s="677"/>
      <c r="AK288" s="677"/>
      <c r="AL288" s="677"/>
      <c r="AM288" s="677"/>
      <c r="AN288" s="677"/>
      <c r="AO288" s="677"/>
      <c r="AP288" s="677"/>
      <c r="AQ288" s="677"/>
      <c r="AR288" s="677"/>
      <c r="AS288" s="677"/>
      <c r="AT288" s="677"/>
      <c r="AU288" s="677"/>
      <c r="AV288" s="677"/>
      <c r="AW288" s="677"/>
      <c r="AX288" s="677"/>
      <c r="AY288" s="677"/>
      <c r="AZ288" s="677"/>
      <c r="BA288" s="677"/>
      <c r="BB288" s="677"/>
      <c r="BC288" s="678"/>
      <c r="BD288" s="304"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2" t="s">
        <v>1596</v>
      </c>
      <c r="EM288" s="275" t="s">
        <v>1594</v>
      </c>
      <c r="EN288" s="276" t="s">
        <v>1595</v>
      </c>
      <c r="EO288" s="389">
        <v>1</v>
      </c>
      <c r="EP288" s="389">
        <v>4</v>
      </c>
      <c r="EQ288" s="278">
        <v>1</v>
      </c>
      <c r="ER288" s="278">
        <v>1</v>
      </c>
      <c r="ES288" s="278">
        <v>1</v>
      </c>
      <c r="ET288" s="831">
        <v>1</v>
      </c>
    </row>
    <row r="289" spans="1:150" ht="35.25" customHeight="1">
      <c r="A289" s="772" t="s">
        <v>103</v>
      </c>
      <c r="B289" s="433" t="s">
        <v>104</v>
      </c>
      <c r="C289" s="434" t="s">
        <v>1452</v>
      </c>
      <c r="D289" s="434"/>
      <c r="E289" s="8" t="s">
        <v>641</v>
      </c>
      <c r="F289" s="284" t="str">
        <f t="shared" si="202"/>
        <v>E4.P_D</v>
      </c>
      <c r="G289" s="457" t="s">
        <v>424</v>
      </c>
      <c r="H289" s="457" t="s">
        <v>589</v>
      </c>
      <c r="I289" s="447"/>
      <c r="J289" s="287" t="s">
        <v>61</v>
      </c>
      <c r="K289" s="288" t="str">
        <f t="shared" si="203"/>
        <v>E4.P_D.MR1</v>
      </c>
      <c r="L289" s="516" t="s">
        <v>568</v>
      </c>
      <c r="M289" s="517" t="s">
        <v>1575</v>
      </c>
      <c r="N289" s="496">
        <v>1</v>
      </c>
      <c r="O289" s="496">
        <v>4</v>
      </c>
      <c r="P289" s="497" t="s">
        <v>1364</v>
      </c>
      <c r="Q289" s="497" t="str">
        <f t="shared" si="204"/>
        <v>E4.P_D.MR1-MP04-2</v>
      </c>
      <c r="R289" s="532" t="s">
        <v>1594</v>
      </c>
      <c r="S289" s="699" t="s">
        <v>1598</v>
      </c>
      <c r="T289" s="674">
        <v>1</v>
      </c>
      <c r="U289" s="675">
        <v>4</v>
      </c>
      <c r="V289" s="674" t="s">
        <v>67</v>
      </c>
      <c r="W289" s="538">
        <v>1</v>
      </c>
      <c r="X289" s="679">
        <v>1</v>
      </c>
      <c r="Y289" s="538">
        <v>1</v>
      </c>
      <c r="Z289" s="539">
        <v>1</v>
      </c>
      <c r="AA289" s="676"/>
      <c r="AB289" s="677"/>
      <c r="AC289" s="677"/>
      <c r="AD289" s="677"/>
      <c r="AE289" s="677"/>
      <c r="AF289" s="677"/>
      <c r="AG289" s="677"/>
      <c r="AH289" s="677"/>
      <c r="AI289" s="677"/>
      <c r="AJ289" s="677"/>
      <c r="AK289" s="677"/>
      <c r="AL289" s="677"/>
      <c r="AM289" s="677"/>
      <c r="AN289" s="677"/>
      <c r="AO289" s="677"/>
      <c r="AP289" s="677"/>
      <c r="AQ289" s="677"/>
      <c r="AR289" s="677"/>
      <c r="AS289" s="677"/>
      <c r="AT289" s="677"/>
      <c r="AU289" s="677"/>
      <c r="AV289" s="677"/>
      <c r="AW289" s="677"/>
      <c r="AX289" s="677"/>
      <c r="AY289" s="677"/>
      <c r="AZ289" s="677"/>
      <c r="BA289" s="677"/>
      <c r="BB289" s="677"/>
      <c r="BC289" s="678"/>
      <c r="BD289" s="304"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2" t="s">
        <v>1599</v>
      </c>
      <c r="EM289" s="275" t="s">
        <v>1594</v>
      </c>
      <c r="EN289" s="276" t="s">
        <v>1598</v>
      </c>
      <c r="EO289" s="389">
        <v>1</v>
      </c>
      <c r="EP289" s="389">
        <v>4</v>
      </c>
      <c r="EQ289" s="278">
        <v>1</v>
      </c>
      <c r="ER289" s="278">
        <v>1</v>
      </c>
      <c r="ES289" s="278">
        <v>1</v>
      </c>
      <c r="ET289" s="831">
        <v>1</v>
      </c>
    </row>
    <row r="290" spans="1:150" ht="48.75" customHeight="1">
      <c r="A290" s="772" t="s">
        <v>103</v>
      </c>
      <c r="B290" s="433" t="s">
        <v>104</v>
      </c>
      <c r="C290" s="434" t="s">
        <v>1452</v>
      </c>
      <c r="D290" s="434"/>
      <c r="E290" s="8" t="s">
        <v>641</v>
      </c>
      <c r="F290" s="284" t="str">
        <f t="shared" si="202"/>
        <v>E4.P_D</v>
      </c>
      <c r="G290" s="457" t="s">
        <v>424</v>
      </c>
      <c r="H290" s="457" t="s">
        <v>589</v>
      </c>
      <c r="I290" s="447"/>
      <c r="J290" s="287" t="s">
        <v>61</v>
      </c>
      <c r="K290" s="288" t="str">
        <f t="shared" si="203"/>
        <v>E4.P_D.MR1</v>
      </c>
      <c r="L290" s="516" t="s">
        <v>568</v>
      </c>
      <c r="M290" s="517" t="s">
        <v>1575</v>
      </c>
      <c r="N290" s="496">
        <v>1</v>
      </c>
      <c r="O290" s="496">
        <v>4</v>
      </c>
      <c r="P290" s="497" t="s">
        <v>122</v>
      </c>
      <c r="Q290" s="497" t="str">
        <f t="shared" si="204"/>
        <v>E4.P_D.MR1-MP05-1</v>
      </c>
      <c r="R290" s="532" t="s">
        <v>1601</v>
      </c>
      <c r="S290" s="699" t="s">
        <v>1602</v>
      </c>
      <c r="T290" s="674">
        <v>1</v>
      </c>
      <c r="U290" s="675">
        <v>4</v>
      </c>
      <c r="V290" s="674" t="s">
        <v>67</v>
      </c>
      <c r="W290" s="538">
        <v>1</v>
      </c>
      <c r="X290" s="679">
        <v>1</v>
      </c>
      <c r="Y290" s="538">
        <v>1</v>
      </c>
      <c r="Z290" s="539">
        <v>1</v>
      </c>
      <c r="AA290" s="676"/>
      <c r="AB290" s="677"/>
      <c r="AC290" s="677"/>
      <c r="AD290" s="677"/>
      <c r="AE290" s="677"/>
      <c r="AF290" s="677"/>
      <c r="AG290" s="677"/>
      <c r="AH290" s="677"/>
      <c r="AI290" s="677"/>
      <c r="AJ290" s="677"/>
      <c r="AK290" s="677"/>
      <c r="AL290" s="677"/>
      <c r="AM290" s="677"/>
      <c r="AN290" s="677"/>
      <c r="AO290" s="677"/>
      <c r="AP290" s="677"/>
      <c r="AQ290" s="677"/>
      <c r="AR290" s="677"/>
      <c r="AS290" s="677"/>
      <c r="AT290" s="677"/>
      <c r="AU290" s="677"/>
      <c r="AV290" s="677"/>
      <c r="AW290" s="677"/>
      <c r="AX290" s="677"/>
      <c r="AY290" s="677"/>
      <c r="AZ290" s="677"/>
      <c r="BA290" s="677"/>
      <c r="BB290" s="677"/>
      <c r="BC290" s="678"/>
      <c r="BD290" s="304"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2" t="s">
        <v>1603</v>
      </c>
      <c r="EM290" s="275" t="s">
        <v>1601</v>
      </c>
      <c r="EN290" s="276" t="s">
        <v>1602</v>
      </c>
      <c r="EO290" s="389">
        <v>1</v>
      </c>
      <c r="EP290" s="389">
        <v>4</v>
      </c>
      <c r="EQ290" s="278">
        <v>1</v>
      </c>
      <c r="ER290" s="278">
        <v>1</v>
      </c>
      <c r="ES290" s="278">
        <v>1</v>
      </c>
      <c r="ET290" s="831">
        <v>1</v>
      </c>
    </row>
    <row r="291" spans="1:150" ht="47.25" customHeight="1">
      <c r="A291" s="772" t="s">
        <v>103</v>
      </c>
      <c r="B291" s="433" t="s">
        <v>104</v>
      </c>
      <c r="C291" s="434" t="s">
        <v>1452</v>
      </c>
      <c r="D291" s="434"/>
      <c r="E291" s="8" t="s">
        <v>641</v>
      </c>
      <c r="F291" s="284" t="str">
        <f t="shared" si="202"/>
        <v>E4.P_D</v>
      </c>
      <c r="G291" s="457" t="s">
        <v>424</v>
      </c>
      <c r="H291" s="457" t="s">
        <v>589</v>
      </c>
      <c r="I291" s="447"/>
      <c r="J291" s="287" t="s">
        <v>61</v>
      </c>
      <c r="K291" s="288" t="str">
        <f t="shared" si="203"/>
        <v>E4.P_D.MR1</v>
      </c>
      <c r="L291" s="516" t="s">
        <v>568</v>
      </c>
      <c r="M291" s="517" t="s">
        <v>1575</v>
      </c>
      <c r="N291" s="496">
        <v>1</v>
      </c>
      <c r="O291" s="496">
        <v>4</v>
      </c>
      <c r="P291" s="497" t="s">
        <v>1415</v>
      </c>
      <c r="Q291" s="497" t="str">
        <f t="shared" si="204"/>
        <v>E4.P_D.MR1-MP05-2</v>
      </c>
      <c r="R291" s="532" t="s">
        <v>1601</v>
      </c>
      <c r="S291" s="699" t="s">
        <v>1605</v>
      </c>
      <c r="T291" s="674">
        <v>1</v>
      </c>
      <c r="U291" s="675">
        <v>4</v>
      </c>
      <c r="V291" s="674" t="s">
        <v>67</v>
      </c>
      <c r="W291" s="538">
        <v>1</v>
      </c>
      <c r="X291" s="679">
        <v>1</v>
      </c>
      <c r="Y291" s="538">
        <v>1</v>
      </c>
      <c r="Z291" s="539">
        <v>1</v>
      </c>
      <c r="AA291" s="676"/>
      <c r="AB291" s="677"/>
      <c r="AC291" s="677"/>
      <c r="AD291" s="677"/>
      <c r="AE291" s="677"/>
      <c r="AF291" s="677"/>
      <c r="AG291" s="677"/>
      <c r="AH291" s="677"/>
      <c r="AI291" s="677"/>
      <c r="AJ291" s="677"/>
      <c r="AK291" s="677"/>
      <c r="AL291" s="677"/>
      <c r="AM291" s="677"/>
      <c r="AN291" s="677"/>
      <c r="AO291" s="677"/>
      <c r="AP291" s="677"/>
      <c r="AQ291" s="677"/>
      <c r="AR291" s="677"/>
      <c r="AS291" s="677"/>
      <c r="AT291" s="677"/>
      <c r="AU291" s="677"/>
      <c r="AV291" s="677"/>
      <c r="AW291" s="677"/>
      <c r="AX291" s="677"/>
      <c r="AY291" s="677"/>
      <c r="AZ291" s="677"/>
      <c r="BA291" s="677"/>
      <c r="BB291" s="677"/>
      <c r="BC291" s="678"/>
      <c r="BD291" s="304"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2" t="s">
        <v>1606</v>
      </c>
      <c r="EM291" s="275" t="s">
        <v>1601</v>
      </c>
      <c r="EN291" s="276" t="s">
        <v>1605</v>
      </c>
      <c r="EO291" s="389">
        <v>1</v>
      </c>
      <c r="EP291" s="389">
        <v>4</v>
      </c>
      <c r="EQ291" s="278">
        <v>1</v>
      </c>
      <c r="ER291" s="278">
        <v>1</v>
      </c>
      <c r="ES291" s="278">
        <v>1</v>
      </c>
      <c r="ET291" s="831">
        <v>1</v>
      </c>
    </row>
    <row r="292" spans="1:150" ht="50.25" customHeight="1">
      <c r="A292" s="772" t="s">
        <v>103</v>
      </c>
      <c r="B292" s="433" t="s">
        <v>104</v>
      </c>
      <c r="C292" s="434" t="s">
        <v>1452</v>
      </c>
      <c r="D292" s="434"/>
      <c r="E292" s="8" t="s">
        <v>641</v>
      </c>
      <c r="F292" s="284" t="str">
        <f t="shared" si="202"/>
        <v>E4.P_D</v>
      </c>
      <c r="G292" s="457" t="s">
        <v>424</v>
      </c>
      <c r="H292" s="457" t="s">
        <v>589</v>
      </c>
      <c r="I292" s="447"/>
      <c r="J292" s="287" t="s">
        <v>61</v>
      </c>
      <c r="K292" s="288" t="str">
        <f t="shared" si="203"/>
        <v>E4.P_D.MR1</v>
      </c>
      <c r="L292" s="516" t="s">
        <v>568</v>
      </c>
      <c r="M292" s="517" t="s">
        <v>1575</v>
      </c>
      <c r="N292" s="496">
        <v>1</v>
      </c>
      <c r="O292" s="496">
        <v>4</v>
      </c>
      <c r="P292" s="497" t="s">
        <v>132</v>
      </c>
      <c r="Q292" s="497" t="str">
        <f t="shared" si="204"/>
        <v>E4.P_D.MR1-MP06-1</v>
      </c>
      <c r="R292" s="532" t="s">
        <v>1608</v>
      </c>
      <c r="S292" s="699" t="s">
        <v>1609</v>
      </c>
      <c r="T292" s="744">
        <v>0.5</v>
      </c>
      <c r="U292" s="675">
        <v>1</v>
      </c>
      <c r="V292" s="674" t="s">
        <v>67</v>
      </c>
      <c r="W292" s="549">
        <v>0.25</v>
      </c>
      <c r="X292" s="550">
        <v>0.25</v>
      </c>
      <c r="Y292" s="549">
        <v>0.25</v>
      </c>
      <c r="Z292" s="551">
        <v>0.25</v>
      </c>
      <c r="AA292" s="676"/>
      <c r="AB292" s="677"/>
      <c r="AC292" s="677"/>
      <c r="AD292" s="677"/>
      <c r="AE292" s="677"/>
      <c r="AF292" s="677"/>
      <c r="AG292" s="677"/>
      <c r="AH292" s="677"/>
      <c r="AI292" s="677"/>
      <c r="AJ292" s="677"/>
      <c r="AK292" s="677"/>
      <c r="AL292" s="677"/>
      <c r="AM292" s="677"/>
      <c r="AN292" s="677"/>
      <c r="AO292" s="677"/>
      <c r="AP292" s="677"/>
      <c r="AQ292" s="677"/>
      <c r="AR292" s="677"/>
      <c r="AS292" s="677"/>
      <c r="AT292" s="677"/>
      <c r="AU292" s="677"/>
      <c r="AV292" s="677"/>
      <c r="AW292" s="677"/>
      <c r="AX292" s="677"/>
      <c r="AY292" s="677"/>
      <c r="AZ292" s="677"/>
      <c r="BA292" s="677"/>
      <c r="BB292" s="677"/>
      <c r="BC292" s="678"/>
      <c r="BD292" s="304"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2" t="s">
        <v>1610</v>
      </c>
      <c r="EM292" s="275" t="s">
        <v>1608</v>
      </c>
      <c r="EN292" s="276" t="s">
        <v>1609</v>
      </c>
      <c r="EO292" s="656">
        <v>0.5</v>
      </c>
      <c r="EP292" s="389">
        <v>1</v>
      </c>
      <c r="EQ292" s="332">
        <v>0.25</v>
      </c>
      <c r="ER292" s="332">
        <v>0.25</v>
      </c>
      <c r="ES292" s="332">
        <v>0.25</v>
      </c>
      <c r="ET292" s="830">
        <v>0.25</v>
      </c>
    </row>
    <row r="293" spans="1:150" ht="47.25" customHeight="1">
      <c r="A293" s="772" t="s">
        <v>103</v>
      </c>
      <c r="B293" s="433" t="s">
        <v>104</v>
      </c>
      <c r="C293" s="434" t="s">
        <v>1452</v>
      </c>
      <c r="D293" s="434"/>
      <c r="E293" s="8" t="s">
        <v>641</v>
      </c>
      <c r="F293" s="284" t="str">
        <f t="shared" si="202"/>
        <v>E4.P_D</v>
      </c>
      <c r="G293" s="457" t="s">
        <v>424</v>
      </c>
      <c r="H293" s="457" t="s">
        <v>589</v>
      </c>
      <c r="I293" s="447"/>
      <c r="J293" s="287" t="s">
        <v>61</v>
      </c>
      <c r="K293" s="288" t="str">
        <f t="shared" si="203"/>
        <v>E4.P_D.MR1</v>
      </c>
      <c r="L293" s="516" t="s">
        <v>568</v>
      </c>
      <c r="M293" s="517" t="s">
        <v>1575</v>
      </c>
      <c r="N293" s="496">
        <v>1</v>
      </c>
      <c r="O293" s="496">
        <v>4</v>
      </c>
      <c r="P293" s="497" t="s">
        <v>1380</v>
      </c>
      <c r="Q293" s="497" t="str">
        <f t="shared" si="204"/>
        <v>E4.P_D.MR1-MP06-2</v>
      </c>
      <c r="R293" s="532" t="s">
        <v>1612</v>
      </c>
      <c r="S293" s="699" t="s">
        <v>1613</v>
      </c>
      <c r="T293" s="744">
        <v>0.5</v>
      </c>
      <c r="U293" s="675">
        <v>1</v>
      </c>
      <c r="V293" s="674" t="s">
        <v>67</v>
      </c>
      <c r="W293" s="549">
        <v>0.25</v>
      </c>
      <c r="X293" s="550">
        <v>0.25</v>
      </c>
      <c r="Y293" s="549">
        <v>0.25</v>
      </c>
      <c r="Z293" s="551">
        <v>0.25</v>
      </c>
      <c r="AA293" s="676"/>
      <c r="AB293" s="677"/>
      <c r="AC293" s="677"/>
      <c r="AD293" s="677"/>
      <c r="AE293" s="677"/>
      <c r="AF293" s="677"/>
      <c r="AG293" s="677"/>
      <c r="AH293" s="677"/>
      <c r="AI293" s="677"/>
      <c r="AJ293" s="677"/>
      <c r="AK293" s="677"/>
      <c r="AL293" s="677"/>
      <c r="AM293" s="677"/>
      <c r="AN293" s="677"/>
      <c r="AO293" s="677"/>
      <c r="AP293" s="677"/>
      <c r="AQ293" s="677"/>
      <c r="AR293" s="677"/>
      <c r="AS293" s="677"/>
      <c r="AT293" s="677"/>
      <c r="AU293" s="677"/>
      <c r="AV293" s="677"/>
      <c r="AW293" s="677"/>
      <c r="AX293" s="677"/>
      <c r="AY293" s="677"/>
      <c r="AZ293" s="677"/>
      <c r="BA293" s="677"/>
      <c r="BB293" s="677"/>
      <c r="BC293" s="678"/>
      <c r="BD293" s="304"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2" t="s">
        <v>1614</v>
      </c>
      <c r="EM293" s="275" t="s">
        <v>1612</v>
      </c>
      <c r="EN293" s="276" t="s">
        <v>1613</v>
      </c>
      <c r="EO293" s="656">
        <v>0.5</v>
      </c>
      <c r="EP293" s="389">
        <v>1</v>
      </c>
      <c r="EQ293" s="332">
        <v>0.25</v>
      </c>
      <c r="ER293" s="332">
        <v>0.25</v>
      </c>
      <c r="ES293" s="332">
        <v>0.25</v>
      </c>
      <c r="ET293" s="830">
        <v>0.25</v>
      </c>
    </row>
    <row r="294" spans="1:150" ht="46.5" customHeight="1" thickBot="1">
      <c r="A294" s="772" t="s">
        <v>103</v>
      </c>
      <c r="B294" s="433" t="s">
        <v>104</v>
      </c>
      <c r="C294" s="434" t="s">
        <v>1452</v>
      </c>
      <c r="D294" s="434"/>
      <c r="E294" s="8" t="s">
        <v>641</v>
      </c>
      <c r="F294" s="284" t="str">
        <f t="shared" si="202"/>
        <v>E4.P_D</v>
      </c>
      <c r="G294" s="457" t="s">
        <v>424</v>
      </c>
      <c r="H294" s="457" t="s">
        <v>589</v>
      </c>
      <c r="I294" s="451"/>
      <c r="J294" s="344" t="s">
        <v>61</v>
      </c>
      <c r="K294" s="404" t="str">
        <f t="shared" si="203"/>
        <v>E4.P_D.MR1</v>
      </c>
      <c r="L294" s="552" t="s">
        <v>568</v>
      </c>
      <c r="M294" s="553" t="s">
        <v>1575</v>
      </c>
      <c r="N294" s="502">
        <v>1</v>
      </c>
      <c r="O294" s="502">
        <v>4</v>
      </c>
      <c r="P294" s="791" t="s">
        <v>142</v>
      </c>
      <c r="Q294" s="791" t="str">
        <f t="shared" si="204"/>
        <v>E4.P_D.MR1-MP07-1</v>
      </c>
      <c r="R294" s="633" t="s">
        <v>1616</v>
      </c>
      <c r="S294" s="556" t="s">
        <v>1617</v>
      </c>
      <c r="T294" s="681">
        <v>0</v>
      </c>
      <c r="U294" s="682">
        <v>1</v>
      </c>
      <c r="V294" s="681" t="s">
        <v>67</v>
      </c>
      <c r="W294" s="559">
        <v>0</v>
      </c>
      <c r="X294" s="560">
        <v>1</v>
      </c>
      <c r="Y294" s="559">
        <v>0</v>
      </c>
      <c r="Z294" s="561">
        <v>0</v>
      </c>
      <c r="AA294" s="676"/>
      <c r="AB294" s="677"/>
      <c r="AC294" s="677"/>
      <c r="AD294" s="677"/>
      <c r="AE294" s="677"/>
      <c r="AF294" s="677"/>
      <c r="AG294" s="677"/>
      <c r="AH294" s="677"/>
      <c r="AI294" s="677"/>
      <c r="AJ294" s="677"/>
      <c r="AK294" s="677"/>
      <c r="AL294" s="677"/>
      <c r="AM294" s="677"/>
      <c r="AN294" s="677"/>
      <c r="AO294" s="677"/>
      <c r="AP294" s="677"/>
      <c r="AQ294" s="677"/>
      <c r="AR294" s="677"/>
      <c r="AS294" s="677"/>
      <c r="AT294" s="677"/>
      <c r="AU294" s="677"/>
      <c r="AV294" s="677"/>
      <c r="AW294" s="677"/>
      <c r="AX294" s="677"/>
      <c r="AY294" s="677"/>
      <c r="AZ294" s="677"/>
      <c r="BA294" s="677"/>
      <c r="BB294" s="677"/>
      <c r="BC294" s="678"/>
      <c r="BD294" s="304"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2" t="s">
        <v>1618</v>
      </c>
      <c r="EM294" s="321" t="s">
        <v>1616</v>
      </c>
      <c r="EN294" s="277" t="s">
        <v>1617</v>
      </c>
      <c r="EO294" s="389">
        <v>0</v>
      </c>
      <c r="EP294" s="389">
        <v>1</v>
      </c>
      <c r="EQ294" s="278">
        <v>0</v>
      </c>
      <c r="ER294" s="278">
        <v>1</v>
      </c>
      <c r="ES294" s="278">
        <v>0</v>
      </c>
      <c r="ET294" s="831">
        <v>0</v>
      </c>
    </row>
    <row r="295" spans="1:150" ht="109.5" customHeight="1">
      <c r="A295" s="772" t="s">
        <v>103</v>
      </c>
      <c r="B295" s="433" t="s">
        <v>104</v>
      </c>
      <c r="C295" s="434" t="s">
        <v>1452</v>
      </c>
      <c r="D295" s="434"/>
      <c r="E295" s="8" t="s">
        <v>641</v>
      </c>
      <c r="F295" s="284" t="str">
        <f t="shared" si="202"/>
        <v>E4.P_D</v>
      </c>
      <c r="G295" s="457" t="s">
        <v>424</v>
      </c>
      <c r="H295" s="457" t="s">
        <v>589</v>
      </c>
      <c r="I295" s="408" t="s">
        <v>1620</v>
      </c>
      <c r="J295" s="439" t="s">
        <v>167</v>
      </c>
      <c r="K295" s="402" t="str">
        <f t="shared" si="203"/>
        <v>E4.P_D.MR2</v>
      </c>
      <c r="L295" s="364" t="s">
        <v>577</v>
      </c>
      <c r="M295" s="365" t="s">
        <v>1621</v>
      </c>
      <c r="N295" s="484">
        <v>0</v>
      </c>
      <c r="O295" s="484">
        <v>1</v>
      </c>
      <c r="P295" s="486" t="s">
        <v>64</v>
      </c>
      <c r="Q295" s="486" t="str">
        <f t="shared" si="204"/>
        <v>E4.P_D.MR2-MP01-1</v>
      </c>
      <c r="R295" s="421" t="s">
        <v>1622</v>
      </c>
      <c r="S295" s="371" t="s">
        <v>1621</v>
      </c>
      <c r="T295" s="372">
        <v>0</v>
      </c>
      <c r="U295" s="373">
        <v>1</v>
      </c>
      <c r="V295" s="372" t="s">
        <v>67</v>
      </c>
      <c r="W295" s="566">
        <v>0.25</v>
      </c>
      <c r="X295" s="567">
        <v>0.25</v>
      </c>
      <c r="Y295" s="566">
        <v>0.25</v>
      </c>
      <c r="Z295" s="568">
        <v>0.25</v>
      </c>
      <c r="AA295" s="301"/>
      <c r="AB295" s="302"/>
      <c r="AC295" s="302"/>
      <c r="AD295" s="302"/>
      <c r="AE295" s="302"/>
      <c r="AF295" s="302"/>
      <c r="AG295" s="302"/>
      <c r="AH295" s="302"/>
      <c r="AI295" s="302"/>
      <c r="AJ295" s="302"/>
      <c r="AK295" s="302"/>
      <c r="AL295" s="302"/>
      <c r="AM295" s="302"/>
      <c r="AN295" s="302"/>
      <c r="AO295" s="302"/>
      <c r="AP295" s="302"/>
      <c r="AQ295" s="302"/>
      <c r="AR295" s="302"/>
      <c r="AS295" s="302"/>
      <c r="AT295" s="302"/>
      <c r="AU295" s="302"/>
      <c r="AV295" s="302"/>
      <c r="AW295" s="302"/>
      <c r="AX295" s="302"/>
      <c r="AY295" s="302"/>
      <c r="AZ295" s="302"/>
      <c r="BA295" s="302"/>
      <c r="BB295" s="302"/>
      <c r="BC295" s="303"/>
      <c r="BD295" s="304"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2" t="s">
        <v>1624</v>
      </c>
      <c r="EM295" s="321" t="s">
        <v>1622</v>
      </c>
      <c r="EN295" s="277" t="s">
        <v>1621</v>
      </c>
      <c r="EO295" s="277">
        <v>0</v>
      </c>
      <c r="EP295" s="277">
        <v>1</v>
      </c>
      <c r="EQ295" s="332">
        <v>0.25</v>
      </c>
      <c r="ER295" s="332">
        <v>0.25</v>
      </c>
      <c r="ES295" s="332">
        <v>0.25</v>
      </c>
      <c r="ET295" s="830">
        <v>0.25</v>
      </c>
    </row>
    <row r="296" spans="1:150" ht="40.5" customHeight="1" thickBot="1">
      <c r="A296" s="772" t="s">
        <v>103</v>
      </c>
      <c r="B296" s="433" t="s">
        <v>104</v>
      </c>
      <c r="C296" s="434" t="s">
        <v>1452</v>
      </c>
      <c r="D296" s="434"/>
      <c r="E296" s="8" t="s">
        <v>641</v>
      </c>
      <c r="F296" s="284" t="str">
        <f t="shared" si="202"/>
        <v>E4.P_D</v>
      </c>
      <c r="G296" s="285" t="s">
        <v>424</v>
      </c>
      <c r="H296" s="285" t="s">
        <v>589</v>
      </c>
      <c r="I296" s="451"/>
      <c r="J296" s="344" t="s">
        <v>167</v>
      </c>
      <c r="K296" s="404" t="str">
        <f t="shared" si="203"/>
        <v>E4.P_D.MR2</v>
      </c>
      <c r="L296" s="429" t="s">
        <v>577</v>
      </c>
      <c r="M296" s="430" t="s">
        <v>1621</v>
      </c>
      <c r="N296" s="502">
        <v>0</v>
      </c>
      <c r="O296" s="502">
        <v>1</v>
      </c>
      <c r="P296" s="503" t="s">
        <v>87</v>
      </c>
      <c r="Q296" s="503" t="str">
        <f t="shared" si="204"/>
        <v>E4.P_D.MR2-MP02-1</v>
      </c>
      <c r="R296" s="480" t="s">
        <v>1626</v>
      </c>
      <c r="S296" s="340" t="s">
        <v>1627</v>
      </c>
      <c r="T296" s="396">
        <v>0</v>
      </c>
      <c r="U296" s="397">
        <v>1</v>
      </c>
      <c r="V296" s="396" t="s">
        <v>67</v>
      </c>
      <c r="W296" s="398">
        <v>0.25</v>
      </c>
      <c r="X296" s="399">
        <v>0.25</v>
      </c>
      <c r="Y296" s="398">
        <v>0.25</v>
      </c>
      <c r="Z296" s="400">
        <v>0.25</v>
      </c>
      <c r="AA296" s="386"/>
      <c r="AB296" s="387"/>
      <c r="AC296" s="387"/>
      <c r="AD296" s="387"/>
      <c r="AE296" s="387"/>
      <c r="AF296" s="387"/>
      <c r="AG296" s="387"/>
      <c r="AH296" s="387"/>
      <c r="AI296" s="387"/>
      <c r="AJ296" s="387"/>
      <c r="AK296" s="387"/>
      <c r="AL296" s="387"/>
      <c r="AM296" s="387"/>
      <c r="AN296" s="387"/>
      <c r="AO296" s="387"/>
      <c r="AP296" s="387"/>
      <c r="AQ296" s="387"/>
      <c r="AR296" s="387"/>
      <c r="AS296" s="387"/>
      <c r="AT296" s="387"/>
      <c r="AU296" s="387"/>
      <c r="AV296" s="387"/>
      <c r="AW296" s="387"/>
      <c r="AX296" s="387"/>
      <c r="AY296" s="387"/>
      <c r="AZ296" s="387"/>
      <c r="BA296" s="387"/>
      <c r="BB296" s="387"/>
      <c r="BC296" s="388"/>
      <c r="BD296" s="304"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2" t="s">
        <v>1628</v>
      </c>
      <c r="EM296" s="321" t="s">
        <v>1626</v>
      </c>
      <c r="EN296" s="277" t="s">
        <v>1627</v>
      </c>
      <c r="EO296" s="389">
        <v>0</v>
      </c>
      <c r="EP296" s="389">
        <v>1</v>
      </c>
      <c r="EQ296" s="332">
        <v>0.25</v>
      </c>
      <c r="ER296" s="332">
        <v>0.25</v>
      </c>
      <c r="ES296" s="332">
        <v>0.25</v>
      </c>
      <c r="ET296" s="830">
        <v>0.25</v>
      </c>
    </row>
    <row r="297" spans="1:150" ht="99" customHeight="1">
      <c r="A297" s="772" t="s">
        <v>103</v>
      </c>
      <c r="B297" s="433" t="s">
        <v>104</v>
      </c>
      <c r="C297" s="434" t="s">
        <v>1452</v>
      </c>
      <c r="D297" s="434"/>
      <c r="E297" s="8" t="s">
        <v>641</v>
      </c>
      <c r="F297" s="284" t="str">
        <f t="shared" si="202"/>
        <v>E4.P_D</v>
      </c>
      <c r="G297" s="285" t="s">
        <v>424</v>
      </c>
      <c r="H297" s="285" t="s">
        <v>589</v>
      </c>
      <c r="I297" s="408" t="s">
        <v>1630</v>
      </c>
      <c r="J297" s="439" t="s">
        <v>212</v>
      </c>
      <c r="K297" s="402" t="str">
        <f t="shared" si="203"/>
        <v>E4.P_D.MR3</v>
      </c>
      <c r="L297" s="364" t="s">
        <v>585</v>
      </c>
      <c r="M297" s="365" t="s">
        <v>1631</v>
      </c>
      <c r="N297" s="366">
        <v>1</v>
      </c>
      <c r="O297" s="249">
        <v>1</v>
      </c>
      <c r="P297" s="584" t="s">
        <v>64</v>
      </c>
      <c r="Q297" s="790" t="str">
        <f t="shared" si="204"/>
        <v>E4.P_D.MR3-MP01-1</v>
      </c>
      <c r="R297" s="421" t="s">
        <v>1632</v>
      </c>
      <c r="S297" s="371" t="s">
        <v>1633</v>
      </c>
      <c r="T297" s="372">
        <v>1</v>
      </c>
      <c r="U297" s="373">
        <v>1</v>
      </c>
      <c r="V297" s="372" t="s">
        <v>102</v>
      </c>
      <c r="W297" s="566">
        <v>0.25</v>
      </c>
      <c r="X297" s="567">
        <v>0.25</v>
      </c>
      <c r="Y297" s="566">
        <v>0.25</v>
      </c>
      <c r="Z297" s="568">
        <v>0.25</v>
      </c>
      <c r="AA297" s="301"/>
      <c r="AB297" s="302"/>
      <c r="AC297" s="302"/>
      <c r="AD297" s="302"/>
      <c r="AE297" s="302"/>
      <c r="AF297" s="302"/>
      <c r="AG297" s="302"/>
      <c r="AH297" s="302"/>
      <c r="AI297" s="302"/>
      <c r="AJ297" s="302"/>
      <c r="AK297" s="302"/>
      <c r="AL297" s="302"/>
      <c r="AM297" s="302"/>
      <c r="AN297" s="302"/>
      <c r="AO297" s="302"/>
      <c r="AP297" s="302"/>
      <c r="AQ297" s="302"/>
      <c r="AR297" s="302"/>
      <c r="AS297" s="302"/>
      <c r="AT297" s="302"/>
      <c r="AU297" s="302"/>
      <c r="AV297" s="302"/>
      <c r="AW297" s="302"/>
      <c r="AX297" s="302"/>
      <c r="AY297" s="302"/>
      <c r="AZ297" s="302"/>
      <c r="BA297" s="302"/>
      <c r="BB297" s="302"/>
      <c r="BC297" s="303"/>
      <c r="BD297" s="304"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4" t="s">
        <v>1634</v>
      </c>
      <c r="EM297" s="321" t="s">
        <v>1632</v>
      </c>
      <c r="EN297" s="277" t="s">
        <v>1633</v>
      </c>
      <c r="EO297" s="277">
        <v>1</v>
      </c>
      <c r="EP297" s="277">
        <v>1</v>
      </c>
      <c r="EQ297" s="332">
        <v>1</v>
      </c>
      <c r="ER297" s="332">
        <v>1</v>
      </c>
      <c r="ES297" s="332">
        <v>1</v>
      </c>
      <c r="ET297" s="830">
        <v>1</v>
      </c>
    </row>
    <row r="298" spans="1:150" ht="60.75" customHeight="1" thickBot="1">
      <c r="A298" s="772" t="s">
        <v>103</v>
      </c>
      <c r="B298" s="433" t="s">
        <v>104</v>
      </c>
      <c r="C298" s="434" t="s">
        <v>1452</v>
      </c>
      <c r="D298" s="434"/>
      <c r="E298" s="8" t="s">
        <v>641</v>
      </c>
      <c r="F298" s="284" t="str">
        <f t="shared" si="202"/>
        <v>E4.P_D</v>
      </c>
      <c r="G298" s="427" t="s">
        <v>424</v>
      </c>
      <c r="H298" s="427" t="s">
        <v>589</v>
      </c>
      <c r="I298" s="451"/>
      <c r="J298" s="344" t="s">
        <v>212</v>
      </c>
      <c r="K298" s="404" t="str">
        <f t="shared" si="203"/>
        <v>E4.P_D.MR3</v>
      </c>
      <c r="L298" s="429" t="s">
        <v>585</v>
      </c>
      <c r="M298" s="430" t="s">
        <v>1631</v>
      </c>
      <c r="N298" s="378">
        <v>1</v>
      </c>
      <c r="O298" s="291">
        <v>1</v>
      </c>
      <c r="P298" s="570" t="s">
        <v>87</v>
      </c>
      <c r="Q298" s="405" t="str">
        <f t="shared" si="204"/>
        <v>E4.P_D.MR3-MP02-1</v>
      </c>
      <c r="R298" s="480" t="s">
        <v>1636</v>
      </c>
      <c r="S298" s="340" t="s">
        <v>1637</v>
      </c>
      <c r="T298" s="354">
        <v>198</v>
      </c>
      <c r="U298" s="355">
        <v>230</v>
      </c>
      <c r="V298" s="354" t="s">
        <v>67</v>
      </c>
      <c r="W298" s="356">
        <v>50</v>
      </c>
      <c r="X298" s="357">
        <v>60</v>
      </c>
      <c r="Y298" s="356">
        <v>60</v>
      </c>
      <c r="Z298" s="358">
        <v>60</v>
      </c>
      <c r="AA298" s="301"/>
      <c r="AB298" s="302"/>
      <c r="AC298" s="302"/>
      <c r="AD298" s="302"/>
      <c r="AE298" s="302"/>
      <c r="AF298" s="302"/>
      <c r="AG298" s="302"/>
      <c r="AH298" s="302"/>
      <c r="AI298" s="302"/>
      <c r="AJ298" s="302"/>
      <c r="AK298" s="302"/>
      <c r="AL298" s="302"/>
      <c r="AM298" s="302"/>
      <c r="AN298" s="302"/>
      <c r="AO298" s="302"/>
      <c r="AP298" s="302"/>
      <c r="AQ298" s="302"/>
      <c r="AR298" s="302"/>
      <c r="AS298" s="302"/>
      <c r="AT298" s="302"/>
      <c r="AU298" s="302"/>
      <c r="AV298" s="302"/>
      <c r="AW298" s="302"/>
      <c r="AX298" s="302"/>
      <c r="AY298" s="302"/>
      <c r="AZ298" s="302"/>
      <c r="BA298" s="302"/>
      <c r="BB298" s="302"/>
      <c r="BC298" s="303"/>
      <c r="BD298" s="304"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4" t="s">
        <v>1638</v>
      </c>
      <c r="EM298" s="321" t="s">
        <v>1636</v>
      </c>
      <c r="EN298" s="277" t="s">
        <v>1637</v>
      </c>
      <c r="EO298" s="277">
        <v>198</v>
      </c>
      <c r="EP298" s="277">
        <v>230</v>
      </c>
      <c r="EQ298" s="278">
        <v>50</v>
      </c>
      <c r="ER298" s="278">
        <v>60</v>
      </c>
      <c r="ES298" s="278">
        <v>60</v>
      </c>
      <c r="ET298" s="831">
        <v>60</v>
      </c>
    </row>
    <row r="299" spans="1:150" ht="106.5" customHeight="1">
      <c r="A299" s="772" t="s">
        <v>103</v>
      </c>
      <c r="B299" s="433" t="s">
        <v>104</v>
      </c>
      <c r="C299" s="434" t="s">
        <v>1452</v>
      </c>
      <c r="D299" s="435" t="s">
        <v>1174</v>
      </c>
      <c r="E299" s="3" t="s">
        <v>695</v>
      </c>
      <c r="F299" s="436" t="str">
        <f t="shared" si="202"/>
        <v>E4.P_E</v>
      </c>
      <c r="G299" s="437" t="s">
        <v>1640</v>
      </c>
      <c r="H299" s="482" t="s">
        <v>608</v>
      </c>
      <c r="I299" s="408" t="s">
        <v>1641</v>
      </c>
      <c r="J299" s="439" t="s">
        <v>61</v>
      </c>
      <c r="K299" s="402" t="str">
        <f t="shared" si="203"/>
        <v>E4.P_E.MR1</v>
      </c>
      <c r="L299" s="364" t="s">
        <v>594</v>
      </c>
      <c r="M299" s="365" t="s">
        <v>1642</v>
      </c>
      <c r="N299" s="484">
        <v>85957</v>
      </c>
      <c r="O299" s="484">
        <v>97991</v>
      </c>
      <c r="P299" s="647" t="s">
        <v>64</v>
      </c>
      <c r="Q299" s="486" t="str">
        <f t="shared" si="204"/>
        <v>E4.P_E.MR1-MP01-1</v>
      </c>
      <c r="R299" s="421" t="s">
        <v>1643</v>
      </c>
      <c r="S299" s="371" t="s">
        <v>1644</v>
      </c>
      <c r="T299" s="372">
        <v>1</v>
      </c>
      <c r="U299" s="622">
        <v>1</v>
      </c>
      <c r="V299" s="621" t="s">
        <v>102</v>
      </c>
      <c r="W299" s="489">
        <v>1</v>
      </c>
      <c r="X299" s="490">
        <v>0</v>
      </c>
      <c r="Y299" s="489">
        <v>0</v>
      </c>
      <c r="Z299" s="491">
        <v>0</v>
      </c>
      <c r="AA299" s="301"/>
      <c r="AB299" s="302"/>
      <c r="AC299" s="302"/>
      <c r="AD299" s="302"/>
      <c r="AE299" s="302"/>
      <c r="AF299" s="302"/>
      <c r="AG299" s="302"/>
      <c r="AH299" s="302"/>
      <c r="AI299" s="302"/>
      <c r="AJ299" s="302"/>
      <c r="AK299" s="302"/>
      <c r="AL299" s="302"/>
      <c r="AM299" s="302"/>
      <c r="AN299" s="302"/>
      <c r="AO299" s="302"/>
      <c r="AP299" s="302"/>
      <c r="AQ299" s="302"/>
      <c r="AR299" s="302"/>
      <c r="AS299" s="302"/>
      <c r="AT299" s="302"/>
      <c r="AU299" s="302"/>
      <c r="AV299" s="302"/>
      <c r="AW299" s="302"/>
      <c r="AX299" s="302"/>
      <c r="AY299" s="302"/>
      <c r="AZ299" s="302"/>
      <c r="BA299" s="302"/>
      <c r="BB299" s="302"/>
      <c r="BC299" s="303"/>
      <c r="BD299" s="304"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2" t="s">
        <v>1646</v>
      </c>
      <c r="EM299" s="321" t="s">
        <v>1643</v>
      </c>
      <c r="EN299" s="277" t="s">
        <v>1644</v>
      </c>
      <c r="EO299" s="277">
        <v>1</v>
      </c>
      <c r="EP299" s="277">
        <v>1</v>
      </c>
      <c r="EQ299" s="278">
        <v>1</v>
      </c>
      <c r="ER299" s="278">
        <v>0</v>
      </c>
      <c r="ES299" s="278">
        <v>0</v>
      </c>
      <c r="ET299" s="831">
        <v>0</v>
      </c>
    </row>
    <row r="300" spans="1:150" ht="41.25" customHeight="1">
      <c r="A300" s="772" t="s">
        <v>103</v>
      </c>
      <c r="B300" s="433" t="s">
        <v>104</v>
      </c>
      <c r="C300" s="434" t="s">
        <v>1452</v>
      </c>
      <c r="D300" s="434"/>
      <c r="E300" s="8" t="s">
        <v>695</v>
      </c>
      <c r="F300" s="284" t="str">
        <f t="shared" si="202"/>
        <v>E4.P_E</v>
      </c>
      <c r="G300" s="457" t="s">
        <v>435</v>
      </c>
      <c r="H300" s="457" t="s">
        <v>608</v>
      </c>
      <c r="I300" s="286"/>
      <c r="J300" s="287" t="s">
        <v>61</v>
      </c>
      <c r="K300" s="288" t="str">
        <f t="shared" si="203"/>
        <v>E4.P_E.MR1</v>
      </c>
      <c r="L300" s="413" t="s">
        <v>594</v>
      </c>
      <c r="M300" s="414" t="s">
        <v>1642</v>
      </c>
      <c r="N300" s="496">
        <v>85957</v>
      </c>
      <c r="O300" s="496">
        <v>97991</v>
      </c>
      <c r="P300" s="485" t="s">
        <v>87</v>
      </c>
      <c r="Q300" s="497" t="str">
        <f t="shared" si="204"/>
        <v>E4.P_E.MR1-MP02-1</v>
      </c>
      <c r="R300" s="425" t="s">
        <v>1648</v>
      </c>
      <c r="S300" s="317" t="s">
        <v>1649</v>
      </c>
      <c r="T300" s="296">
        <v>0</v>
      </c>
      <c r="U300" s="297">
        <v>1</v>
      </c>
      <c r="V300" s="296" t="s">
        <v>67</v>
      </c>
      <c r="W300" s="324">
        <v>0.25</v>
      </c>
      <c r="X300" s="325">
        <v>0.25</v>
      </c>
      <c r="Y300" s="324">
        <v>0.25</v>
      </c>
      <c r="Z300" s="326">
        <v>0.25</v>
      </c>
      <c r="AA300" s="301"/>
      <c r="AB300" s="302"/>
      <c r="AC300" s="302"/>
      <c r="AD300" s="302"/>
      <c r="AE300" s="302"/>
      <c r="AF300" s="302"/>
      <c r="AG300" s="302"/>
      <c r="AH300" s="302"/>
      <c r="AI300" s="302"/>
      <c r="AJ300" s="302"/>
      <c r="AK300" s="302"/>
      <c r="AL300" s="302"/>
      <c r="AM300" s="302"/>
      <c r="AN300" s="302"/>
      <c r="AO300" s="302"/>
      <c r="AP300" s="302"/>
      <c r="AQ300" s="302"/>
      <c r="AR300" s="302"/>
      <c r="AS300" s="302"/>
      <c r="AT300" s="302"/>
      <c r="AU300" s="302"/>
      <c r="AV300" s="302"/>
      <c r="AW300" s="302"/>
      <c r="AX300" s="302"/>
      <c r="AY300" s="302"/>
      <c r="AZ300" s="302"/>
      <c r="BA300" s="302"/>
      <c r="BB300" s="302"/>
      <c r="BC300" s="303"/>
      <c r="BD300" s="304"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2" t="s">
        <v>1650</v>
      </c>
      <c r="EM300" s="321" t="s">
        <v>1648</v>
      </c>
      <c r="EN300" s="277" t="s">
        <v>1649</v>
      </c>
      <c r="EO300" s="277">
        <v>0</v>
      </c>
      <c r="EP300" s="277">
        <v>1</v>
      </c>
      <c r="EQ300" s="332">
        <v>0.25</v>
      </c>
      <c r="ER300" s="332">
        <v>0.25</v>
      </c>
      <c r="ES300" s="332">
        <v>0.25</v>
      </c>
      <c r="ET300" s="830">
        <v>0.25</v>
      </c>
    </row>
    <row r="301" spans="1:150" ht="53.25" customHeight="1">
      <c r="A301" s="772" t="s">
        <v>103</v>
      </c>
      <c r="B301" s="433" t="s">
        <v>104</v>
      </c>
      <c r="C301" s="434" t="s">
        <v>1452</v>
      </c>
      <c r="D301" s="434"/>
      <c r="E301" s="8" t="s">
        <v>695</v>
      </c>
      <c r="F301" s="284" t="str">
        <f t="shared" si="202"/>
        <v>E4.P_E</v>
      </c>
      <c r="G301" s="457" t="s">
        <v>435</v>
      </c>
      <c r="H301" s="457" t="s">
        <v>608</v>
      </c>
      <c r="I301" s="286"/>
      <c r="J301" s="287" t="s">
        <v>61</v>
      </c>
      <c r="K301" s="288" t="str">
        <f t="shared" si="203"/>
        <v>E4.P_E.MR1</v>
      </c>
      <c r="L301" s="413" t="s">
        <v>594</v>
      </c>
      <c r="M301" s="414" t="s">
        <v>1642</v>
      </c>
      <c r="N301" s="496">
        <v>85957</v>
      </c>
      <c r="O301" s="496">
        <v>97991</v>
      </c>
      <c r="P301" s="485" t="s">
        <v>99</v>
      </c>
      <c r="Q301" s="497" t="str">
        <f t="shared" si="204"/>
        <v>E4.P_E.MR1-MP03-1</v>
      </c>
      <c r="R301" s="425" t="s">
        <v>1652</v>
      </c>
      <c r="S301" s="317" t="s">
        <v>1653</v>
      </c>
      <c r="T301" s="296">
        <v>3500</v>
      </c>
      <c r="U301" s="297">
        <v>1500</v>
      </c>
      <c r="V301" s="296" t="s">
        <v>807</v>
      </c>
      <c r="W301" s="298">
        <v>9900</v>
      </c>
      <c r="X301" s="299">
        <v>8500</v>
      </c>
      <c r="Y301" s="298">
        <v>7500</v>
      </c>
      <c r="Z301" s="300">
        <v>5000</v>
      </c>
      <c r="AA301" s="301"/>
      <c r="AB301" s="302"/>
      <c r="AC301" s="302"/>
      <c r="AD301" s="302"/>
      <c r="AE301" s="302"/>
      <c r="AF301" s="302"/>
      <c r="AG301" s="302"/>
      <c r="AH301" s="302"/>
      <c r="AI301" s="302"/>
      <c r="AJ301" s="302"/>
      <c r="AK301" s="302"/>
      <c r="AL301" s="302"/>
      <c r="AM301" s="302"/>
      <c r="AN301" s="302"/>
      <c r="AO301" s="302"/>
      <c r="AP301" s="302"/>
      <c r="AQ301" s="302"/>
      <c r="AR301" s="302"/>
      <c r="AS301" s="302"/>
      <c r="AT301" s="302"/>
      <c r="AU301" s="302"/>
      <c r="AV301" s="302"/>
      <c r="AW301" s="302"/>
      <c r="AX301" s="302"/>
      <c r="AY301" s="302"/>
      <c r="AZ301" s="302"/>
      <c r="BA301" s="302"/>
      <c r="BB301" s="302"/>
      <c r="BC301" s="303"/>
      <c r="BD301" s="304"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2" t="s">
        <v>1654</v>
      </c>
      <c r="EM301" s="321" t="s">
        <v>1652</v>
      </c>
      <c r="EN301" s="277" t="s">
        <v>1653</v>
      </c>
      <c r="EO301" s="277">
        <v>3500</v>
      </c>
      <c r="EP301" s="277">
        <v>1500</v>
      </c>
      <c r="EQ301" s="829">
        <v>3000</v>
      </c>
      <c r="ER301" s="829">
        <v>2500</v>
      </c>
      <c r="ES301" s="829">
        <v>2000</v>
      </c>
      <c r="ET301" s="844">
        <v>1500</v>
      </c>
    </row>
    <row r="302" spans="1:150" ht="54" customHeight="1">
      <c r="A302" s="772" t="s">
        <v>103</v>
      </c>
      <c r="B302" s="433" t="s">
        <v>104</v>
      </c>
      <c r="C302" s="434" t="s">
        <v>1452</v>
      </c>
      <c r="D302" s="434"/>
      <c r="E302" s="8" t="s">
        <v>695</v>
      </c>
      <c r="F302" s="284" t="str">
        <f t="shared" si="202"/>
        <v>E4.P_E</v>
      </c>
      <c r="G302" s="457" t="s">
        <v>435</v>
      </c>
      <c r="H302" s="457" t="s">
        <v>608</v>
      </c>
      <c r="I302" s="286"/>
      <c r="J302" s="287" t="s">
        <v>61</v>
      </c>
      <c r="K302" s="288" t="str">
        <f t="shared" si="203"/>
        <v>E4.P_E.MR1</v>
      </c>
      <c r="L302" s="413" t="s">
        <v>594</v>
      </c>
      <c r="M302" s="414" t="s">
        <v>1642</v>
      </c>
      <c r="N302" s="496">
        <v>85957</v>
      </c>
      <c r="O302" s="496">
        <v>97991</v>
      </c>
      <c r="P302" s="485" t="s">
        <v>112</v>
      </c>
      <c r="Q302" s="497" t="str">
        <f t="shared" si="204"/>
        <v>E4.P_E.MR1-MP04-1</v>
      </c>
      <c r="R302" s="425" t="s">
        <v>1656</v>
      </c>
      <c r="S302" s="317" t="s">
        <v>1657</v>
      </c>
      <c r="T302" s="296">
        <v>1</v>
      </c>
      <c r="U302" s="297">
        <v>1</v>
      </c>
      <c r="V302" s="296" t="s">
        <v>102</v>
      </c>
      <c r="W302" s="324">
        <v>0.25</v>
      </c>
      <c r="X302" s="325">
        <v>0.25</v>
      </c>
      <c r="Y302" s="324">
        <v>0.25</v>
      </c>
      <c r="Z302" s="326">
        <v>0.25</v>
      </c>
      <c r="AA302" s="301"/>
      <c r="AB302" s="302"/>
      <c r="AC302" s="302"/>
      <c r="AD302" s="302"/>
      <c r="AE302" s="302"/>
      <c r="AF302" s="302"/>
      <c r="AG302" s="302"/>
      <c r="AH302" s="302"/>
      <c r="AI302" s="302"/>
      <c r="AJ302" s="302"/>
      <c r="AK302" s="302"/>
      <c r="AL302" s="302"/>
      <c r="AM302" s="302"/>
      <c r="AN302" s="302"/>
      <c r="AO302" s="302"/>
      <c r="AP302" s="302"/>
      <c r="AQ302" s="302"/>
      <c r="AR302" s="302"/>
      <c r="AS302" s="302"/>
      <c r="AT302" s="302"/>
      <c r="AU302" s="302"/>
      <c r="AV302" s="302"/>
      <c r="AW302" s="302"/>
      <c r="AX302" s="302"/>
      <c r="AY302" s="302"/>
      <c r="AZ302" s="302"/>
      <c r="BA302" s="302"/>
      <c r="BB302" s="302"/>
      <c r="BC302" s="303"/>
      <c r="BD302" s="304"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2" t="s">
        <v>1658</v>
      </c>
      <c r="EM302" s="321" t="s">
        <v>1656</v>
      </c>
      <c r="EN302" s="277" t="s">
        <v>1657</v>
      </c>
      <c r="EO302" s="277">
        <v>1</v>
      </c>
      <c r="EP302" s="277">
        <v>1</v>
      </c>
      <c r="EQ302" s="332">
        <v>0.25</v>
      </c>
      <c r="ER302" s="332">
        <v>0.25</v>
      </c>
      <c r="ES302" s="332">
        <v>0.25</v>
      </c>
      <c r="ET302" s="830">
        <v>0.25</v>
      </c>
    </row>
    <row r="303" spans="1:150" ht="37.5" customHeight="1">
      <c r="A303" s="772" t="s">
        <v>103</v>
      </c>
      <c r="B303" s="433" t="s">
        <v>104</v>
      </c>
      <c r="C303" s="434" t="s">
        <v>1452</v>
      </c>
      <c r="D303" s="434"/>
      <c r="E303" s="8" t="s">
        <v>695</v>
      </c>
      <c r="F303" s="284" t="str">
        <f t="shared" si="202"/>
        <v>E4.P_E</v>
      </c>
      <c r="G303" s="457" t="s">
        <v>435</v>
      </c>
      <c r="H303" s="457" t="s">
        <v>608</v>
      </c>
      <c r="I303" s="286"/>
      <c r="J303" s="287" t="s">
        <v>61</v>
      </c>
      <c r="K303" s="288" t="str">
        <f t="shared" si="203"/>
        <v>E4.P_E.MR1</v>
      </c>
      <c r="L303" s="413" t="s">
        <v>594</v>
      </c>
      <c r="M303" s="414" t="s">
        <v>1642</v>
      </c>
      <c r="N303" s="496">
        <v>85957</v>
      </c>
      <c r="O303" s="496">
        <v>97991</v>
      </c>
      <c r="P303" s="485" t="s">
        <v>122</v>
      </c>
      <c r="Q303" s="497" t="str">
        <f t="shared" si="204"/>
        <v>E4.P_E.MR1-MP05-1</v>
      </c>
      <c r="R303" s="425" t="s">
        <v>1660</v>
      </c>
      <c r="S303" s="317" t="s">
        <v>1661</v>
      </c>
      <c r="T303" s="296">
        <v>0</v>
      </c>
      <c r="U303" s="297">
        <v>1</v>
      </c>
      <c r="V303" s="296" t="s">
        <v>67</v>
      </c>
      <c r="W303" s="324">
        <v>0.25</v>
      </c>
      <c r="X303" s="325">
        <v>0.25</v>
      </c>
      <c r="Y303" s="324">
        <v>0.25</v>
      </c>
      <c r="Z303" s="326">
        <v>0.25</v>
      </c>
      <c r="AA303" s="301"/>
      <c r="AB303" s="302"/>
      <c r="AC303" s="302"/>
      <c r="AD303" s="302"/>
      <c r="AE303" s="302"/>
      <c r="AF303" s="302"/>
      <c r="AG303" s="302"/>
      <c r="AH303" s="302"/>
      <c r="AI303" s="302"/>
      <c r="AJ303" s="302"/>
      <c r="AK303" s="302"/>
      <c r="AL303" s="302"/>
      <c r="AM303" s="302"/>
      <c r="AN303" s="302"/>
      <c r="AO303" s="302"/>
      <c r="AP303" s="302"/>
      <c r="AQ303" s="302"/>
      <c r="AR303" s="302"/>
      <c r="AS303" s="302"/>
      <c r="AT303" s="302"/>
      <c r="AU303" s="302"/>
      <c r="AV303" s="302"/>
      <c r="AW303" s="302"/>
      <c r="AX303" s="302"/>
      <c r="AY303" s="302"/>
      <c r="AZ303" s="302"/>
      <c r="BA303" s="302"/>
      <c r="BB303" s="302"/>
      <c r="BC303" s="303"/>
      <c r="BD303" s="304"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2" t="s">
        <v>1662</v>
      </c>
      <c r="EM303" s="321" t="s">
        <v>1660</v>
      </c>
      <c r="EN303" s="277" t="s">
        <v>1661</v>
      </c>
      <c r="EO303" s="277">
        <v>0</v>
      </c>
      <c r="EP303" s="277">
        <v>1</v>
      </c>
      <c r="EQ303" s="332">
        <v>0.25</v>
      </c>
      <c r="ER303" s="332">
        <v>0.25</v>
      </c>
      <c r="ES303" s="332">
        <v>0.25</v>
      </c>
      <c r="ET303" s="830">
        <v>0.25</v>
      </c>
    </row>
    <row r="304" spans="1:150" ht="44.25" customHeight="1" thickBot="1">
      <c r="A304" s="792" t="s">
        <v>103</v>
      </c>
      <c r="B304" s="601" t="s">
        <v>104</v>
      </c>
      <c r="C304" s="602" t="s">
        <v>1452</v>
      </c>
      <c r="D304" s="602"/>
      <c r="E304" s="21" t="s">
        <v>695</v>
      </c>
      <c r="F304" s="603" t="str">
        <f t="shared" si="202"/>
        <v>E4.P_E</v>
      </c>
      <c r="G304" s="569" t="s">
        <v>435</v>
      </c>
      <c r="H304" s="569" t="s">
        <v>608</v>
      </c>
      <c r="I304" s="500"/>
      <c r="J304" s="344" t="s">
        <v>61</v>
      </c>
      <c r="K304" s="404" t="str">
        <f t="shared" si="203"/>
        <v>E4.P_E.MR1</v>
      </c>
      <c r="L304" s="429" t="s">
        <v>594</v>
      </c>
      <c r="M304" s="430" t="s">
        <v>1642</v>
      </c>
      <c r="N304" s="502">
        <v>85957</v>
      </c>
      <c r="O304" s="502">
        <v>97991</v>
      </c>
      <c r="P304" s="658" t="s">
        <v>132</v>
      </c>
      <c r="Q304" s="503" t="str">
        <f t="shared" si="204"/>
        <v>E4.P_E.MR1-MP06-1</v>
      </c>
      <c r="R304" s="432" t="s">
        <v>1664</v>
      </c>
      <c r="S304" s="353" t="s">
        <v>1665</v>
      </c>
      <c r="T304" s="396">
        <v>2</v>
      </c>
      <c r="U304" s="397">
        <v>3</v>
      </c>
      <c r="V304" s="396" t="s">
        <v>67</v>
      </c>
      <c r="W304" s="398">
        <v>0.75</v>
      </c>
      <c r="X304" s="399">
        <v>0.75</v>
      </c>
      <c r="Y304" s="398">
        <v>0.75</v>
      </c>
      <c r="Z304" s="400">
        <v>0.75</v>
      </c>
      <c r="AA304" s="643"/>
      <c r="AB304" s="644"/>
      <c r="AC304" s="644"/>
      <c r="AD304" s="644"/>
      <c r="AE304" s="644"/>
      <c r="AF304" s="644"/>
      <c r="AG304" s="644"/>
      <c r="AH304" s="644"/>
      <c r="AI304" s="644"/>
      <c r="AJ304" s="644"/>
      <c r="AK304" s="644"/>
      <c r="AL304" s="644"/>
      <c r="AM304" s="644"/>
      <c r="AN304" s="644"/>
      <c r="AO304" s="644"/>
      <c r="AP304" s="644"/>
      <c r="AQ304" s="644"/>
      <c r="AR304" s="644"/>
      <c r="AS304" s="644"/>
      <c r="AT304" s="644"/>
      <c r="AU304" s="644"/>
      <c r="AV304" s="644"/>
      <c r="AW304" s="644"/>
      <c r="AX304" s="644"/>
      <c r="AY304" s="644"/>
      <c r="AZ304" s="644"/>
      <c r="BA304" s="644"/>
      <c r="BB304" s="644"/>
      <c r="BC304" s="645"/>
      <c r="BD304" s="793"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8" t="s">
        <v>1666</v>
      </c>
      <c r="EM304" s="859" t="s">
        <v>1664</v>
      </c>
      <c r="EN304" s="860" t="s">
        <v>1665</v>
      </c>
      <c r="EO304" s="861">
        <v>2</v>
      </c>
      <c r="EP304" s="861">
        <v>3</v>
      </c>
      <c r="EQ304" s="862">
        <v>0.75</v>
      </c>
      <c r="ER304" s="862">
        <v>0.75</v>
      </c>
      <c r="ES304" s="862">
        <v>0.75</v>
      </c>
      <c r="ET304" s="863">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20kfyxcqmmnffOIci37wdtblMl0QjwuPDR0/G1DMBUxc+6xOjGCnw7WJhBHJQD7xwvrBECfVj9ZpYyexeSXMrQ==" saltValue="mwYDABeJYmvr5C4h1WCwk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14" activePane="bottomLeft" state="frozen"/>
      <selection pane="bottomLeft" activeCell="C20" sqref="C20"/>
    </sheetView>
  </sheetViews>
  <sheetFormatPr baseColWidth="10" defaultRowHeight="1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3" t="s">
        <v>73</v>
      </c>
      <c r="B2" s="804" t="s">
        <v>73</v>
      </c>
      <c r="C2" s="805" t="s">
        <v>73</v>
      </c>
      <c r="E2" s="212" t="str">
        <f>+C2</f>
        <v>0-0</v>
      </c>
    </row>
    <row r="3" spans="1:5" ht="30">
      <c r="A3" s="875" t="s">
        <v>1716</v>
      </c>
      <c r="B3" s="876" t="s">
        <v>1717</v>
      </c>
      <c r="C3" s="877" t="s">
        <v>1718</v>
      </c>
      <c r="E3" s="212" t="str">
        <f>+CONCATENATE(C3," - ",B3)</f>
        <v>WALFRANDO ADOLFO FORERO BEJARANO - ALCALDE MUNICPAL</v>
      </c>
    </row>
    <row r="4" spans="1:5" ht="30">
      <c r="A4" s="875" t="s">
        <v>1719</v>
      </c>
      <c r="B4" s="876" t="s">
        <v>1720</v>
      </c>
      <c r="C4" s="877" t="s">
        <v>1721</v>
      </c>
      <c r="E4" s="212" t="str">
        <f t="shared" ref="E4:E44" si="0">+CONCATENATE(C4," - ",B4)</f>
        <v>MARLA PATRICIA BARBOSA PALLARES - JEFE OFICINA JURÍDICA Y DE CONTRATACIÓN</v>
      </c>
    </row>
    <row r="5" spans="1:5" ht="30">
      <c r="A5" s="875" t="s">
        <v>1722</v>
      </c>
      <c r="B5" s="876" t="s">
        <v>1723</v>
      </c>
      <c r="C5" s="877" t="s">
        <v>1724</v>
      </c>
      <c r="E5" s="212" t="str">
        <f t="shared" si="0"/>
        <v>LILIANA FERNANDA LÓPEZ RIVEROS - JEFE DE CONTROL INTERNO</v>
      </c>
    </row>
    <row r="6" spans="1:5" ht="30">
      <c r="A6" s="875" t="s">
        <v>1725</v>
      </c>
      <c r="B6" s="876" t="s">
        <v>1726</v>
      </c>
      <c r="C6" s="877" t="s">
        <v>1727</v>
      </c>
      <c r="E6" s="212" t="str">
        <f t="shared" si="0"/>
        <v>LUIS ARMANDO SUÁREZ MORENO - SECRETARIO DE GOBIERNO</v>
      </c>
    </row>
    <row r="7" spans="1:5" ht="42.75">
      <c r="A7" s="875" t="s">
        <v>1728</v>
      </c>
      <c r="B7" s="876" t="s">
        <v>1729</v>
      </c>
      <c r="C7" s="877" t="s">
        <v>1730</v>
      </c>
      <c r="E7" s="212" t="str">
        <f t="shared" si="0"/>
        <v>MARTHA LUCÍA FARIAS VILLARRAGA - SECRETARIA DE DESARROLLO ADMINISTRATIVO</v>
      </c>
    </row>
    <row r="8" spans="1:5" ht="42.75">
      <c r="A8" s="875" t="s">
        <v>1917</v>
      </c>
      <c r="B8" s="876" t="s">
        <v>1916</v>
      </c>
      <c r="C8" s="877" t="s">
        <v>1731</v>
      </c>
      <c r="E8" s="212" t="str">
        <f t="shared" si="0"/>
        <v>LUZ EMILCE MAMBUSCAY LÓPEZ - SECRETARIA DESARROLLO ECONÓMICO</v>
      </c>
    </row>
    <row r="9" spans="1:5" ht="42.75">
      <c r="A9" s="875" t="s">
        <v>1732</v>
      </c>
      <c r="B9" s="876" t="s">
        <v>1733</v>
      </c>
      <c r="C9" s="877" t="s">
        <v>1734</v>
      </c>
      <c r="E9" s="212" t="str">
        <f t="shared" si="0"/>
        <v>LINETH MAGALY VÁSQUEZ ROCHA - SECRETARIA DE DESARROLLO E INTEGRACIÓN SOCIAL</v>
      </c>
    </row>
    <row r="10" spans="1:5" ht="30">
      <c r="A10" s="875" t="s">
        <v>1735</v>
      </c>
      <c r="B10" s="876" t="s">
        <v>1915</v>
      </c>
      <c r="C10" s="877" t="s">
        <v>1914</v>
      </c>
      <c r="E10" s="212" t="str">
        <f t="shared" si="0"/>
        <v>CARLOS JULIÁN NAVAS MARTÍNEZ - SECRETARIO DEL AMBIENTE</v>
      </c>
    </row>
    <row r="11" spans="1:5" ht="30">
      <c r="A11" s="875" t="s">
        <v>1736</v>
      </c>
      <c r="B11" s="876" t="s">
        <v>1737</v>
      </c>
      <c r="C11" s="877" t="s">
        <v>1738</v>
      </c>
      <c r="E11" s="212" t="str">
        <f t="shared" si="0"/>
        <v>CÉSAR ORLANDO CHAPETÓN MARTÍNEZ  - SECRETARIO DE PLANEACIÓN</v>
      </c>
    </row>
    <row r="12" spans="1:5">
      <c r="A12" s="875" t="s">
        <v>1739</v>
      </c>
      <c r="B12" s="876" t="s">
        <v>1740</v>
      </c>
      <c r="C12" s="877" t="s">
        <v>1741</v>
      </c>
      <c r="E12" s="212" t="str">
        <f t="shared" si="0"/>
        <v>WILMAN CONTRERAS MATEUS - SECRETARIO DE SALUD</v>
      </c>
    </row>
    <row r="13" spans="1:5" ht="30">
      <c r="A13" s="878" t="s">
        <v>1742</v>
      </c>
      <c r="B13" s="876" t="s">
        <v>1743</v>
      </c>
      <c r="C13" s="877" t="s">
        <v>1744</v>
      </c>
      <c r="E13" s="212" t="str">
        <f t="shared" si="0"/>
        <v>SANDRA PATRICIA GARAVITO MORENO - SECRETARIA DE EDUCACIÓN</v>
      </c>
    </row>
    <row r="14" spans="1:5" ht="30">
      <c r="A14" s="875" t="s">
        <v>1745</v>
      </c>
      <c r="B14" s="876" t="s">
        <v>1746</v>
      </c>
      <c r="C14" s="877" t="s">
        <v>1747</v>
      </c>
      <c r="E14" s="212" t="str">
        <f t="shared" si="0"/>
        <v>RAFAEL ANTONIO RIVERA GÓMEZ - SECRETARIO DE INFRAESTRUCTURA</v>
      </c>
    </row>
    <row r="15" spans="1:5" ht="30">
      <c r="A15" s="875" t="s">
        <v>1748</v>
      </c>
      <c r="B15" s="876" t="s">
        <v>1749</v>
      </c>
      <c r="C15" s="877" t="s">
        <v>1750</v>
      </c>
      <c r="E15" s="212" t="str">
        <f t="shared" si="0"/>
        <v>MIGUEL ALEJANDRO RICO SUAREZ - SECRETARIO DE HACIENDA</v>
      </c>
    </row>
    <row r="16" spans="1:5" ht="42.75">
      <c r="A16" s="875" t="s">
        <v>1751</v>
      </c>
      <c r="B16" s="876" t="s">
        <v>1752</v>
      </c>
      <c r="C16" s="877" t="s">
        <v>1753</v>
      </c>
      <c r="E16" s="212" t="str">
        <f t="shared" si="0"/>
        <v>JOHNNY FERNEY PÉREZ QUINCHE - SECRETARIO DE CULTURA Y PATRIMONIO</v>
      </c>
    </row>
    <row r="17" spans="1:5" ht="30">
      <c r="A17" s="875" t="s">
        <v>1754</v>
      </c>
      <c r="B17" s="876" t="s">
        <v>1755</v>
      </c>
      <c r="C17" s="877" t="s">
        <v>1756</v>
      </c>
      <c r="E17" s="212" t="str">
        <f t="shared" si="0"/>
        <v>ANGELA PATRICIA NAVARRO LÓPEZ - JEFE DE COMUNICACIONES</v>
      </c>
    </row>
    <row r="18" spans="1:5" ht="57">
      <c r="A18" s="875" t="s">
        <v>1757</v>
      </c>
      <c r="B18" s="876" t="s">
        <v>1758</v>
      </c>
      <c r="C18" s="877" t="s">
        <v>1759</v>
      </c>
      <c r="E18" s="212" t="str">
        <f t="shared" si="0"/>
        <v>HENRY HERNAN PRIETO VALBUENA - DIRECTOR EJECUTIVO INSTITUTO DE RECREACIÓN Y DEPORTE</v>
      </c>
    </row>
    <row r="19" spans="1:5" ht="30">
      <c r="A19" s="875" t="s">
        <v>1760</v>
      </c>
      <c r="B19" s="876" t="s">
        <v>1761</v>
      </c>
      <c r="C19" s="877" t="s">
        <v>1993</v>
      </c>
      <c r="E19" s="212" t="str">
        <f t="shared" si="0"/>
        <v xml:space="preserve">ELVA JEANNETTE CUEVAS BAUTISTA - GERENTE EMPRESA DE SERVICIOS PÚBLICOS </v>
      </c>
    </row>
    <row r="20" spans="1:5" ht="15.75">
      <c r="A20" s="879"/>
      <c r="B20" s="880"/>
      <c r="C20" s="881"/>
      <c r="E20" s="212" t="str">
        <f t="shared" si="0"/>
        <v xml:space="preserve"> - </v>
      </c>
    </row>
    <row r="21" spans="1:5" ht="15.75">
      <c r="A21" s="879"/>
      <c r="B21" s="880"/>
      <c r="C21" s="881"/>
      <c r="E21" s="212" t="str">
        <f t="shared" si="0"/>
        <v xml:space="preserve"> - </v>
      </c>
    </row>
    <row r="22" spans="1:5" ht="15.75">
      <c r="A22" s="879"/>
      <c r="B22" s="880"/>
      <c r="C22" s="881"/>
      <c r="E22" s="212" t="str">
        <f t="shared" si="0"/>
        <v xml:space="preserve"> - </v>
      </c>
    </row>
    <row r="23" spans="1:5" ht="15.75">
      <c r="A23" s="879"/>
      <c r="B23" s="880"/>
      <c r="C23" s="881"/>
      <c r="E23" s="212" t="str">
        <f t="shared" si="0"/>
        <v xml:space="preserve"> - </v>
      </c>
    </row>
    <row r="24" spans="1:5" ht="15.75">
      <c r="A24" s="879"/>
      <c r="B24" s="880"/>
      <c r="C24" s="881"/>
      <c r="E24" s="212" t="str">
        <f t="shared" si="0"/>
        <v xml:space="preserve"> - </v>
      </c>
    </row>
    <row r="25" spans="1:5" ht="15.75">
      <c r="A25" s="879"/>
      <c r="B25" s="880"/>
      <c r="C25" s="881"/>
      <c r="E25" s="212" t="str">
        <f t="shared" si="0"/>
        <v xml:space="preserve"> - </v>
      </c>
    </row>
    <row r="26" spans="1:5" ht="15.75">
      <c r="A26" s="879"/>
      <c r="B26" s="880"/>
      <c r="C26" s="881"/>
      <c r="E26" s="212" t="str">
        <f t="shared" si="0"/>
        <v xml:space="preserve"> - </v>
      </c>
    </row>
    <row r="27" spans="1:5" ht="15.75">
      <c r="A27" s="879"/>
      <c r="B27" s="880"/>
      <c r="C27" s="881"/>
      <c r="E27" s="212" t="str">
        <f t="shared" si="0"/>
        <v xml:space="preserve"> - </v>
      </c>
    </row>
    <row r="28" spans="1:5" ht="15.75">
      <c r="A28" s="879"/>
      <c r="B28" s="880"/>
      <c r="C28" s="881"/>
      <c r="E28" s="212" t="str">
        <f t="shared" si="0"/>
        <v xml:space="preserve"> - </v>
      </c>
    </row>
    <row r="29" spans="1:5" ht="15.75">
      <c r="A29" s="879"/>
      <c r="B29" s="880"/>
      <c r="C29" s="881"/>
      <c r="E29" s="212" t="str">
        <f t="shared" si="0"/>
        <v xml:space="preserve"> - </v>
      </c>
    </row>
    <row r="30" spans="1:5">
      <c r="A30" s="882"/>
      <c r="B30" s="883"/>
      <c r="C30" s="884"/>
      <c r="E30" s="212" t="str">
        <f t="shared" si="0"/>
        <v xml:space="preserve"> - </v>
      </c>
    </row>
    <row r="31" spans="1:5">
      <c r="A31" s="882"/>
      <c r="B31" s="883"/>
      <c r="C31" s="884"/>
      <c r="E31" s="212" t="str">
        <f t="shared" si="0"/>
        <v xml:space="preserve"> - </v>
      </c>
    </row>
    <row r="32" spans="1:5">
      <c r="A32" s="882"/>
      <c r="B32" s="883"/>
      <c r="C32" s="884"/>
      <c r="E32" s="212" t="str">
        <f t="shared" si="0"/>
        <v xml:space="preserve"> - </v>
      </c>
    </row>
    <row r="33" spans="1:5">
      <c r="A33" s="882"/>
      <c r="B33" s="883"/>
      <c r="C33" s="884"/>
      <c r="E33" s="212" t="str">
        <f t="shared" si="0"/>
        <v xml:space="preserve"> - </v>
      </c>
    </row>
    <row r="34" spans="1:5">
      <c r="A34" s="882"/>
      <c r="B34" s="883"/>
      <c r="C34" s="884"/>
      <c r="E34" s="212" t="str">
        <f t="shared" si="0"/>
        <v xml:space="preserve"> - </v>
      </c>
    </row>
    <row r="35" spans="1:5">
      <c r="A35" s="882"/>
      <c r="B35" s="883"/>
      <c r="C35" s="884"/>
      <c r="E35" s="212" t="str">
        <f t="shared" si="0"/>
        <v xml:space="preserve"> - </v>
      </c>
    </row>
    <row r="36" spans="1:5">
      <c r="A36" s="882"/>
      <c r="B36" s="883"/>
      <c r="C36" s="884"/>
      <c r="E36" s="212" t="str">
        <f t="shared" si="0"/>
        <v xml:space="preserve"> - </v>
      </c>
    </row>
    <row r="37" spans="1:5">
      <c r="A37" s="882"/>
      <c r="B37" s="883"/>
      <c r="C37" s="884"/>
      <c r="E37" s="212" t="str">
        <f t="shared" si="0"/>
        <v xml:space="preserve"> - </v>
      </c>
    </row>
    <row r="38" spans="1:5">
      <c r="A38" s="882"/>
      <c r="B38" s="883"/>
      <c r="C38" s="884"/>
      <c r="E38" s="212" t="str">
        <f t="shared" si="0"/>
        <v xml:space="preserve"> - </v>
      </c>
    </row>
    <row r="39" spans="1:5">
      <c r="A39" s="882"/>
      <c r="B39" s="883"/>
      <c r="C39" s="884"/>
      <c r="E39" s="212" t="str">
        <f t="shared" si="0"/>
        <v xml:space="preserve"> - </v>
      </c>
    </row>
    <row r="40" spans="1:5">
      <c r="A40" s="882"/>
      <c r="B40" s="883"/>
      <c r="C40" s="884"/>
      <c r="E40" s="212" t="str">
        <f t="shared" si="0"/>
        <v xml:space="preserve"> - </v>
      </c>
    </row>
    <row r="41" spans="1:5">
      <c r="A41" s="882"/>
      <c r="B41" s="883"/>
      <c r="C41" s="884"/>
      <c r="E41" s="212" t="str">
        <f t="shared" si="0"/>
        <v xml:space="preserve"> - </v>
      </c>
    </row>
    <row r="42" spans="1:5">
      <c r="A42" s="882"/>
      <c r="B42" s="883"/>
      <c r="C42" s="884"/>
      <c r="E42" s="212" t="str">
        <f t="shared" si="0"/>
        <v xml:space="preserve"> - </v>
      </c>
    </row>
    <row r="43" spans="1:5">
      <c r="A43" s="882"/>
      <c r="B43" s="883"/>
      <c r="C43" s="884"/>
      <c r="E43" s="212" t="str">
        <f t="shared" si="0"/>
        <v xml:space="preserve"> - </v>
      </c>
    </row>
    <row r="44" spans="1:5" ht="15.75" thickBot="1">
      <c r="A44" s="885"/>
      <c r="B44" s="886"/>
      <c r="C44" s="887"/>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E6" sqref="E6"/>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1762</v>
      </c>
      <c r="C1" s="62" t="s">
        <v>1763</v>
      </c>
      <c r="D1" s="63" t="s">
        <v>1764</v>
      </c>
    </row>
    <row r="2" spans="1:4" ht="15.75">
      <c r="A2" s="64" t="s">
        <v>73</v>
      </c>
      <c r="B2" s="64" t="s">
        <v>73</v>
      </c>
      <c r="C2" s="65" t="s">
        <v>73</v>
      </c>
      <c r="D2" s="66" t="s">
        <v>73</v>
      </c>
    </row>
    <row r="3" spans="1:4" ht="94.5">
      <c r="A3" s="212" t="str">
        <f>+LEFT(B3,10)</f>
        <v>E2.P_E.MR1</v>
      </c>
      <c r="B3" s="99" t="s">
        <v>347</v>
      </c>
      <c r="C3" s="100" t="s">
        <v>1787</v>
      </c>
      <c r="D3" s="101" t="s">
        <v>1788</v>
      </c>
    </row>
    <row r="4" spans="1:4" ht="126">
      <c r="A4" s="212" t="str">
        <f t="shared" ref="A4:A67" si="0">+LEFT(B4,10)</f>
        <v>E2.P_B.MR1</v>
      </c>
      <c r="B4" s="99" t="s">
        <v>311</v>
      </c>
      <c r="C4" s="100" t="s">
        <v>1789</v>
      </c>
      <c r="D4" s="101" t="s">
        <v>1790</v>
      </c>
    </row>
    <row r="5" spans="1:4" ht="63">
      <c r="A5" s="212" t="str">
        <f t="shared" si="0"/>
        <v>E4.P_D.MR2</v>
      </c>
      <c r="B5" s="99" t="s">
        <v>596</v>
      </c>
      <c r="C5" s="100" t="s">
        <v>1791</v>
      </c>
      <c r="D5" s="101" t="s">
        <v>1792</v>
      </c>
    </row>
    <row r="6" spans="1:4" ht="126">
      <c r="A6" s="212" t="str">
        <f t="shared" si="0"/>
        <v>E4.P_D.MR1</v>
      </c>
      <c r="B6" s="99" t="s">
        <v>587</v>
      </c>
      <c r="C6" s="100" t="s">
        <v>1793</v>
      </c>
      <c r="D6" s="101" t="s">
        <v>1794</v>
      </c>
    </row>
    <row r="7" spans="1:4" ht="126">
      <c r="A7" s="212" t="str">
        <f t="shared" si="0"/>
        <v>E1.P_A.MR5</v>
      </c>
      <c r="B7" s="99" t="s">
        <v>140</v>
      </c>
      <c r="C7" s="100" t="s">
        <v>1795</v>
      </c>
      <c r="D7" s="101" t="s">
        <v>1796</v>
      </c>
    </row>
    <row r="8" spans="1:4" ht="78.75">
      <c r="A8" s="212" t="str">
        <f t="shared" si="0"/>
        <v>E3.P_G.MR1</v>
      </c>
      <c r="B8" s="99" t="s">
        <v>465</v>
      </c>
      <c r="C8" s="100" t="s">
        <v>1797</v>
      </c>
      <c r="D8" s="101" t="s">
        <v>1798</v>
      </c>
    </row>
    <row r="9" spans="1:4" ht="61.5" customHeight="1">
      <c r="A9" s="212" t="str">
        <f t="shared" si="0"/>
        <v>E3.P_H.MR1</v>
      </c>
      <c r="B9" s="99" t="s">
        <v>473</v>
      </c>
      <c r="C9" s="100" t="s">
        <v>1799</v>
      </c>
      <c r="D9" s="101" t="s">
        <v>1800</v>
      </c>
    </row>
    <row r="10" spans="1:4" ht="78.75">
      <c r="A10" s="212" t="str">
        <f t="shared" si="0"/>
        <v>E3.P_I.MR1</v>
      </c>
      <c r="B10" s="99" t="s">
        <v>481</v>
      </c>
      <c r="C10" s="100" t="s">
        <v>1801</v>
      </c>
      <c r="D10" s="101" t="s">
        <v>1802</v>
      </c>
    </row>
    <row r="11" spans="1:4" ht="94.5">
      <c r="A11" s="212" t="str">
        <f t="shared" si="0"/>
        <v>E3.P_J.MR1</v>
      </c>
      <c r="B11" s="99" t="s">
        <v>489</v>
      </c>
      <c r="C11" s="100" t="s">
        <v>1803</v>
      </c>
      <c r="D11" s="101" t="s">
        <v>1804</v>
      </c>
    </row>
    <row r="12" spans="1:4" ht="90.75" customHeight="1">
      <c r="A12" s="212" t="str">
        <f t="shared" si="0"/>
        <v>E3.P_K.MR1</v>
      </c>
      <c r="B12" s="99" t="s">
        <v>497</v>
      </c>
      <c r="C12" s="100" t="s">
        <v>1805</v>
      </c>
      <c r="D12" s="101" t="s">
        <v>1806</v>
      </c>
    </row>
    <row r="13" spans="1:4" ht="94.5">
      <c r="A13" s="212" t="str">
        <f t="shared" si="0"/>
        <v>E2.P_C.MR1</v>
      </c>
      <c r="B13" s="99" t="s">
        <v>322</v>
      </c>
      <c r="C13" s="100" t="s">
        <v>1807</v>
      </c>
      <c r="D13" s="101" t="s">
        <v>1808</v>
      </c>
    </row>
    <row r="14" spans="1:4" ht="78.75">
      <c r="A14" s="212" t="str">
        <f t="shared" si="0"/>
        <v>E3.P_F.MR1</v>
      </c>
      <c r="B14" s="99" t="s">
        <v>457</v>
      </c>
      <c r="C14" s="100" t="s">
        <v>1809</v>
      </c>
      <c r="D14" s="101" t="s">
        <v>1810</v>
      </c>
    </row>
    <row r="15" spans="1:4" ht="78" customHeight="1">
      <c r="A15" s="212" t="str">
        <f t="shared" si="0"/>
        <v>E2.P_D.MR1</v>
      </c>
      <c r="B15" s="99" t="s">
        <v>336</v>
      </c>
      <c r="C15" s="100" t="s">
        <v>1811</v>
      </c>
      <c r="D15" s="101" t="s">
        <v>1812</v>
      </c>
    </row>
    <row r="16" spans="1:4" ht="67.5" customHeight="1">
      <c r="A16" s="212" t="str">
        <f t="shared" si="0"/>
        <v>E1.P_E.MR1</v>
      </c>
      <c r="B16" s="99" t="s">
        <v>207</v>
      </c>
      <c r="C16" s="100" t="s">
        <v>1813</v>
      </c>
      <c r="D16" s="101" t="s">
        <v>1814</v>
      </c>
    </row>
    <row r="17" spans="1:4" ht="110.25">
      <c r="A17" s="212" t="str">
        <f t="shared" si="0"/>
        <v>E1.P_H.MR1</v>
      </c>
      <c r="B17" s="99" t="s">
        <v>263</v>
      </c>
      <c r="C17" s="100" t="s">
        <v>1815</v>
      </c>
      <c r="D17" s="101" t="s">
        <v>1816</v>
      </c>
    </row>
    <row r="18" spans="1:4" ht="78" customHeight="1">
      <c r="A18" s="212" t="str">
        <f t="shared" si="0"/>
        <v>E1.P_C.MR1</v>
      </c>
      <c r="B18" s="99" t="s">
        <v>185</v>
      </c>
      <c r="C18" s="100" t="s">
        <v>1817</v>
      </c>
      <c r="D18" s="101" t="s">
        <v>1818</v>
      </c>
    </row>
    <row r="19" spans="1:4" ht="141.75">
      <c r="A19" s="212" t="str">
        <f t="shared" si="0"/>
        <v>E1.P_D.MR1</v>
      </c>
      <c r="B19" s="99" t="s">
        <v>196</v>
      </c>
      <c r="C19" s="100" t="s">
        <v>1819</v>
      </c>
      <c r="D19" s="101" t="s">
        <v>1820</v>
      </c>
    </row>
    <row r="20" spans="1:4" ht="63">
      <c r="A20" s="212" t="str">
        <f t="shared" si="0"/>
        <v>E1.P_A.MR4</v>
      </c>
      <c r="B20" s="99" t="s">
        <v>130</v>
      </c>
      <c r="C20" s="100" t="s">
        <v>1821</v>
      </c>
      <c r="D20" s="101" t="s">
        <v>1822</v>
      </c>
    </row>
    <row r="21" spans="1:4" ht="47.25">
      <c r="A21" s="212" t="str">
        <f t="shared" si="0"/>
        <v>E4.P_A.MR1</v>
      </c>
      <c r="B21" s="99" t="s">
        <v>539</v>
      </c>
      <c r="C21" s="100" t="s">
        <v>1823</v>
      </c>
      <c r="D21" s="101" t="s">
        <v>1824</v>
      </c>
    </row>
    <row r="22" spans="1:4" ht="47.25">
      <c r="A22" s="212" t="str">
        <f t="shared" si="0"/>
        <v>E4.P_A.MR2</v>
      </c>
      <c r="B22" s="99" t="s">
        <v>549</v>
      </c>
      <c r="C22" s="100" t="s">
        <v>1825</v>
      </c>
      <c r="D22" s="101" t="s">
        <v>1826</v>
      </c>
    </row>
    <row r="23" spans="1:4" ht="96" customHeight="1">
      <c r="A23" s="212" t="str">
        <f t="shared" si="0"/>
        <v>E1.P_F.MR1</v>
      </c>
      <c r="B23" s="99" t="s">
        <v>222</v>
      </c>
      <c r="C23" s="100" t="s">
        <v>1827</v>
      </c>
      <c r="D23" s="101" t="s">
        <v>1828</v>
      </c>
    </row>
    <row r="24" spans="1:4" ht="63.75" customHeight="1">
      <c r="A24" s="212" t="str">
        <f t="shared" si="0"/>
        <v>E4.P_A.MR3</v>
      </c>
      <c r="B24" s="99" t="s">
        <v>556</v>
      </c>
      <c r="C24" s="100" t="s">
        <v>1829</v>
      </c>
      <c r="D24" s="101" t="s">
        <v>1830</v>
      </c>
    </row>
    <row r="25" spans="1:4" ht="66" customHeight="1">
      <c r="A25" s="212" t="str">
        <f t="shared" si="0"/>
        <v>E1.P_F.MR2</v>
      </c>
      <c r="B25" s="99" t="s">
        <v>234</v>
      </c>
      <c r="C25" s="100" t="s">
        <v>1831</v>
      </c>
      <c r="D25" s="101" t="s">
        <v>1832</v>
      </c>
    </row>
    <row r="26" spans="1:4" ht="110.25">
      <c r="A26" s="212" t="str">
        <f t="shared" si="0"/>
        <v>E4.P_A.MR4</v>
      </c>
      <c r="B26" s="99" t="s">
        <v>563</v>
      </c>
      <c r="C26" s="100" t="s">
        <v>1833</v>
      </c>
      <c r="D26" s="101" t="s">
        <v>1834</v>
      </c>
    </row>
    <row r="27" spans="1:4" ht="63">
      <c r="A27" s="212" t="str">
        <f t="shared" si="0"/>
        <v>E1.P_A.MR2</v>
      </c>
      <c r="B27" s="99" t="s">
        <v>110</v>
      </c>
      <c r="C27" s="100" t="s">
        <v>1835</v>
      </c>
      <c r="D27" s="101" t="s">
        <v>1836</v>
      </c>
    </row>
    <row r="28" spans="1:4" ht="64.5" customHeight="1">
      <c r="A28" s="212" t="str">
        <f t="shared" si="0"/>
        <v>E1.P_J.MR1</v>
      </c>
      <c r="B28" s="99" t="s">
        <v>288</v>
      </c>
      <c r="C28" s="100" t="s">
        <v>1837</v>
      </c>
      <c r="D28" s="101" t="s">
        <v>1838</v>
      </c>
    </row>
    <row r="29" spans="1:4" ht="78.75" customHeight="1">
      <c r="A29" s="212" t="str">
        <f t="shared" si="0"/>
        <v>E3.P_B.MR1</v>
      </c>
      <c r="B29" s="99" t="s">
        <v>395</v>
      </c>
      <c r="C29" s="100" t="s">
        <v>1839</v>
      </c>
      <c r="D29" s="101" t="s">
        <v>1840</v>
      </c>
    </row>
    <row r="30" spans="1:4" ht="108.75" customHeight="1">
      <c r="A30" s="212" t="str">
        <f t="shared" si="0"/>
        <v>E4.P_C.MR1</v>
      </c>
      <c r="B30" s="99" t="s">
        <v>579</v>
      </c>
      <c r="C30" s="100" t="s">
        <v>1841</v>
      </c>
      <c r="D30" s="101" t="s">
        <v>1842</v>
      </c>
    </row>
    <row r="31" spans="1:4" ht="65.25" customHeight="1">
      <c r="A31" s="212" t="str">
        <f t="shared" si="0"/>
        <v>E2.P_A.MR1</v>
      </c>
      <c r="B31" s="99" t="s">
        <v>299</v>
      </c>
      <c r="C31" s="100" t="s">
        <v>1843</v>
      </c>
      <c r="D31" s="101" t="s">
        <v>1844</v>
      </c>
    </row>
    <row r="32" spans="1:4" ht="93" customHeight="1">
      <c r="A32" s="212" t="str">
        <f t="shared" si="0"/>
        <v>E1.P_G.MR1</v>
      </c>
      <c r="B32" s="99" t="s">
        <v>243</v>
      </c>
      <c r="C32" s="100" t="s">
        <v>1845</v>
      </c>
      <c r="D32" s="101" t="s">
        <v>1846</v>
      </c>
    </row>
    <row r="33" spans="1:4" ht="81" customHeight="1">
      <c r="A33" s="212" t="str">
        <f t="shared" si="0"/>
        <v>E1.P_G.MR2</v>
      </c>
      <c r="B33" s="99" t="s">
        <v>254</v>
      </c>
      <c r="C33" s="100" t="s">
        <v>1847</v>
      </c>
      <c r="D33" s="101" t="s">
        <v>1848</v>
      </c>
    </row>
    <row r="34" spans="1:4" ht="63" customHeight="1">
      <c r="A34" s="212" t="str">
        <f t="shared" si="0"/>
        <v>E3.P_L.MR2</v>
      </c>
      <c r="B34" s="99" t="s">
        <v>513</v>
      </c>
      <c r="C34" s="100" t="s">
        <v>1849</v>
      </c>
      <c r="D34" s="101" t="s">
        <v>1850</v>
      </c>
    </row>
    <row r="35" spans="1:4" ht="78" customHeight="1">
      <c r="A35" s="212" t="str">
        <f t="shared" si="0"/>
        <v>E3.P_L.MR3</v>
      </c>
      <c r="B35" s="99" t="s">
        <v>520</v>
      </c>
      <c r="C35" s="100" t="s">
        <v>1851</v>
      </c>
      <c r="D35" s="101" t="s">
        <v>1852</v>
      </c>
    </row>
    <row r="36" spans="1:4" ht="63.75" customHeight="1">
      <c r="A36" s="212" t="str">
        <f t="shared" si="0"/>
        <v>E2.P_F.MR1</v>
      </c>
      <c r="B36" s="99" t="s">
        <v>358</v>
      </c>
      <c r="C36" s="100" t="s">
        <v>1853</v>
      </c>
      <c r="D36" s="101" t="s">
        <v>1854</v>
      </c>
    </row>
    <row r="37" spans="1:4" ht="110.25">
      <c r="A37" s="212" t="str">
        <f t="shared" si="0"/>
        <v>E3.P_A.MR1</v>
      </c>
      <c r="B37" s="99" t="s">
        <v>383</v>
      </c>
      <c r="C37" s="100" t="s">
        <v>1855</v>
      </c>
      <c r="D37" s="101" t="s">
        <v>1856</v>
      </c>
    </row>
    <row r="38" spans="1:4" ht="94.5">
      <c r="A38" s="212" t="str">
        <f t="shared" si="0"/>
        <v>E2.P_F.MR2</v>
      </c>
      <c r="B38" s="99" t="s">
        <v>369</v>
      </c>
      <c r="C38" s="100" t="s">
        <v>1857</v>
      </c>
      <c r="D38" s="101" t="s">
        <v>1858</v>
      </c>
    </row>
    <row r="39" spans="1:4" ht="78.75">
      <c r="A39" s="212" t="str">
        <f t="shared" si="0"/>
        <v>E1.P_B.MR1</v>
      </c>
      <c r="B39" s="99" t="s">
        <v>150</v>
      </c>
      <c r="C39" s="100" t="s">
        <v>1859</v>
      </c>
      <c r="D39" s="101" t="s">
        <v>1860</v>
      </c>
    </row>
    <row r="40" spans="1:4" ht="157.5">
      <c r="A40" s="212" t="str">
        <f t="shared" si="0"/>
        <v>E3.P_E.MR1</v>
      </c>
      <c r="B40" s="99" t="s">
        <v>446</v>
      </c>
      <c r="C40" s="100" t="s">
        <v>1861</v>
      </c>
      <c r="D40" s="101" t="s">
        <v>1862</v>
      </c>
    </row>
    <row r="41" spans="1:4" ht="110.25">
      <c r="A41" s="212" t="str">
        <f t="shared" si="0"/>
        <v>E1.P_B.MR2</v>
      </c>
      <c r="B41" s="99" t="s">
        <v>164</v>
      </c>
      <c r="C41" s="100" t="s">
        <v>1863</v>
      </c>
      <c r="D41" s="101" t="s">
        <v>1864</v>
      </c>
    </row>
    <row r="42" spans="1:4" ht="157.5">
      <c r="A42" s="212" t="str">
        <f t="shared" si="0"/>
        <v>E1.P_B.MR3</v>
      </c>
      <c r="B42" s="99" t="s">
        <v>176</v>
      </c>
      <c r="C42" s="100" t="s">
        <v>1865</v>
      </c>
      <c r="D42" s="101" t="s">
        <v>1866</v>
      </c>
    </row>
    <row r="43" spans="1:4" ht="78.75">
      <c r="A43" s="212" t="str">
        <f t="shared" si="0"/>
        <v>E3.P_C.MR1</v>
      </c>
      <c r="B43" s="99" t="s">
        <v>406</v>
      </c>
      <c r="C43" s="100" t="s">
        <v>1867</v>
      </c>
      <c r="D43" s="101" t="s">
        <v>1868</v>
      </c>
    </row>
    <row r="44" spans="1:4" ht="51" customHeight="1">
      <c r="A44" s="212" t="str">
        <f t="shared" si="0"/>
        <v>E1.P_A.MR3</v>
      </c>
      <c r="B44" s="99" t="s">
        <v>120</v>
      </c>
      <c r="C44" s="100" t="s">
        <v>1869</v>
      </c>
      <c r="D44" s="101" t="s">
        <v>1870</v>
      </c>
    </row>
    <row r="45" spans="1:4" ht="78.75">
      <c r="A45" s="212" t="str">
        <f t="shared" si="0"/>
        <v>E3.P_L.MR1</v>
      </c>
      <c r="B45" s="99" t="s">
        <v>505</v>
      </c>
      <c r="C45" s="100" t="s">
        <v>1871</v>
      </c>
      <c r="D45" s="101" t="s">
        <v>1872</v>
      </c>
    </row>
    <row r="46" spans="1:4" ht="93.75" customHeight="1">
      <c r="A46" s="212" t="str">
        <f t="shared" si="0"/>
        <v>E1.P_I.MR1</v>
      </c>
      <c r="B46" s="99" t="s">
        <v>277</v>
      </c>
      <c r="C46" s="100" t="s">
        <v>1873</v>
      </c>
      <c r="D46" s="101" t="s">
        <v>1874</v>
      </c>
    </row>
    <row r="47" spans="1:4" ht="110.25" customHeight="1">
      <c r="A47" s="212" t="str">
        <f t="shared" si="0"/>
        <v>E1.P_A.MR1</v>
      </c>
      <c r="B47" s="99" t="s">
        <v>83</v>
      </c>
      <c r="C47" s="100" t="s">
        <v>1875</v>
      </c>
      <c r="D47" s="101" t="s">
        <v>1876</v>
      </c>
    </row>
    <row r="48" spans="1:4" ht="94.5">
      <c r="A48" s="212" t="str">
        <f t="shared" si="0"/>
        <v>E3.P_L.MR4</v>
      </c>
      <c r="B48" s="99" t="s">
        <v>527</v>
      </c>
      <c r="C48" s="100" t="s">
        <v>1877</v>
      </c>
      <c r="D48" s="101" t="s">
        <v>1878</v>
      </c>
    </row>
    <row r="49" spans="1:4" ht="189">
      <c r="A49" s="212" t="str">
        <f t="shared" si="0"/>
        <v>E3.P_C.MR2</v>
      </c>
      <c r="B49" s="99" t="s">
        <v>417</v>
      </c>
      <c r="C49" s="100" t="s">
        <v>1879</v>
      </c>
      <c r="D49" s="101" t="s">
        <v>1880</v>
      </c>
    </row>
    <row r="50" spans="1:4" ht="78.75">
      <c r="A50" s="212" t="str">
        <f t="shared" si="0"/>
        <v>E4.P_E.MR1</v>
      </c>
      <c r="B50" s="99" t="s">
        <v>606</v>
      </c>
      <c r="C50" s="100" t="s">
        <v>1881</v>
      </c>
      <c r="D50" s="101" t="s">
        <v>1882</v>
      </c>
    </row>
    <row r="51" spans="1:4" ht="157.5">
      <c r="A51" s="212" t="str">
        <f t="shared" si="0"/>
        <v>E1.P_A.MR1</v>
      </c>
      <c r="B51" s="99" t="s">
        <v>97</v>
      </c>
      <c r="C51" s="100" t="s">
        <v>1883</v>
      </c>
      <c r="D51" s="101" t="s">
        <v>1884</v>
      </c>
    </row>
    <row r="52" spans="1:4" ht="63">
      <c r="A52" s="212" t="str">
        <f t="shared" si="0"/>
        <v>E4.P_D.MR3</v>
      </c>
      <c r="B52" s="99" t="s">
        <v>601</v>
      </c>
      <c r="C52" s="100" t="s">
        <v>1885</v>
      </c>
      <c r="D52" s="101" t="s">
        <v>1886</v>
      </c>
    </row>
    <row r="53" spans="1:4" ht="126">
      <c r="A53" s="212" t="str">
        <f t="shared" si="0"/>
        <v>E3.P_D.MR1</v>
      </c>
      <c r="B53" s="99" t="s">
        <v>428</v>
      </c>
      <c r="C53" s="100" t="s">
        <v>1887</v>
      </c>
      <c r="D53" s="101" t="s">
        <v>1888</v>
      </c>
    </row>
    <row r="54" spans="1:4" ht="126">
      <c r="A54" s="212" t="str">
        <f t="shared" si="0"/>
        <v>E3.P_D.MR2</v>
      </c>
      <c r="B54" s="99" t="s">
        <v>439</v>
      </c>
      <c r="C54" s="100" t="s">
        <v>1889</v>
      </c>
      <c r="D54" s="101" t="s">
        <v>1888</v>
      </c>
    </row>
    <row r="55" spans="1:4" ht="157.5">
      <c r="A55" s="212" t="str">
        <f t="shared" si="0"/>
        <v>E4.P_B.MR1</v>
      </c>
      <c r="B55" s="99" t="s">
        <v>570</v>
      </c>
      <c r="C55" s="100" t="s">
        <v>1890</v>
      </c>
      <c r="D55" s="101" t="s">
        <v>1891</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theme="6" tint="-0.499984740745262"/>
  </sheetPr>
  <dimension ref="A1:R11"/>
  <sheetViews>
    <sheetView topLeftCell="D4" workbookViewId="0">
      <selection activeCell="J5" sqref="J5"/>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77" t="s">
        <v>1991</v>
      </c>
      <c r="B1" s="1077"/>
      <c r="C1" s="1077"/>
      <c r="D1" s="1077"/>
      <c r="E1" s="1077"/>
      <c r="F1" s="1077"/>
      <c r="G1" s="1077"/>
      <c r="H1" s="1077"/>
      <c r="I1" s="1077"/>
      <c r="J1" s="1077"/>
      <c r="K1" s="1077"/>
      <c r="L1" s="1077"/>
      <c r="M1" s="1077"/>
      <c r="N1" s="1077"/>
      <c r="O1" s="1077"/>
      <c r="P1" s="1077"/>
    </row>
    <row r="2" spans="1:18" s="68" customFormat="1" ht="48" customHeight="1">
      <c r="A2" s="67" t="s">
        <v>1765</v>
      </c>
      <c r="B2" s="1078" t="s">
        <v>1766</v>
      </c>
      <c r="C2" s="1079"/>
      <c r="D2" s="1079"/>
      <c r="E2" s="1079"/>
      <c r="F2" s="1079"/>
      <c r="G2" s="1079"/>
      <c r="H2" s="1080"/>
      <c r="I2" s="1078" t="s">
        <v>1767</v>
      </c>
      <c r="J2" s="1079"/>
      <c r="K2" s="1080"/>
      <c r="L2" s="1081" t="s">
        <v>1768</v>
      </c>
      <c r="M2" s="1081"/>
      <c r="N2" s="1081"/>
      <c r="O2" s="1081"/>
      <c r="P2" s="1082"/>
    </row>
    <row r="3" spans="1:18" ht="51">
      <c r="A3" s="69" t="s">
        <v>1769</v>
      </c>
      <c r="B3" s="70" t="s">
        <v>1770</v>
      </c>
      <c r="C3" s="71" t="s">
        <v>1771</v>
      </c>
      <c r="D3" s="71" t="s">
        <v>1920</v>
      </c>
      <c r="E3" s="71" t="s">
        <v>1919</v>
      </c>
      <c r="F3" s="71" t="s">
        <v>1921</v>
      </c>
      <c r="G3" s="71" t="s">
        <v>1922</v>
      </c>
      <c r="H3" s="1083" t="s">
        <v>1694</v>
      </c>
      <c r="I3" s="70" t="s">
        <v>1772</v>
      </c>
      <c r="J3" s="71" t="s">
        <v>1773</v>
      </c>
      <c r="K3" s="1083" t="s">
        <v>1697</v>
      </c>
      <c r="L3" s="70" t="s">
        <v>1774</v>
      </c>
      <c r="M3" s="71" t="s">
        <v>1699</v>
      </c>
      <c r="N3" s="71" t="s">
        <v>1775</v>
      </c>
      <c r="O3" s="71" t="s">
        <v>1776</v>
      </c>
      <c r="P3" s="72" t="s">
        <v>1777</v>
      </c>
    </row>
    <row r="4" spans="1:18" ht="18">
      <c r="A4" s="69" t="s">
        <v>1778</v>
      </c>
      <c r="B4" s="73" t="s">
        <v>1688</v>
      </c>
      <c r="C4" s="74" t="s">
        <v>1689</v>
      </c>
      <c r="D4" s="74" t="s">
        <v>1779</v>
      </c>
      <c r="E4" s="74" t="s">
        <v>1691</v>
      </c>
      <c r="F4" s="74" t="s">
        <v>1692</v>
      </c>
      <c r="G4" s="74" t="s">
        <v>1693</v>
      </c>
      <c r="H4" s="1083"/>
      <c r="I4" s="75" t="s">
        <v>1695</v>
      </c>
      <c r="J4" s="76" t="s">
        <v>1696</v>
      </c>
      <c r="K4" s="1083"/>
      <c r="L4" s="75" t="s">
        <v>1698</v>
      </c>
      <c r="M4" s="76" t="s">
        <v>1699</v>
      </c>
      <c r="N4" s="76" t="s">
        <v>1700</v>
      </c>
      <c r="O4" s="76" t="s">
        <v>1701</v>
      </c>
      <c r="P4" s="77" t="s">
        <v>1702</v>
      </c>
      <c r="Q4" s="2"/>
      <c r="R4" s="2"/>
    </row>
    <row r="5" spans="1:18" ht="36.75" thickBot="1">
      <c r="A5" s="78" t="s">
        <v>1780</v>
      </c>
      <c r="B5" s="79">
        <v>2444</v>
      </c>
      <c r="C5" s="80">
        <v>3872</v>
      </c>
      <c r="D5" s="80">
        <v>4033</v>
      </c>
      <c r="E5" s="80">
        <v>7785</v>
      </c>
      <c r="F5" s="80">
        <v>14556</v>
      </c>
      <c r="G5" s="80">
        <v>2316</v>
      </c>
      <c r="H5" s="81">
        <f>SUM(B5:G5)</f>
        <v>35006</v>
      </c>
      <c r="I5" s="82">
        <v>17977</v>
      </c>
      <c r="J5" s="83">
        <v>17029</v>
      </c>
      <c r="K5" s="81">
        <f>SUM(I5:J5)</f>
        <v>35006</v>
      </c>
      <c r="L5" s="84"/>
      <c r="M5" s="85"/>
      <c r="N5" s="888">
        <v>786</v>
      </c>
      <c r="O5" s="85"/>
      <c r="P5" s="86"/>
    </row>
    <row r="6" spans="1:18">
      <c r="B6" s="1">
        <f>+(B5*100)/($J10)</f>
        <v>6.828341528833259</v>
      </c>
      <c r="C6" s="1">
        <f>+(C5*100)/($J10)</f>
        <v>10.818059901654001</v>
      </c>
      <c r="D6" s="1">
        <f t="shared" ref="D6:F6" si="0">+(D5*100)/($J10)</f>
        <v>11.267881090746535</v>
      </c>
      <c r="E6" s="1">
        <f t="shared" si="0"/>
        <v>21.750670540902995</v>
      </c>
      <c r="F6" s="1">
        <f t="shared" si="0"/>
        <v>40.668305766651763</v>
      </c>
      <c r="G6" s="1">
        <f>+(G5*100)/($J10)</f>
        <v>6.4707197139025476</v>
      </c>
      <c r="H6" s="87"/>
      <c r="N6" s="1">
        <f>+(N5*100)/($J10)</f>
        <v>2.1960214573088956</v>
      </c>
    </row>
    <row r="7" spans="1:18">
      <c r="B7" s="1">
        <v>6.8000000000000005E-2</v>
      </c>
      <c r="C7" s="1">
        <v>0.108</v>
      </c>
      <c r="D7" s="1">
        <v>0.112</v>
      </c>
      <c r="E7" s="1">
        <v>0.217</v>
      </c>
      <c r="F7" s="1">
        <v>0.40600000000000003</v>
      </c>
      <c r="G7" s="1">
        <v>6.4699999999999994E-2</v>
      </c>
      <c r="N7" s="1">
        <v>2.1899999999999999E-2</v>
      </c>
    </row>
    <row r="8" spans="1:18">
      <c r="B8" s="1">
        <f t="shared" ref="B8:G8" si="1">+B7*4000</f>
        <v>272</v>
      </c>
      <c r="C8" s="1">
        <f t="shared" si="1"/>
        <v>432</v>
      </c>
      <c r="D8" s="1">
        <f t="shared" si="1"/>
        <v>448</v>
      </c>
      <c r="E8" s="1">
        <f t="shared" si="1"/>
        <v>868</v>
      </c>
      <c r="F8" s="1">
        <f t="shared" si="1"/>
        <v>1624</v>
      </c>
      <c r="G8" s="1">
        <f t="shared" si="1"/>
        <v>258.79999999999995</v>
      </c>
      <c r="N8" s="1">
        <f>+N7*4000</f>
        <v>87.6</v>
      </c>
    </row>
    <row r="10" spans="1:18" ht="15">
      <c r="A10" s="889" t="s">
        <v>1992</v>
      </c>
      <c r="I10" s="1">
        <v>35006</v>
      </c>
      <c r="J10" s="1">
        <f>+I10+N5</f>
        <v>35792</v>
      </c>
      <c r="K10" s="1">
        <v>100</v>
      </c>
    </row>
    <row r="11" spans="1:18">
      <c r="J11" s="1">
        <v>4000</v>
      </c>
      <c r="M11" s="1">
        <f>+(J11*K10)/J10</f>
        <v>11.175681716584712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E3.P_L - ACUEDUCTO, ALCANTARILLADO Y ASEO			
</Descripci_x00f3_n>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B1BA06-D01C-4BD6-B875-78B483958150}"/>
</file>

<file path=customXml/itemProps2.xml><?xml version="1.0" encoding="utf-8"?>
<ds:datastoreItem xmlns:ds="http://schemas.openxmlformats.org/officeDocument/2006/customXml" ds:itemID="{C7143162-9DA1-41B0-A7DC-A332B145DFD1}"/>
</file>

<file path=customXml/itemProps3.xml><?xml version="1.0" encoding="utf-8"?>
<ds:datastoreItem xmlns:ds="http://schemas.openxmlformats.org/officeDocument/2006/customXml" ds:itemID="{D666F516-49C7-45A0-9023-FDE2F7F79B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E3.P_L - ACUEDUCTO, ALCANTARILLADO Y ASEO			</dc:title>
  <dc:creator>FARID</dc:creator>
  <cp:lastModifiedBy>FARID</cp:lastModifiedBy>
  <dcterms:created xsi:type="dcterms:W3CDTF">2017-01-16T16:29:25Z</dcterms:created>
  <dcterms:modified xsi:type="dcterms:W3CDTF">2019-01-31T16:47:36Z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