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2.P_D  CIENCIA, TECNOLOGIA E INNOVACIÓN\"/>
    </mc:Choice>
  </mc:AlternateContent>
  <xr:revisionPtr revIDLastSave="0" documentId="13_ncr:1_{D09AC63E-E968-41FA-AA83-237C2D83F0E3}"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9" i="6" l="1"/>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F49" i="6" l="1"/>
  <c r="AH49" i="6"/>
  <c r="AS49" i="6"/>
  <c r="AT49" i="6"/>
  <c r="AX49" i="6"/>
  <c r="AF13" i="6"/>
  <c r="AS40" i="6" l="1"/>
  <c r="AN22" i="6"/>
  <c r="AH13" i="6" l="1"/>
  <c r="AF22" i="6"/>
  <c r="AF31" i="6"/>
  <c r="AF40" i="6"/>
  <c r="H10" i="10" l="1"/>
  <c r="J10" i="10"/>
  <c r="I10" i="10"/>
  <c r="AR58" i="6"/>
  <c r="AR57" i="6"/>
  <c r="AR56" i="6"/>
  <c r="AR55" i="6"/>
  <c r="AR54" i="6"/>
  <c r="J7" i="10"/>
  <c r="I7" i="10"/>
  <c r="H8" i="10"/>
  <c r="G8" i="10"/>
  <c r="F8" i="10"/>
  <c r="E8" i="10"/>
  <c r="D8" i="10"/>
  <c r="C8" i="10"/>
  <c r="G7" i="10"/>
  <c r="F7" i="10"/>
  <c r="E7" i="10"/>
  <c r="D7" i="10"/>
  <c r="C7" i="10"/>
  <c r="B7" i="10"/>
  <c r="AK59" i="6" l="1"/>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48" i="6"/>
  <c r="AH48" i="6"/>
  <c r="AI39" i="6"/>
  <c r="AH39" i="6"/>
  <c r="AI30" i="6"/>
  <c r="AH30" i="6"/>
  <c r="AI21" i="6"/>
  <c r="AH21" i="6"/>
  <c r="AI12" i="6"/>
  <c r="AH12" i="6"/>
  <c r="AH9" i="6" l="1"/>
  <c r="AI9" i="6"/>
  <c r="K5" i="10"/>
  <c r="K7" i="10" s="1"/>
  <c r="H5" i="10"/>
  <c r="H7" i="10" s="1"/>
  <c r="AU203" i="6" l="1"/>
  <c r="AR203" i="6"/>
  <c r="AK203" i="6"/>
  <c r="AU202" i="6"/>
  <c r="AR202" i="6"/>
  <c r="AK202" i="6"/>
  <c r="AU201" i="6"/>
  <c r="AR201" i="6"/>
  <c r="AK201" i="6"/>
  <c r="AU200" i="6"/>
  <c r="AR200" i="6"/>
  <c r="AK200" i="6"/>
  <c r="AU199" i="6"/>
  <c r="AR199" i="6"/>
  <c r="AK199" i="6"/>
  <c r="AU198" i="6"/>
  <c r="AR198" i="6"/>
  <c r="AK198" i="6"/>
  <c r="AJ198" i="6"/>
  <c r="I198" i="6"/>
  <c r="H198" i="6"/>
  <c r="G198" i="6"/>
  <c r="F198" i="6"/>
  <c r="E198" i="6"/>
  <c r="AZ197" i="6"/>
  <c r="AY197" i="6"/>
  <c r="AX197" i="6"/>
  <c r="AW197" i="6"/>
  <c r="AV197" i="6"/>
  <c r="AT197" i="6"/>
  <c r="AS197" i="6"/>
  <c r="AQ197" i="6"/>
  <c r="AP197" i="6"/>
  <c r="AO197" i="6"/>
  <c r="AN197" i="6"/>
  <c r="AM197" i="6"/>
  <c r="AL197" i="6"/>
  <c r="AJ197" i="6"/>
  <c r="AG197" i="6"/>
  <c r="AF197" i="6"/>
  <c r="AE197" i="6"/>
  <c r="AD197" i="6"/>
  <c r="AC197" i="6"/>
  <c r="AB197" i="6"/>
  <c r="AA197" i="6"/>
  <c r="Z197" i="6"/>
  <c r="Y197" i="6"/>
  <c r="X197" i="6"/>
  <c r="W197" i="6"/>
  <c r="V197" i="6"/>
  <c r="U197" i="6"/>
  <c r="T197" i="6"/>
  <c r="S197" i="6"/>
  <c r="R197" i="6"/>
  <c r="J197" i="6"/>
  <c r="AU194" i="6"/>
  <c r="AR194" i="6"/>
  <c r="AK194" i="6"/>
  <c r="AU193" i="6"/>
  <c r="AR193" i="6"/>
  <c r="AK193" i="6"/>
  <c r="AU192" i="6"/>
  <c r="AR192" i="6"/>
  <c r="AK192" i="6"/>
  <c r="AU191" i="6"/>
  <c r="AR191" i="6"/>
  <c r="AK191" i="6"/>
  <c r="AU190" i="6"/>
  <c r="AR190" i="6"/>
  <c r="AK190" i="6"/>
  <c r="AU189" i="6"/>
  <c r="AR189" i="6"/>
  <c r="AK189" i="6"/>
  <c r="AJ189" i="6"/>
  <c r="I189" i="6"/>
  <c r="H189" i="6"/>
  <c r="G189" i="6"/>
  <c r="F189" i="6"/>
  <c r="E189" i="6"/>
  <c r="AZ188" i="6"/>
  <c r="AY188" i="6"/>
  <c r="AX188" i="6"/>
  <c r="AW188" i="6"/>
  <c r="AV188" i="6"/>
  <c r="AT188" i="6"/>
  <c r="AS188" i="6"/>
  <c r="AQ188" i="6"/>
  <c r="AP188" i="6"/>
  <c r="AO188" i="6"/>
  <c r="AN188" i="6"/>
  <c r="AM188" i="6"/>
  <c r="AL188" i="6"/>
  <c r="AJ188" i="6"/>
  <c r="AG188" i="6"/>
  <c r="AF188" i="6"/>
  <c r="AE188" i="6"/>
  <c r="AD188" i="6"/>
  <c r="AC188" i="6"/>
  <c r="AB188" i="6"/>
  <c r="AA188" i="6"/>
  <c r="Z188" i="6"/>
  <c r="Y188" i="6"/>
  <c r="X188" i="6"/>
  <c r="W188" i="6"/>
  <c r="V188" i="6"/>
  <c r="U188" i="6"/>
  <c r="T188" i="6"/>
  <c r="S188" i="6"/>
  <c r="R188" i="6"/>
  <c r="J188" i="6"/>
  <c r="AU185" i="6"/>
  <c r="AR185" i="6"/>
  <c r="AK185" i="6"/>
  <c r="AU184" i="6"/>
  <c r="AR184" i="6"/>
  <c r="AK184" i="6"/>
  <c r="AU183" i="6"/>
  <c r="AR183" i="6"/>
  <c r="AK183" i="6"/>
  <c r="AU182" i="6"/>
  <c r="AR182" i="6"/>
  <c r="AK182" i="6"/>
  <c r="AU181" i="6"/>
  <c r="AR181" i="6"/>
  <c r="AK181" i="6"/>
  <c r="AU180" i="6"/>
  <c r="AR180" i="6"/>
  <c r="AK180" i="6"/>
  <c r="AJ180" i="6"/>
  <c r="AJ179" i="6" s="1"/>
  <c r="I180" i="6"/>
  <c r="H180" i="6"/>
  <c r="G180" i="6"/>
  <c r="F180" i="6"/>
  <c r="E180" i="6"/>
  <c r="AZ179" i="6"/>
  <c r="AY179" i="6"/>
  <c r="AX179" i="6"/>
  <c r="AW179" i="6"/>
  <c r="AV179" i="6"/>
  <c r="AT179" i="6"/>
  <c r="AS179" i="6"/>
  <c r="AQ179" i="6"/>
  <c r="AP179" i="6"/>
  <c r="AO179" i="6"/>
  <c r="AN179" i="6"/>
  <c r="AM179" i="6"/>
  <c r="AL179" i="6"/>
  <c r="AG179" i="6"/>
  <c r="AF179" i="6"/>
  <c r="AE179" i="6"/>
  <c r="AD179" i="6"/>
  <c r="AC179" i="6"/>
  <c r="AB179" i="6"/>
  <c r="AA179" i="6"/>
  <c r="Z179" i="6"/>
  <c r="Y179" i="6"/>
  <c r="X179" i="6"/>
  <c r="W179" i="6"/>
  <c r="V179" i="6"/>
  <c r="U179" i="6"/>
  <c r="T179" i="6"/>
  <c r="S179" i="6"/>
  <c r="R179" i="6"/>
  <c r="J179" i="6"/>
  <c r="AU176" i="6"/>
  <c r="AR176" i="6"/>
  <c r="AK176" i="6"/>
  <c r="AU175" i="6"/>
  <c r="AR175" i="6"/>
  <c r="AK175" i="6"/>
  <c r="AU174" i="6"/>
  <c r="AR174" i="6"/>
  <c r="AK174" i="6"/>
  <c r="AU173" i="6"/>
  <c r="AR173" i="6"/>
  <c r="AK173" i="6"/>
  <c r="AU172" i="6"/>
  <c r="AR172" i="6"/>
  <c r="AK172" i="6"/>
  <c r="AU171" i="6"/>
  <c r="AR171" i="6"/>
  <c r="AK171" i="6"/>
  <c r="AJ171" i="6"/>
  <c r="AJ170" i="6" s="1"/>
  <c r="I171" i="6"/>
  <c r="H171" i="6"/>
  <c r="G171" i="6"/>
  <c r="F171" i="6"/>
  <c r="E171" i="6"/>
  <c r="AZ170" i="6"/>
  <c r="AY170" i="6"/>
  <c r="AX170" i="6"/>
  <c r="AW170" i="6"/>
  <c r="AV170" i="6"/>
  <c r="AT170" i="6"/>
  <c r="AS170" i="6"/>
  <c r="AQ170" i="6"/>
  <c r="AP170" i="6"/>
  <c r="AO170" i="6"/>
  <c r="AN170" i="6"/>
  <c r="AM170" i="6"/>
  <c r="AL170" i="6"/>
  <c r="AG170" i="6"/>
  <c r="AF170" i="6"/>
  <c r="AE170" i="6"/>
  <c r="AD170" i="6"/>
  <c r="AC170" i="6"/>
  <c r="AB170" i="6"/>
  <c r="AA170" i="6"/>
  <c r="Z170" i="6"/>
  <c r="Y170" i="6"/>
  <c r="X170" i="6"/>
  <c r="W170" i="6"/>
  <c r="V170" i="6"/>
  <c r="U170" i="6"/>
  <c r="T170" i="6"/>
  <c r="S170" i="6"/>
  <c r="R170" i="6"/>
  <c r="J170" i="6"/>
  <c r="AU167" i="6"/>
  <c r="AR167" i="6"/>
  <c r="AK167" i="6"/>
  <c r="AU166" i="6"/>
  <c r="AR166" i="6"/>
  <c r="AK166" i="6"/>
  <c r="AU165" i="6"/>
  <c r="AR165" i="6"/>
  <c r="AK165" i="6"/>
  <c r="AU164" i="6"/>
  <c r="AR164" i="6"/>
  <c r="AK164" i="6"/>
  <c r="AU163" i="6"/>
  <c r="AR163" i="6"/>
  <c r="AK163" i="6"/>
  <c r="AU162" i="6"/>
  <c r="AR162" i="6"/>
  <c r="AK162" i="6"/>
  <c r="AJ162" i="6"/>
  <c r="AJ161" i="6" s="1"/>
  <c r="I162" i="6"/>
  <c r="H162" i="6"/>
  <c r="G162" i="6"/>
  <c r="F162" i="6"/>
  <c r="E162" i="6"/>
  <c r="AZ161" i="6"/>
  <c r="AY161" i="6"/>
  <c r="AX161" i="6"/>
  <c r="AW161" i="6"/>
  <c r="AV161" i="6"/>
  <c r="AT161" i="6"/>
  <c r="AS161" i="6"/>
  <c r="AQ161" i="6"/>
  <c r="AP161" i="6"/>
  <c r="AO161" i="6"/>
  <c r="AN161" i="6"/>
  <c r="AM161" i="6"/>
  <c r="AL161" i="6"/>
  <c r="AG161" i="6"/>
  <c r="AF161" i="6"/>
  <c r="AE161" i="6"/>
  <c r="AD161" i="6"/>
  <c r="AC161" i="6"/>
  <c r="AB161" i="6"/>
  <c r="AA161" i="6"/>
  <c r="Z161" i="6"/>
  <c r="Y161" i="6"/>
  <c r="X161" i="6"/>
  <c r="W161" i="6"/>
  <c r="V161" i="6"/>
  <c r="U161" i="6"/>
  <c r="T161" i="6"/>
  <c r="S161" i="6"/>
  <c r="R161" i="6"/>
  <c r="J161" i="6"/>
  <c r="AU158" i="6"/>
  <c r="AR158" i="6"/>
  <c r="AK158" i="6"/>
  <c r="AU157" i="6"/>
  <c r="AR157" i="6"/>
  <c r="AK157" i="6"/>
  <c r="AU156" i="6"/>
  <c r="AR156" i="6"/>
  <c r="AK156" i="6"/>
  <c r="AU155" i="6"/>
  <c r="AR155" i="6"/>
  <c r="AK155" i="6"/>
  <c r="AU154" i="6"/>
  <c r="AR154" i="6"/>
  <c r="AK154" i="6"/>
  <c r="AU153" i="6"/>
  <c r="AR153" i="6"/>
  <c r="AK153" i="6"/>
  <c r="AJ153" i="6"/>
  <c r="AJ152" i="6" s="1"/>
  <c r="I153" i="6"/>
  <c r="H153" i="6"/>
  <c r="G153" i="6"/>
  <c r="F153" i="6"/>
  <c r="E153" i="6"/>
  <c r="AZ152" i="6"/>
  <c r="AY152" i="6"/>
  <c r="AX152" i="6"/>
  <c r="AW152" i="6"/>
  <c r="AV152" i="6"/>
  <c r="AT152" i="6"/>
  <c r="AS152" i="6"/>
  <c r="AQ152" i="6"/>
  <c r="AP152" i="6"/>
  <c r="AO152" i="6"/>
  <c r="AN152" i="6"/>
  <c r="AM152" i="6"/>
  <c r="AL152" i="6"/>
  <c r="AG152" i="6"/>
  <c r="AF152" i="6"/>
  <c r="AE152" i="6"/>
  <c r="AD152" i="6"/>
  <c r="AC152" i="6"/>
  <c r="AB152" i="6"/>
  <c r="AA152" i="6"/>
  <c r="Z152" i="6"/>
  <c r="Y152" i="6"/>
  <c r="X152" i="6"/>
  <c r="W152" i="6"/>
  <c r="V152" i="6"/>
  <c r="U152" i="6"/>
  <c r="T152" i="6"/>
  <c r="S152" i="6"/>
  <c r="R152" i="6"/>
  <c r="J152" i="6"/>
  <c r="AU149" i="6"/>
  <c r="AR149" i="6"/>
  <c r="AK149" i="6"/>
  <c r="AU148" i="6"/>
  <c r="AR148" i="6"/>
  <c r="AK148" i="6"/>
  <c r="AU147" i="6"/>
  <c r="AR147" i="6"/>
  <c r="AK147" i="6"/>
  <c r="AU146" i="6"/>
  <c r="AR146" i="6"/>
  <c r="AK146" i="6"/>
  <c r="AU145" i="6"/>
  <c r="AR145" i="6"/>
  <c r="AK145" i="6"/>
  <c r="AU144" i="6"/>
  <c r="AR144" i="6"/>
  <c r="AK144" i="6"/>
  <c r="AJ144" i="6"/>
  <c r="I144" i="6"/>
  <c r="H144" i="6"/>
  <c r="G144" i="6"/>
  <c r="F144" i="6"/>
  <c r="E144" i="6"/>
  <c r="AZ143" i="6"/>
  <c r="AY143" i="6"/>
  <c r="AX143" i="6"/>
  <c r="AW143" i="6"/>
  <c r="AV143" i="6"/>
  <c r="AT143" i="6"/>
  <c r="AS143" i="6"/>
  <c r="AQ143" i="6"/>
  <c r="AP143" i="6"/>
  <c r="AO143" i="6"/>
  <c r="AN143" i="6"/>
  <c r="AM143" i="6"/>
  <c r="AL143" i="6"/>
  <c r="AJ143" i="6"/>
  <c r="AG143" i="6"/>
  <c r="AF143" i="6"/>
  <c r="AE143" i="6"/>
  <c r="AD143" i="6"/>
  <c r="AC143" i="6"/>
  <c r="AB143" i="6"/>
  <c r="AA143" i="6"/>
  <c r="Z143" i="6"/>
  <c r="Y143" i="6"/>
  <c r="X143" i="6"/>
  <c r="W143" i="6"/>
  <c r="V143" i="6"/>
  <c r="U143" i="6"/>
  <c r="T143" i="6"/>
  <c r="S143" i="6"/>
  <c r="R143" i="6"/>
  <c r="J143" i="6"/>
  <c r="AU140" i="6"/>
  <c r="AR140" i="6"/>
  <c r="AK140" i="6"/>
  <c r="AU139" i="6"/>
  <c r="AR139" i="6"/>
  <c r="AK139" i="6"/>
  <c r="AU138" i="6"/>
  <c r="AR138" i="6"/>
  <c r="AK138" i="6"/>
  <c r="AU137" i="6"/>
  <c r="AR137" i="6"/>
  <c r="AK137" i="6"/>
  <c r="AU136" i="6"/>
  <c r="AR136" i="6"/>
  <c r="AK136" i="6"/>
  <c r="AU135" i="6"/>
  <c r="AR135" i="6"/>
  <c r="AK135" i="6"/>
  <c r="AJ135" i="6"/>
  <c r="AJ134" i="6" s="1"/>
  <c r="I135" i="6"/>
  <c r="H135" i="6"/>
  <c r="G135" i="6"/>
  <c r="F135" i="6"/>
  <c r="E135" i="6"/>
  <c r="AZ134" i="6"/>
  <c r="AY134" i="6"/>
  <c r="AX134" i="6"/>
  <c r="AW134" i="6"/>
  <c r="AV134" i="6"/>
  <c r="AT134" i="6"/>
  <c r="AS134" i="6"/>
  <c r="AQ134" i="6"/>
  <c r="AP134" i="6"/>
  <c r="AO134" i="6"/>
  <c r="AN134" i="6"/>
  <c r="AM134" i="6"/>
  <c r="AL134" i="6"/>
  <c r="AG134" i="6"/>
  <c r="AF134" i="6"/>
  <c r="AE134" i="6"/>
  <c r="AD134" i="6"/>
  <c r="AC134" i="6"/>
  <c r="AB134" i="6"/>
  <c r="AA134" i="6"/>
  <c r="Z134" i="6"/>
  <c r="Y134" i="6"/>
  <c r="X134" i="6"/>
  <c r="W134" i="6"/>
  <c r="V134" i="6"/>
  <c r="U134" i="6"/>
  <c r="T134" i="6"/>
  <c r="S134" i="6"/>
  <c r="R134" i="6"/>
  <c r="J134" i="6"/>
  <c r="AU131" i="6"/>
  <c r="AR131" i="6"/>
  <c r="AK131" i="6"/>
  <c r="AU130" i="6"/>
  <c r="AR130" i="6"/>
  <c r="AK130" i="6"/>
  <c r="AU129" i="6"/>
  <c r="AR129" i="6"/>
  <c r="AK129" i="6"/>
  <c r="AU128" i="6"/>
  <c r="AR128" i="6"/>
  <c r="AK128" i="6"/>
  <c r="AU127" i="6"/>
  <c r="AR127" i="6"/>
  <c r="AK127" i="6"/>
  <c r="AU126" i="6"/>
  <c r="AR126" i="6"/>
  <c r="AK126" i="6"/>
  <c r="AJ126" i="6"/>
  <c r="AJ125" i="6" s="1"/>
  <c r="I126" i="6"/>
  <c r="H126" i="6"/>
  <c r="G126" i="6"/>
  <c r="F126" i="6"/>
  <c r="E126" i="6"/>
  <c r="AZ125" i="6"/>
  <c r="AY125" i="6"/>
  <c r="AX125" i="6"/>
  <c r="AW125" i="6"/>
  <c r="AV125" i="6"/>
  <c r="AT125" i="6"/>
  <c r="AS125" i="6"/>
  <c r="AQ125" i="6"/>
  <c r="AP125" i="6"/>
  <c r="AO125" i="6"/>
  <c r="AN125" i="6"/>
  <c r="AM125" i="6"/>
  <c r="AL125" i="6"/>
  <c r="AG125" i="6"/>
  <c r="AF125" i="6"/>
  <c r="AE125" i="6"/>
  <c r="AD125" i="6"/>
  <c r="AC125" i="6"/>
  <c r="AB125" i="6"/>
  <c r="AA125" i="6"/>
  <c r="Z125" i="6"/>
  <c r="Y125" i="6"/>
  <c r="X125" i="6"/>
  <c r="W125" i="6"/>
  <c r="V125" i="6"/>
  <c r="U125" i="6"/>
  <c r="T125" i="6"/>
  <c r="S125" i="6"/>
  <c r="R125" i="6"/>
  <c r="J125" i="6"/>
  <c r="AU122" i="6"/>
  <c r="AR122" i="6"/>
  <c r="AK122" i="6"/>
  <c r="AU121" i="6"/>
  <c r="AR121" i="6"/>
  <c r="AK121" i="6"/>
  <c r="AU120" i="6"/>
  <c r="AR120" i="6"/>
  <c r="AK120" i="6"/>
  <c r="AU119" i="6"/>
  <c r="AR119" i="6"/>
  <c r="AK119" i="6"/>
  <c r="AU118" i="6"/>
  <c r="AR118" i="6"/>
  <c r="AK118" i="6"/>
  <c r="AU117" i="6"/>
  <c r="AR117" i="6"/>
  <c r="AK117" i="6"/>
  <c r="AJ117" i="6"/>
  <c r="AJ116" i="6" s="1"/>
  <c r="I117" i="6"/>
  <c r="H117" i="6"/>
  <c r="G117" i="6"/>
  <c r="F117" i="6"/>
  <c r="E117" i="6"/>
  <c r="AZ116" i="6"/>
  <c r="AY116" i="6"/>
  <c r="AX116" i="6"/>
  <c r="AW116" i="6"/>
  <c r="AV116" i="6"/>
  <c r="AT116" i="6"/>
  <c r="AS116" i="6"/>
  <c r="AQ116" i="6"/>
  <c r="AP116" i="6"/>
  <c r="AO116" i="6"/>
  <c r="AN116" i="6"/>
  <c r="AM116" i="6"/>
  <c r="AL116" i="6"/>
  <c r="AG116" i="6"/>
  <c r="AF116" i="6"/>
  <c r="AE116" i="6"/>
  <c r="AD116" i="6"/>
  <c r="AC116" i="6"/>
  <c r="AB116" i="6"/>
  <c r="AA116" i="6"/>
  <c r="Z116" i="6"/>
  <c r="Y116" i="6"/>
  <c r="X116" i="6"/>
  <c r="W116" i="6"/>
  <c r="V116" i="6"/>
  <c r="U116" i="6"/>
  <c r="T116" i="6"/>
  <c r="S116" i="6"/>
  <c r="R116" i="6"/>
  <c r="J116" i="6"/>
  <c r="AU113" i="6"/>
  <c r="AR113" i="6"/>
  <c r="AK113" i="6"/>
  <c r="AU112" i="6"/>
  <c r="AR112" i="6"/>
  <c r="AK112" i="6"/>
  <c r="AU111" i="6"/>
  <c r="AR111" i="6"/>
  <c r="AK111" i="6"/>
  <c r="AU110" i="6"/>
  <c r="AR110" i="6"/>
  <c r="AK110" i="6"/>
  <c r="AU109" i="6"/>
  <c r="AR109" i="6"/>
  <c r="AK109" i="6"/>
  <c r="AU108" i="6"/>
  <c r="AR108" i="6"/>
  <c r="AK108" i="6"/>
  <c r="AJ108" i="6"/>
  <c r="AJ107" i="6" s="1"/>
  <c r="I108" i="6"/>
  <c r="H108" i="6"/>
  <c r="G108" i="6"/>
  <c r="F108" i="6"/>
  <c r="E108" i="6"/>
  <c r="AZ107" i="6"/>
  <c r="AY107" i="6"/>
  <c r="AX107" i="6"/>
  <c r="AW107" i="6"/>
  <c r="AV107" i="6"/>
  <c r="AT107" i="6"/>
  <c r="AS107" i="6"/>
  <c r="AQ107" i="6"/>
  <c r="AP107" i="6"/>
  <c r="AO107" i="6"/>
  <c r="AN107" i="6"/>
  <c r="AM107" i="6"/>
  <c r="AL107" i="6"/>
  <c r="AG107" i="6"/>
  <c r="AF107" i="6"/>
  <c r="AE107" i="6"/>
  <c r="AD107" i="6"/>
  <c r="AC107" i="6"/>
  <c r="AB107" i="6"/>
  <c r="AA107" i="6"/>
  <c r="Z107" i="6"/>
  <c r="Y107" i="6"/>
  <c r="X107" i="6"/>
  <c r="W107" i="6"/>
  <c r="V107" i="6"/>
  <c r="U107" i="6"/>
  <c r="T107" i="6"/>
  <c r="S107" i="6"/>
  <c r="R107" i="6"/>
  <c r="J107" i="6"/>
  <c r="AU104" i="6"/>
  <c r="AR104" i="6"/>
  <c r="AK104" i="6"/>
  <c r="AU103" i="6"/>
  <c r="AR103" i="6"/>
  <c r="AK103" i="6"/>
  <c r="AU102" i="6"/>
  <c r="AR102" i="6"/>
  <c r="AK102" i="6"/>
  <c r="AU101" i="6"/>
  <c r="AR101" i="6"/>
  <c r="AK101" i="6"/>
  <c r="AU100" i="6"/>
  <c r="AR100" i="6"/>
  <c r="AK100" i="6"/>
  <c r="AU99" i="6"/>
  <c r="AR99" i="6"/>
  <c r="AK99" i="6"/>
  <c r="AJ99" i="6"/>
  <c r="AJ98" i="6" s="1"/>
  <c r="I99" i="6"/>
  <c r="H99" i="6"/>
  <c r="G99" i="6"/>
  <c r="F99" i="6"/>
  <c r="E99" i="6"/>
  <c r="AZ98" i="6"/>
  <c r="AY98" i="6"/>
  <c r="AX98" i="6"/>
  <c r="AW98" i="6"/>
  <c r="AV98" i="6"/>
  <c r="AT98" i="6"/>
  <c r="AS98" i="6"/>
  <c r="AQ98" i="6"/>
  <c r="AP98" i="6"/>
  <c r="AO98" i="6"/>
  <c r="AN98" i="6"/>
  <c r="AM98" i="6"/>
  <c r="AL98" i="6"/>
  <c r="AG98" i="6"/>
  <c r="AF98" i="6"/>
  <c r="AE98" i="6"/>
  <c r="AD98" i="6"/>
  <c r="AC98" i="6"/>
  <c r="AB98" i="6"/>
  <c r="AA98" i="6"/>
  <c r="Z98" i="6"/>
  <c r="Y98" i="6"/>
  <c r="X98" i="6"/>
  <c r="W98" i="6"/>
  <c r="V98" i="6"/>
  <c r="U98" i="6"/>
  <c r="T98" i="6"/>
  <c r="S98" i="6"/>
  <c r="R98" i="6"/>
  <c r="J98" i="6"/>
  <c r="AU95" i="6"/>
  <c r="AR95" i="6"/>
  <c r="AK95" i="6"/>
  <c r="AU94" i="6"/>
  <c r="AR94" i="6"/>
  <c r="AK94" i="6"/>
  <c r="AU93" i="6"/>
  <c r="AR93" i="6"/>
  <c r="AK93" i="6"/>
  <c r="AU92" i="6"/>
  <c r="AR92" i="6"/>
  <c r="AK92" i="6"/>
  <c r="AU91" i="6"/>
  <c r="AR91" i="6"/>
  <c r="AK91" i="6"/>
  <c r="AU90" i="6"/>
  <c r="AR90" i="6"/>
  <c r="AK90" i="6"/>
  <c r="AJ90" i="6"/>
  <c r="AJ89" i="6" s="1"/>
  <c r="I90" i="6"/>
  <c r="H90" i="6"/>
  <c r="G90" i="6"/>
  <c r="F90" i="6"/>
  <c r="E90" i="6"/>
  <c r="AZ89" i="6"/>
  <c r="AY89" i="6"/>
  <c r="AX89" i="6"/>
  <c r="AW89" i="6"/>
  <c r="AV89" i="6"/>
  <c r="AT89" i="6"/>
  <c r="AS89" i="6"/>
  <c r="AQ89" i="6"/>
  <c r="AP89" i="6"/>
  <c r="AO89" i="6"/>
  <c r="AN89" i="6"/>
  <c r="AM89" i="6"/>
  <c r="AL89" i="6"/>
  <c r="AG89" i="6"/>
  <c r="AF89" i="6"/>
  <c r="AE89" i="6"/>
  <c r="AD89" i="6"/>
  <c r="AC89" i="6"/>
  <c r="AB89" i="6"/>
  <c r="AA89" i="6"/>
  <c r="Z89" i="6"/>
  <c r="Y89" i="6"/>
  <c r="X89" i="6"/>
  <c r="W89" i="6"/>
  <c r="V89" i="6"/>
  <c r="U89" i="6"/>
  <c r="T89" i="6"/>
  <c r="S89" i="6"/>
  <c r="R89" i="6"/>
  <c r="J89" i="6"/>
  <c r="AU86" i="6"/>
  <c r="AR86" i="6"/>
  <c r="AK86" i="6"/>
  <c r="AU85" i="6"/>
  <c r="AR85" i="6"/>
  <c r="AK85" i="6"/>
  <c r="AU84" i="6"/>
  <c r="AR84" i="6"/>
  <c r="AK84" i="6"/>
  <c r="AU83" i="6"/>
  <c r="AR83" i="6"/>
  <c r="AK83" i="6"/>
  <c r="AU82" i="6"/>
  <c r="AR82" i="6"/>
  <c r="AK82" i="6"/>
  <c r="AU81" i="6"/>
  <c r="AR81" i="6"/>
  <c r="AK81" i="6"/>
  <c r="AJ81" i="6"/>
  <c r="AJ80" i="6" s="1"/>
  <c r="I81" i="6"/>
  <c r="H81" i="6"/>
  <c r="G81" i="6"/>
  <c r="F81" i="6"/>
  <c r="E81" i="6"/>
  <c r="AZ80" i="6"/>
  <c r="AY80" i="6"/>
  <c r="AX80" i="6"/>
  <c r="AW80" i="6"/>
  <c r="AV80" i="6"/>
  <c r="AT80" i="6"/>
  <c r="AS80" i="6"/>
  <c r="AQ80" i="6"/>
  <c r="AP80" i="6"/>
  <c r="AO80" i="6"/>
  <c r="AN80" i="6"/>
  <c r="AM80" i="6"/>
  <c r="AL80" i="6"/>
  <c r="AG80" i="6"/>
  <c r="AF80" i="6"/>
  <c r="AE80" i="6"/>
  <c r="AD80" i="6"/>
  <c r="AC80" i="6"/>
  <c r="AB80" i="6"/>
  <c r="AA80" i="6"/>
  <c r="Z80" i="6"/>
  <c r="Y80" i="6"/>
  <c r="X80" i="6"/>
  <c r="W80" i="6"/>
  <c r="V80" i="6"/>
  <c r="U80" i="6"/>
  <c r="T80" i="6"/>
  <c r="S80" i="6"/>
  <c r="R80" i="6"/>
  <c r="J80" i="6"/>
  <c r="AU77" i="6"/>
  <c r="AR77" i="6"/>
  <c r="AK77" i="6"/>
  <c r="AU76" i="6"/>
  <c r="AR76" i="6"/>
  <c r="AK76" i="6"/>
  <c r="AU75" i="6"/>
  <c r="AR75" i="6"/>
  <c r="AK75" i="6"/>
  <c r="AU74" i="6"/>
  <c r="AR74" i="6"/>
  <c r="AK74" i="6"/>
  <c r="AU73" i="6"/>
  <c r="AR73" i="6"/>
  <c r="AK73" i="6"/>
  <c r="AU72" i="6"/>
  <c r="AR72" i="6"/>
  <c r="AK72" i="6"/>
  <c r="AJ72" i="6"/>
  <c r="I72" i="6"/>
  <c r="H72" i="6"/>
  <c r="G72" i="6"/>
  <c r="F72" i="6"/>
  <c r="E72" i="6"/>
  <c r="AZ71" i="6"/>
  <c r="AY71" i="6"/>
  <c r="AX71" i="6"/>
  <c r="AW71" i="6"/>
  <c r="AV71" i="6"/>
  <c r="AT71" i="6"/>
  <c r="AS71" i="6"/>
  <c r="AQ71" i="6"/>
  <c r="AP71" i="6"/>
  <c r="AO71" i="6"/>
  <c r="AN71" i="6"/>
  <c r="AM71" i="6"/>
  <c r="AL71" i="6"/>
  <c r="AJ71" i="6"/>
  <c r="AG71" i="6"/>
  <c r="AF71" i="6"/>
  <c r="AE71" i="6"/>
  <c r="AD71" i="6"/>
  <c r="AC71" i="6"/>
  <c r="AB71" i="6"/>
  <c r="AA71" i="6"/>
  <c r="Z71" i="6"/>
  <c r="Y71" i="6"/>
  <c r="X71" i="6"/>
  <c r="W71" i="6"/>
  <c r="V71" i="6"/>
  <c r="U71" i="6"/>
  <c r="T71" i="6"/>
  <c r="S71" i="6"/>
  <c r="R71" i="6"/>
  <c r="J71" i="6"/>
  <c r="AU68" i="6"/>
  <c r="AR68" i="6"/>
  <c r="AK68" i="6"/>
  <c r="AU67" i="6"/>
  <c r="AR67" i="6"/>
  <c r="AK67" i="6"/>
  <c r="AU66" i="6"/>
  <c r="AR66" i="6"/>
  <c r="AK66" i="6"/>
  <c r="AU65" i="6"/>
  <c r="AR65" i="6"/>
  <c r="AK65" i="6"/>
  <c r="AU64" i="6"/>
  <c r="AR64" i="6"/>
  <c r="AK64" i="6"/>
  <c r="AU63" i="6"/>
  <c r="AR63" i="6"/>
  <c r="AK63" i="6"/>
  <c r="AJ63" i="6"/>
  <c r="AJ62" i="6" s="1"/>
  <c r="I63" i="6"/>
  <c r="H63" i="6"/>
  <c r="G63" i="6"/>
  <c r="F63" i="6"/>
  <c r="E63" i="6"/>
  <c r="AZ62" i="6"/>
  <c r="AY62" i="6"/>
  <c r="AX62" i="6"/>
  <c r="AW62" i="6"/>
  <c r="AV62" i="6"/>
  <c r="AT62" i="6"/>
  <c r="AS62" i="6"/>
  <c r="AQ62" i="6"/>
  <c r="AP62" i="6"/>
  <c r="AO62" i="6"/>
  <c r="AN62" i="6"/>
  <c r="AM62" i="6"/>
  <c r="AL62" i="6"/>
  <c r="AG62" i="6"/>
  <c r="AF62" i="6"/>
  <c r="AE62" i="6"/>
  <c r="AD62" i="6"/>
  <c r="AC62" i="6"/>
  <c r="AB62" i="6"/>
  <c r="AA62" i="6"/>
  <c r="Z62" i="6"/>
  <c r="Y62" i="6"/>
  <c r="X62" i="6"/>
  <c r="W62" i="6"/>
  <c r="V62" i="6"/>
  <c r="U62" i="6"/>
  <c r="T62" i="6"/>
  <c r="S62" i="6"/>
  <c r="R62" i="6"/>
  <c r="J62" i="6"/>
  <c r="AU59" i="6"/>
  <c r="AR59" i="6"/>
  <c r="AU53" i="6"/>
  <c r="AR53" i="6"/>
  <c r="AU52" i="6"/>
  <c r="AR52" i="6"/>
  <c r="AU51" i="6"/>
  <c r="AR51" i="6"/>
  <c r="AU50" i="6"/>
  <c r="AR50" i="6"/>
  <c r="AU49" i="6"/>
  <c r="AR49" i="6"/>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H31" i="6"/>
  <c r="G31" i="6"/>
  <c r="F31" i="6"/>
  <c r="E31" i="6"/>
  <c r="AZ30" i="6"/>
  <c r="AY30" i="6"/>
  <c r="AX30" i="6"/>
  <c r="AW30" i="6"/>
  <c r="AV30" i="6"/>
  <c r="AT30" i="6"/>
  <c r="AS30" i="6"/>
  <c r="AQ30" i="6"/>
  <c r="AP30" i="6"/>
  <c r="AO30" i="6"/>
  <c r="AN30" i="6"/>
  <c r="AM30" i="6"/>
  <c r="AL30" i="6"/>
  <c r="AJ30" i="6"/>
  <c r="AG30" i="6"/>
  <c r="AF30" i="6"/>
  <c r="AE30" i="6"/>
  <c r="AD30" i="6"/>
  <c r="AC30" i="6"/>
  <c r="AB30" i="6"/>
  <c r="AA30" i="6"/>
  <c r="Z30" i="6"/>
  <c r="Y30" i="6"/>
  <c r="X30" i="6"/>
  <c r="W30" i="6"/>
  <c r="V30" i="6"/>
  <c r="U30" i="6"/>
  <c r="T30" i="6"/>
  <c r="S30" i="6"/>
  <c r="R30" i="6"/>
  <c r="J30" i="6"/>
  <c r="AU197" i="6" l="1"/>
  <c r="AR197" i="6"/>
  <c r="AK197" i="6"/>
  <c r="AR48" i="6"/>
  <c r="AR39" i="6"/>
  <c r="AR21" i="6"/>
  <c r="AK30" i="6"/>
  <c r="AR188" i="6"/>
  <c r="AU39" i="6"/>
  <c r="AR161" i="6"/>
  <c r="AR107" i="6"/>
  <c r="AR152" i="6"/>
  <c r="AU71" i="6"/>
  <c r="AR143" i="6"/>
  <c r="AU30" i="6"/>
  <c r="AR71" i="6"/>
  <c r="AR134" i="6"/>
  <c r="AK89" i="6"/>
  <c r="AK39" i="6"/>
  <c r="AR125" i="6"/>
  <c r="AR62" i="6"/>
  <c r="AU62" i="6"/>
  <c r="AK80" i="6"/>
  <c r="AR98" i="6"/>
  <c r="AU98" i="6"/>
  <c r="AU107" i="6"/>
  <c r="AR179" i="6"/>
  <c r="AU179" i="6"/>
  <c r="AR30" i="6"/>
  <c r="AU48" i="6"/>
  <c r="AK71" i="6"/>
  <c r="AR89" i="6"/>
  <c r="AU89" i="6"/>
  <c r="AR170" i="6"/>
  <c r="AU170" i="6"/>
  <c r="AK62" i="6"/>
  <c r="AR80" i="6"/>
  <c r="AU80" i="6"/>
  <c r="AK98" i="6"/>
  <c r="AK107" i="6"/>
  <c r="AK179" i="6"/>
  <c r="AK188" i="6"/>
  <c r="AU188" i="6"/>
  <c r="AR116" i="6"/>
  <c r="AU116" i="6"/>
  <c r="AK125" i="6"/>
  <c r="AU125" i="6"/>
  <c r="AK134" i="6"/>
  <c r="AU134" i="6"/>
  <c r="AK143" i="6"/>
  <c r="AU143" i="6"/>
  <c r="AK152" i="6"/>
  <c r="AU152" i="6"/>
  <c r="AK161" i="6"/>
  <c r="AU161" i="6"/>
  <c r="AU21" i="6"/>
  <c r="AK170" i="6"/>
  <c r="AK116"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31" i="6" l="1"/>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8" i="6" l="1"/>
  <c r="C189" i="6"/>
  <c r="C180" i="6"/>
  <c r="C171" i="6"/>
  <c r="C162" i="6"/>
  <c r="C153" i="6"/>
  <c r="C144" i="6"/>
  <c r="C135" i="6"/>
  <c r="C126" i="6"/>
  <c r="C117" i="6"/>
  <c r="C108" i="6"/>
  <c r="C99" i="6"/>
  <c r="C90" i="6"/>
  <c r="C81" i="6"/>
  <c r="C72" i="6"/>
  <c r="C63" i="6"/>
  <c r="C49" i="6"/>
  <c r="C40" i="6"/>
  <c r="C22" i="6"/>
  <c r="C31" i="6"/>
  <c r="B22" i="6"/>
  <c r="B198" i="6"/>
  <c r="B189" i="6"/>
  <c r="B180" i="6"/>
  <c r="B171" i="6"/>
  <c r="B162" i="6"/>
  <c r="B153" i="6"/>
  <c r="B144" i="6"/>
  <c r="B135" i="6"/>
  <c r="B126" i="6"/>
  <c r="B117" i="6"/>
  <c r="B108" i="6"/>
  <c r="B99" i="6"/>
  <c r="B90" i="6"/>
  <c r="B81" i="6"/>
  <c r="B72" i="6"/>
  <c r="B63"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P281" i="5"/>
  <c r="AW281" i="5" s="1"/>
  <c r="AM281" i="5"/>
  <c r="AT281" i="5" s="1"/>
  <c r="BA281" i="5" s="1"/>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BC283" i="5" s="1"/>
  <c r="AG9" i="5"/>
  <c r="AN9" i="5" s="1"/>
  <c r="AK186" i="5"/>
  <c r="AR186" i="5" s="1"/>
  <c r="AG275" i="5"/>
  <c r="AN139" i="5"/>
  <c r="BB186" i="5"/>
  <c r="AH9" i="5"/>
  <c r="AO9" i="5" s="1"/>
  <c r="AU9" i="5" s="1"/>
  <c r="AH99" i="5"/>
  <c r="AO99" i="5" s="1"/>
  <c r="AU99" i="5" s="1"/>
  <c r="AG99" i="5"/>
  <c r="AN99" i="5" s="1"/>
  <c r="AG69" i="5"/>
  <c r="AN69" i="5" s="1"/>
  <c r="AI69" i="5"/>
  <c r="AP69" i="5" s="1"/>
  <c r="AW69" i="5" s="1"/>
  <c r="AO139" i="5"/>
  <c r="AU139" i="5" s="1"/>
  <c r="AH186" i="5"/>
  <c r="AO186" i="5" s="1"/>
  <c r="AG125" i="5"/>
  <c r="AG133" i="5"/>
  <c r="AH133" i="5"/>
  <c r="AN133" i="5" s="1"/>
  <c r="AN182" i="5"/>
  <c r="AN206" i="5"/>
  <c r="AN211" i="5"/>
  <c r="AP211" i="5"/>
  <c r="AW211" i="5" s="1"/>
  <c r="BB211" i="5" s="1"/>
  <c r="AG230" i="5"/>
  <c r="K6" i="6"/>
  <c r="Y5" i="6"/>
  <c r="C5" i="6"/>
  <c r="C6" i="6"/>
  <c r="L5" i="6"/>
  <c r="AU12" i="6"/>
  <c r="AU9" i="6" s="1"/>
  <c r="AV9" i="5"/>
  <c r="BB9" i="5" s="1"/>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99" i="5" l="1"/>
  <c r="BB99" i="5" s="1"/>
  <c r="BB69" i="5"/>
  <c r="AU186" i="5"/>
  <c r="AO133" i="5"/>
  <c r="AV133" i="5" s="1"/>
  <c r="BB133" i="5" s="1"/>
  <c r="AV139" i="5"/>
  <c r="BB139" i="5" s="1"/>
  <c r="BC139" i="5" s="1"/>
  <c r="AU69" i="5"/>
  <c r="BC201" i="5"/>
  <c r="AU211" i="5"/>
  <c r="BC211" i="5" s="1"/>
  <c r="BC95" i="5"/>
  <c r="BC53" i="5"/>
  <c r="AN186" i="5"/>
  <c r="BC186" i="5" s="1"/>
  <c r="BC10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AU133" i="5" l="1"/>
  <c r="BC69" i="5"/>
  <c r="BC36" i="5"/>
  <c r="BC169" i="5"/>
  <c r="BC121" i="5"/>
  <c r="BC128" i="5"/>
  <c r="BC182"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AL12" authorId="2" shapeId="0" xr:uid="{00000000-0006-0000-0000-00000F000000}">
      <text>
        <r>
          <rPr>
            <b/>
            <sz val="8"/>
            <color indexed="81"/>
            <rFont val="Tahoma"/>
            <family val="2"/>
          </rPr>
          <t>PRIMERA INFANCIA (0 a 5 años)</t>
        </r>
        <r>
          <rPr>
            <sz val="8"/>
            <color indexed="81"/>
            <rFont val="Tahoma"/>
            <family val="2"/>
          </rPr>
          <t xml:space="preserve">
</t>
        </r>
      </text>
    </comment>
    <comment ref="AM12" authorId="2" shapeId="0" xr:uid="{00000000-0006-0000-0000-000010000000}">
      <text>
        <r>
          <rPr>
            <b/>
            <sz val="8"/>
            <color indexed="81"/>
            <rFont val="Tahoma"/>
            <family val="2"/>
          </rPr>
          <t>INFANCIA (6 a 11 años)</t>
        </r>
        <r>
          <rPr>
            <sz val="8"/>
            <color indexed="81"/>
            <rFont val="Tahoma"/>
            <family val="2"/>
          </rPr>
          <t xml:space="preserve">
</t>
        </r>
      </text>
    </comment>
    <comment ref="AN12" authorId="2" shapeId="0" xr:uid="{00000000-0006-0000-0000-000011000000}">
      <text>
        <r>
          <rPr>
            <b/>
            <sz val="8"/>
            <color indexed="81"/>
            <rFont val="Tahoma"/>
            <family val="2"/>
          </rPr>
          <t>ADOLESCENCIA (12 A 17 años)</t>
        </r>
      </text>
    </comment>
    <comment ref="AO12" authorId="2" shapeId="0" xr:uid="{00000000-0006-0000-0000-000012000000}">
      <text>
        <r>
          <rPr>
            <b/>
            <sz val="8"/>
            <color indexed="81"/>
            <rFont val="Tahoma"/>
            <family val="2"/>
          </rPr>
          <t>JUVENTUD (18 a 28 años)</t>
        </r>
        <r>
          <rPr>
            <sz val="8"/>
            <color indexed="81"/>
            <rFont val="Tahoma"/>
            <family val="2"/>
          </rPr>
          <t xml:space="preserve">
</t>
        </r>
      </text>
    </comment>
    <comment ref="AP12" authorId="2" shapeId="0" xr:uid="{00000000-0006-0000-0000-000013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14000000}">
      <text>
        <r>
          <rPr>
            <b/>
            <sz val="8"/>
            <color indexed="81"/>
            <rFont val="Tahoma"/>
            <family val="2"/>
          </rPr>
          <t>ADULTO MAYOR  (61 años en adelante)</t>
        </r>
        <r>
          <rPr>
            <sz val="8"/>
            <color indexed="81"/>
            <rFont val="Tahoma"/>
            <family val="2"/>
          </rPr>
          <t xml:space="preserve">
</t>
        </r>
      </text>
    </comment>
    <comment ref="AS12" authorId="2" shapeId="0" xr:uid="{00000000-0006-0000-0000-000015000000}">
      <text>
        <r>
          <rPr>
            <b/>
            <sz val="8"/>
            <color indexed="81"/>
            <rFont val="Tahoma"/>
            <family val="2"/>
          </rPr>
          <t>MUJERES</t>
        </r>
        <r>
          <rPr>
            <sz val="8"/>
            <color indexed="81"/>
            <rFont val="Tahoma"/>
            <family val="2"/>
          </rPr>
          <t xml:space="preserve">
</t>
        </r>
      </text>
    </comment>
    <comment ref="AT12" authorId="2" shapeId="0" xr:uid="{00000000-0006-0000-0000-000016000000}">
      <text>
        <r>
          <rPr>
            <b/>
            <sz val="8"/>
            <color indexed="81"/>
            <rFont val="Tahoma"/>
            <family val="2"/>
          </rPr>
          <t>HOMBRES</t>
        </r>
      </text>
    </comment>
    <comment ref="AV12" authorId="2" shapeId="0" xr:uid="{00000000-0006-0000-0000-000017000000}">
      <text>
        <r>
          <rPr>
            <b/>
            <sz val="8"/>
            <color indexed="81"/>
            <rFont val="Tahoma"/>
            <family val="2"/>
          </rPr>
          <t>VÍCTIMAS CONFLICTO ARMADO</t>
        </r>
        <r>
          <rPr>
            <sz val="8"/>
            <color indexed="81"/>
            <rFont val="Tahoma"/>
            <family val="2"/>
          </rPr>
          <t xml:space="preserve">
</t>
        </r>
      </text>
    </comment>
    <comment ref="AX12" authorId="2" shapeId="0" xr:uid="{00000000-0006-0000-0000-000018000000}">
      <text>
        <r>
          <rPr>
            <b/>
            <sz val="8"/>
            <color indexed="81"/>
            <rFont val="Tahoma"/>
            <family val="2"/>
          </rPr>
          <t>DISCAPACITADOS</t>
        </r>
        <r>
          <rPr>
            <sz val="8"/>
            <color indexed="81"/>
            <rFont val="Tahoma"/>
            <family val="2"/>
          </rPr>
          <t xml:space="preserve">
</t>
        </r>
      </text>
    </comment>
    <comment ref="AY12" authorId="2" shapeId="0" xr:uid="{00000000-0006-0000-0000-000019000000}">
      <text>
        <r>
          <rPr>
            <b/>
            <sz val="8"/>
            <color indexed="81"/>
            <rFont val="Tahoma"/>
            <family val="2"/>
          </rPr>
          <t>AFROCOLOMBIANO O RAIZAL</t>
        </r>
      </text>
    </comment>
    <comment ref="AZ12" authorId="2" shapeId="0" xr:uid="{00000000-0006-0000-0000-00001A000000}">
      <text>
        <r>
          <rPr>
            <b/>
            <sz val="8"/>
            <color indexed="81"/>
            <rFont val="Tahoma"/>
            <family val="2"/>
          </rPr>
          <t>INDÍGENAS</t>
        </r>
        <r>
          <rPr>
            <sz val="8"/>
            <color indexed="81"/>
            <rFont val="Tahoma"/>
            <family val="2"/>
          </rPr>
          <t xml:space="preserve">
</t>
        </r>
      </text>
    </comment>
    <comment ref="BA12" authorId="1" shapeId="0" xr:uid="{00000000-0006-0000-0000-00001B000000}">
      <text>
        <r>
          <rPr>
            <b/>
            <sz val="9"/>
            <color indexed="81"/>
            <rFont val="Tahoma"/>
            <family val="2"/>
          </rPr>
          <t>MEDIO DE EVIDENCIA. INFORME, RESGISTRO FOTOGRAFICO, PLANILLA, ETC</t>
        </r>
      </text>
    </comment>
    <comment ref="AL21" authorId="2" shapeId="0" xr:uid="{00000000-0006-0000-0000-00001C000000}">
      <text>
        <r>
          <rPr>
            <b/>
            <sz val="8"/>
            <color indexed="81"/>
            <rFont val="Tahoma"/>
            <family val="2"/>
          </rPr>
          <t>PRIMERA INFANCIA (0 a 5 años)</t>
        </r>
        <r>
          <rPr>
            <sz val="8"/>
            <color indexed="81"/>
            <rFont val="Tahoma"/>
            <family val="2"/>
          </rPr>
          <t xml:space="preserve">
</t>
        </r>
      </text>
    </comment>
    <comment ref="AM21" authorId="2" shapeId="0" xr:uid="{00000000-0006-0000-0000-00001D000000}">
      <text>
        <r>
          <rPr>
            <b/>
            <sz val="8"/>
            <color indexed="81"/>
            <rFont val="Tahoma"/>
            <family val="2"/>
          </rPr>
          <t>INFANCIA (6 a 11 años)</t>
        </r>
        <r>
          <rPr>
            <sz val="8"/>
            <color indexed="81"/>
            <rFont val="Tahoma"/>
            <family val="2"/>
          </rPr>
          <t xml:space="preserve">
</t>
        </r>
      </text>
    </comment>
    <comment ref="AN21" authorId="2" shapeId="0" xr:uid="{00000000-0006-0000-0000-00001E000000}">
      <text>
        <r>
          <rPr>
            <b/>
            <sz val="8"/>
            <color indexed="81"/>
            <rFont val="Tahoma"/>
            <family val="2"/>
          </rPr>
          <t>ADOLESCENCIA (12 A 17 años)</t>
        </r>
      </text>
    </comment>
    <comment ref="AO21" authorId="2" shapeId="0" xr:uid="{00000000-0006-0000-0000-00001F000000}">
      <text>
        <r>
          <rPr>
            <b/>
            <sz val="8"/>
            <color indexed="81"/>
            <rFont val="Tahoma"/>
            <family val="2"/>
          </rPr>
          <t>JUVENTUD (18 a 28 años)</t>
        </r>
        <r>
          <rPr>
            <sz val="8"/>
            <color indexed="81"/>
            <rFont val="Tahoma"/>
            <family val="2"/>
          </rPr>
          <t xml:space="preserve">
</t>
        </r>
      </text>
    </comment>
    <comment ref="AP21" authorId="2" shapeId="0" xr:uid="{00000000-0006-0000-0000-000020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21000000}">
      <text>
        <r>
          <rPr>
            <b/>
            <sz val="8"/>
            <color indexed="81"/>
            <rFont val="Tahoma"/>
            <family val="2"/>
          </rPr>
          <t>ADULTO MAYOR  (61 años en adelante)</t>
        </r>
        <r>
          <rPr>
            <sz val="8"/>
            <color indexed="81"/>
            <rFont val="Tahoma"/>
            <family val="2"/>
          </rPr>
          <t xml:space="preserve">
</t>
        </r>
      </text>
    </comment>
    <comment ref="AS21" authorId="2" shapeId="0" xr:uid="{00000000-0006-0000-0000-000022000000}">
      <text>
        <r>
          <rPr>
            <b/>
            <sz val="8"/>
            <color indexed="81"/>
            <rFont val="Tahoma"/>
            <family val="2"/>
          </rPr>
          <t>MUJERES</t>
        </r>
        <r>
          <rPr>
            <sz val="8"/>
            <color indexed="81"/>
            <rFont val="Tahoma"/>
            <family val="2"/>
          </rPr>
          <t xml:space="preserve">
</t>
        </r>
      </text>
    </comment>
    <comment ref="AT21" authorId="2" shapeId="0" xr:uid="{00000000-0006-0000-0000-000023000000}">
      <text>
        <r>
          <rPr>
            <b/>
            <sz val="8"/>
            <color indexed="81"/>
            <rFont val="Tahoma"/>
            <family val="2"/>
          </rPr>
          <t>HOMBRES</t>
        </r>
      </text>
    </comment>
    <comment ref="AV21" authorId="2" shapeId="0" xr:uid="{00000000-0006-0000-0000-000024000000}">
      <text>
        <r>
          <rPr>
            <b/>
            <sz val="8"/>
            <color indexed="81"/>
            <rFont val="Tahoma"/>
            <family val="2"/>
          </rPr>
          <t>VÍCTIMAS CONFLICTO ARMADO</t>
        </r>
        <r>
          <rPr>
            <sz val="8"/>
            <color indexed="81"/>
            <rFont val="Tahoma"/>
            <family val="2"/>
          </rPr>
          <t xml:space="preserve">
</t>
        </r>
      </text>
    </comment>
    <comment ref="AX21" authorId="2" shapeId="0" xr:uid="{00000000-0006-0000-0000-000025000000}">
      <text>
        <r>
          <rPr>
            <b/>
            <sz val="8"/>
            <color indexed="81"/>
            <rFont val="Tahoma"/>
            <family val="2"/>
          </rPr>
          <t>DISCAPACITADOS</t>
        </r>
        <r>
          <rPr>
            <sz val="8"/>
            <color indexed="81"/>
            <rFont val="Tahoma"/>
            <family val="2"/>
          </rPr>
          <t xml:space="preserve">
</t>
        </r>
      </text>
    </comment>
    <comment ref="AY21" authorId="2" shapeId="0" xr:uid="{00000000-0006-0000-0000-000026000000}">
      <text>
        <r>
          <rPr>
            <b/>
            <sz val="8"/>
            <color indexed="81"/>
            <rFont val="Tahoma"/>
            <family val="2"/>
          </rPr>
          <t>AFROCOLOMBIANO O RAIZAL</t>
        </r>
      </text>
    </comment>
    <comment ref="AZ21" authorId="2" shapeId="0" xr:uid="{00000000-0006-0000-0000-000027000000}">
      <text>
        <r>
          <rPr>
            <b/>
            <sz val="8"/>
            <color indexed="81"/>
            <rFont val="Tahoma"/>
            <family val="2"/>
          </rPr>
          <t>INDÍGENAS</t>
        </r>
        <r>
          <rPr>
            <sz val="8"/>
            <color indexed="81"/>
            <rFont val="Tahoma"/>
            <family val="2"/>
          </rPr>
          <t xml:space="preserve">
</t>
        </r>
      </text>
    </comment>
    <comment ref="BA21" authorId="1" shapeId="0" xr:uid="{00000000-0006-0000-0000-000028000000}">
      <text>
        <r>
          <rPr>
            <b/>
            <sz val="9"/>
            <color indexed="81"/>
            <rFont val="Tahoma"/>
            <family val="2"/>
          </rPr>
          <t>MEDIO DE EVIDENCIA. INFORME, RESGISTRO FOTOGRAFICO, PLANILLA, ETC</t>
        </r>
      </text>
    </comment>
    <comment ref="AL30" authorId="2" shapeId="0" xr:uid="{00000000-0006-0000-0000-000029000000}">
      <text>
        <r>
          <rPr>
            <b/>
            <sz val="8"/>
            <color indexed="81"/>
            <rFont val="Tahoma"/>
            <family val="2"/>
          </rPr>
          <t>PRIMERA INFANCIA (0 a 5 años)</t>
        </r>
        <r>
          <rPr>
            <sz val="8"/>
            <color indexed="81"/>
            <rFont val="Tahoma"/>
            <family val="2"/>
          </rPr>
          <t xml:space="preserve">
</t>
        </r>
      </text>
    </comment>
    <comment ref="AM30" authorId="2" shapeId="0" xr:uid="{00000000-0006-0000-0000-00002A000000}">
      <text>
        <r>
          <rPr>
            <b/>
            <sz val="8"/>
            <color indexed="81"/>
            <rFont val="Tahoma"/>
            <family val="2"/>
          </rPr>
          <t>INFANCIA (6 a 11 años)</t>
        </r>
        <r>
          <rPr>
            <sz val="8"/>
            <color indexed="81"/>
            <rFont val="Tahoma"/>
            <family val="2"/>
          </rPr>
          <t xml:space="preserve">
</t>
        </r>
      </text>
    </comment>
    <comment ref="AN30" authorId="2" shapeId="0" xr:uid="{00000000-0006-0000-0000-00002B000000}">
      <text>
        <r>
          <rPr>
            <b/>
            <sz val="8"/>
            <color indexed="81"/>
            <rFont val="Tahoma"/>
            <family val="2"/>
          </rPr>
          <t>ADOLESCENCIA (12 A 17 años)</t>
        </r>
      </text>
    </comment>
    <comment ref="AO30" authorId="2" shapeId="0" xr:uid="{00000000-0006-0000-0000-00002C000000}">
      <text>
        <r>
          <rPr>
            <b/>
            <sz val="8"/>
            <color indexed="81"/>
            <rFont val="Tahoma"/>
            <family val="2"/>
          </rPr>
          <t>JUVENTUD (18 a 28 años)</t>
        </r>
        <r>
          <rPr>
            <sz val="8"/>
            <color indexed="81"/>
            <rFont val="Tahoma"/>
            <family val="2"/>
          </rPr>
          <t xml:space="preserve">
</t>
        </r>
      </text>
    </comment>
    <comment ref="AP30" authorId="2" shapeId="0" xr:uid="{00000000-0006-0000-0000-00002D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2E000000}">
      <text>
        <r>
          <rPr>
            <b/>
            <sz val="8"/>
            <color indexed="81"/>
            <rFont val="Tahoma"/>
            <family val="2"/>
          </rPr>
          <t>ADULTO MAYOR  (61 años en adelante)</t>
        </r>
        <r>
          <rPr>
            <sz val="8"/>
            <color indexed="81"/>
            <rFont val="Tahoma"/>
            <family val="2"/>
          </rPr>
          <t xml:space="preserve">
</t>
        </r>
      </text>
    </comment>
    <comment ref="AS30" authorId="2" shapeId="0" xr:uid="{00000000-0006-0000-0000-00002F000000}">
      <text>
        <r>
          <rPr>
            <b/>
            <sz val="8"/>
            <color indexed="81"/>
            <rFont val="Tahoma"/>
            <family val="2"/>
          </rPr>
          <t>MUJERES</t>
        </r>
        <r>
          <rPr>
            <sz val="8"/>
            <color indexed="81"/>
            <rFont val="Tahoma"/>
            <family val="2"/>
          </rPr>
          <t xml:space="preserve">
</t>
        </r>
      </text>
    </comment>
    <comment ref="AT30" authorId="2" shapeId="0" xr:uid="{00000000-0006-0000-0000-000030000000}">
      <text>
        <r>
          <rPr>
            <b/>
            <sz val="8"/>
            <color indexed="81"/>
            <rFont val="Tahoma"/>
            <family val="2"/>
          </rPr>
          <t>HOMBRES</t>
        </r>
      </text>
    </comment>
    <comment ref="AV30" authorId="2" shapeId="0" xr:uid="{00000000-0006-0000-0000-000031000000}">
      <text>
        <r>
          <rPr>
            <b/>
            <sz val="8"/>
            <color indexed="81"/>
            <rFont val="Tahoma"/>
            <family val="2"/>
          </rPr>
          <t>VÍCTIMAS CONFLICTO ARMADO</t>
        </r>
        <r>
          <rPr>
            <sz val="8"/>
            <color indexed="81"/>
            <rFont val="Tahoma"/>
            <family val="2"/>
          </rPr>
          <t xml:space="preserve">
</t>
        </r>
      </text>
    </comment>
    <comment ref="AX30" authorId="2" shapeId="0" xr:uid="{00000000-0006-0000-0000-000032000000}">
      <text>
        <r>
          <rPr>
            <b/>
            <sz val="8"/>
            <color indexed="81"/>
            <rFont val="Tahoma"/>
            <family val="2"/>
          </rPr>
          <t>DISCAPACITADOS</t>
        </r>
        <r>
          <rPr>
            <sz val="8"/>
            <color indexed="81"/>
            <rFont val="Tahoma"/>
            <family val="2"/>
          </rPr>
          <t xml:space="preserve">
</t>
        </r>
      </text>
    </comment>
    <comment ref="AY30" authorId="2" shapeId="0" xr:uid="{00000000-0006-0000-0000-000033000000}">
      <text>
        <r>
          <rPr>
            <b/>
            <sz val="8"/>
            <color indexed="81"/>
            <rFont val="Tahoma"/>
            <family val="2"/>
          </rPr>
          <t>AFROCOLOMBIANO O RAIZAL</t>
        </r>
      </text>
    </comment>
    <comment ref="AZ30" authorId="2" shapeId="0" xr:uid="{00000000-0006-0000-0000-000034000000}">
      <text>
        <r>
          <rPr>
            <b/>
            <sz val="8"/>
            <color indexed="81"/>
            <rFont val="Tahoma"/>
            <family val="2"/>
          </rPr>
          <t>INDÍGENAS</t>
        </r>
        <r>
          <rPr>
            <sz val="8"/>
            <color indexed="81"/>
            <rFont val="Tahoma"/>
            <family val="2"/>
          </rPr>
          <t xml:space="preserve">
</t>
        </r>
      </text>
    </comment>
    <comment ref="BA30" authorId="1" shapeId="0" xr:uid="{00000000-0006-0000-0000-000035000000}">
      <text>
        <r>
          <rPr>
            <b/>
            <sz val="9"/>
            <color indexed="81"/>
            <rFont val="Tahoma"/>
            <family val="2"/>
          </rPr>
          <t>MEDIO DE EVIDENCIA. INFORME, RESGISTRO FOTOGRAFICO, PLANILLA, ETC</t>
        </r>
      </text>
    </comment>
    <comment ref="AL39" authorId="2" shapeId="0" xr:uid="{00000000-0006-0000-0000-000036000000}">
      <text>
        <r>
          <rPr>
            <b/>
            <sz val="8"/>
            <color indexed="81"/>
            <rFont val="Tahoma"/>
            <family val="2"/>
          </rPr>
          <t>PRIMERA INFANCIA (0 a 5 años)</t>
        </r>
        <r>
          <rPr>
            <sz val="8"/>
            <color indexed="81"/>
            <rFont val="Tahoma"/>
            <family val="2"/>
          </rPr>
          <t xml:space="preserve">
</t>
        </r>
      </text>
    </comment>
    <comment ref="AM39" authorId="2" shapeId="0" xr:uid="{00000000-0006-0000-0000-000037000000}">
      <text>
        <r>
          <rPr>
            <b/>
            <sz val="8"/>
            <color indexed="81"/>
            <rFont val="Tahoma"/>
            <family val="2"/>
          </rPr>
          <t>INFANCIA (6 a 11 años)</t>
        </r>
        <r>
          <rPr>
            <sz val="8"/>
            <color indexed="81"/>
            <rFont val="Tahoma"/>
            <family val="2"/>
          </rPr>
          <t xml:space="preserve">
</t>
        </r>
      </text>
    </comment>
    <comment ref="AN39" authorId="2" shapeId="0" xr:uid="{00000000-0006-0000-0000-000038000000}">
      <text>
        <r>
          <rPr>
            <b/>
            <sz val="8"/>
            <color indexed="81"/>
            <rFont val="Tahoma"/>
            <family val="2"/>
          </rPr>
          <t>ADOLESCENCIA (12 A 17 años)</t>
        </r>
      </text>
    </comment>
    <comment ref="AO39" authorId="2" shapeId="0" xr:uid="{00000000-0006-0000-0000-000039000000}">
      <text>
        <r>
          <rPr>
            <b/>
            <sz val="8"/>
            <color indexed="81"/>
            <rFont val="Tahoma"/>
            <family val="2"/>
          </rPr>
          <t>JUVENTUD (18 a 28 años)</t>
        </r>
        <r>
          <rPr>
            <sz val="8"/>
            <color indexed="81"/>
            <rFont val="Tahoma"/>
            <family val="2"/>
          </rPr>
          <t xml:space="preserve">
</t>
        </r>
      </text>
    </comment>
    <comment ref="AP39" authorId="2" shapeId="0" xr:uid="{00000000-0006-0000-0000-00003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3B000000}">
      <text>
        <r>
          <rPr>
            <b/>
            <sz val="8"/>
            <color indexed="81"/>
            <rFont val="Tahoma"/>
            <family val="2"/>
          </rPr>
          <t>ADULTO MAYOR  (61 años en adelante)</t>
        </r>
        <r>
          <rPr>
            <sz val="8"/>
            <color indexed="81"/>
            <rFont val="Tahoma"/>
            <family val="2"/>
          </rPr>
          <t xml:space="preserve">
</t>
        </r>
      </text>
    </comment>
    <comment ref="AS39" authorId="2" shapeId="0" xr:uid="{00000000-0006-0000-0000-00003C000000}">
      <text>
        <r>
          <rPr>
            <b/>
            <sz val="8"/>
            <color indexed="81"/>
            <rFont val="Tahoma"/>
            <family val="2"/>
          </rPr>
          <t>MUJERES</t>
        </r>
        <r>
          <rPr>
            <sz val="8"/>
            <color indexed="81"/>
            <rFont val="Tahoma"/>
            <family val="2"/>
          </rPr>
          <t xml:space="preserve">
</t>
        </r>
      </text>
    </comment>
    <comment ref="AT39" authorId="2" shapeId="0" xr:uid="{00000000-0006-0000-0000-00003D000000}">
      <text>
        <r>
          <rPr>
            <b/>
            <sz val="8"/>
            <color indexed="81"/>
            <rFont val="Tahoma"/>
            <family val="2"/>
          </rPr>
          <t>HOMBRES</t>
        </r>
      </text>
    </comment>
    <comment ref="AV39" authorId="2" shapeId="0" xr:uid="{00000000-0006-0000-0000-00003E000000}">
      <text>
        <r>
          <rPr>
            <b/>
            <sz val="8"/>
            <color indexed="81"/>
            <rFont val="Tahoma"/>
            <family val="2"/>
          </rPr>
          <t>VÍCTIMAS CONFLICTO ARMADO</t>
        </r>
        <r>
          <rPr>
            <sz val="8"/>
            <color indexed="81"/>
            <rFont val="Tahoma"/>
            <family val="2"/>
          </rPr>
          <t xml:space="preserve">
</t>
        </r>
      </text>
    </comment>
    <comment ref="AX39" authorId="2" shapeId="0" xr:uid="{00000000-0006-0000-0000-00003F000000}">
      <text>
        <r>
          <rPr>
            <b/>
            <sz val="8"/>
            <color indexed="81"/>
            <rFont val="Tahoma"/>
            <family val="2"/>
          </rPr>
          <t>DISCAPACITADOS</t>
        </r>
        <r>
          <rPr>
            <sz val="8"/>
            <color indexed="81"/>
            <rFont val="Tahoma"/>
            <family val="2"/>
          </rPr>
          <t xml:space="preserve">
</t>
        </r>
      </text>
    </comment>
    <comment ref="AY39" authorId="2" shapeId="0" xr:uid="{00000000-0006-0000-0000-000040000000}">
      <text>
        <r>
          <rPr>
            <b/>
            <sz val="8"/>
            <color indexed="81"/>
            <rFont val="Tahoma"/>
            <family val="2"/>
          </rPr>
          <t>AFROCOLOMBIANO O RAIZAL</t>
        </r>
      </text>
    </comment>
    <comment ref="AZ39" authorId="2" shapeId="0" xr:uid="{00000000-0006-0000-0000-000041000000}">
      <text>
        <r>
          <rPr>
            <b/>
            <sz val="8"/>
            <color indexed="81"/>
            <rFont val="Tahoma"/>
            <family val="2"/>
          </rPr>
          <t>INDÍGENAS</t>
        </r>
        <r>
          <rPr>
            <sz val="8"/>
            <color indexed="81"/>
            <rFont val="Tahoma"/>
            <family val="2"/>
          </rPr>
          <t xml:space="preserve">
</t>
        </r>
      </text>
    </comment>
    <comment ref="BA39" authorId="1" shapeId="0" xr:uid="{00000000-0006-0000-0000-000042000000}">
      <text>
        <r>
          <rPr>
            <b/>
            <sz val="9"/>
            <color indexed="81"/>
            <rFont val="Tahoma"/>
            <family val="2"/>
          </rPr>
          <t>MEDIO DE EVIDENCIA. INFORME, RESGISTRO FOTOGRAFICO, PLANILLA, ETC</t>
        </r>
      </text>
    </comment>
    <comment ref="AL48" authorId="2" shapeId="0" xr:uid="{00000000-0006-0000-0000-000043000000}">
      <text>
        <r>
          <rPr>
            <b/>
            <sz val="8"/>
            <color indexed="81"/>
            <rFont val="Tahoma"/>
            <family val="2"/>
          </rPr>
          <t>PRIMERA INFANCIA (0 a 5 años)</t>
        </r>
        <r>
          <rPr>
            <sz val="8"/>
            <color indexed="81"/>
            <rFont val="Tahoma"/>
            <family val="2"/>
          </rPr>
          <t xml:space="preserve">
</t>
        </r>
      </text>
    </comment>
    <comment ref="AM48" authorId="2" shapeId="0" xr:uid="{00000000-0006-0000-0000-000044000000}">
      <text>
        <r>
          <rPr>
            <b/>
            <sz val="8"/>
            <color indexed="81"/>
            <rFont val="Tahoma"/>
            <family val="2"/>
          </rPr>
          <t>INFANCIA (6 a 11 años)</t>
        </r>
        <r>
          <rPr>
            <sz val="8"/>
            <color indexed="81"/>
            <rFont val="Tahoma"/>
            <family val="2"/>
          </rPr>
          <t xml:space="preserve">
</t>
        </r>
      </text>
    </comment>
    <comment ref="AN48" authorId="2" shapeId="0" xr:uid="{00000000-0006-0000-0000-000045000000}">
      <text>
        <r>
          <rPr>
            <b/>
            <sz val="8"/>
            <color indexed="81"/>
            <rFont val="Tahoma"/>
            <family val="2"/>
          </rPr>
          <t>ADOLESCENCIA (12 A 17 años)</t>
        </r>
      </text>
    </comment>
    <comment ref="AO48" authorId="2" shapeId="0" xr:uid="{00000000-0006-0000-0000-000046000000}">
      <text>
        <r>
          <rPr>
            <b/>
            <sz val="8"/>
            <color indexed="81"/>
            <rFont val="Tahoma"/>
            <family val="2"/>
          </rPr>
          <t>JUVENTUD (18 a 28 años)</t>
        </r>
        <r>
          <rPr>
            <sz val="8"/>
            <color indexed="81"/>
            <rFont val="Tahoma"/>
            <family val="2"/>
          </rPr>
          <t xml:space="preserve">
</t>
        </r>
      </text>
    </comment>
    <comment ref="AP48" authorId="2" shapeId="0" xr:uid="{00000000-0006-0000-0000-00004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48000000}">
      <text>
        <r>
          <rPr>
            <b/>
            <sz val="8"/>
            <color indexed="81"/>
            <rFont val="Tahoma"/>
            <family val="2"/>
          </rPr>
          <t>ADULTO MAYOR  (61 años en adelante)</t>
        </r>
        <r>
          <rPr>
            <sz val="8"/>
            <color indexed="81"/>
            <rFont val="Tahoma"/>
            <family val="2"/>
          </rPr>
          <t xml:space="preserve">
</t>
        </r>
      </text>
    </comment>
    <comment ref="AS48" authorId="2" shapeId="0" xr:uid="{00000000-0006-0000-0000-000049000000}">
      <text>
        <r>
          <rPr>
            <b/>
            <sz val="8"/>
            <color indexed="81"/>
            <rFont val="Tahoma"/>
            <family val="2"/>
          </rPr>
          <t>MUJERES</t>
        </r>
        <r>
          <rPr>
            <sz val="8"/>
            <color indexed="81"/>
            <rFont val="Tahoma"/>
            <family val="2"/>
          </rPr>
          <t xml:space="preserve">
</t>
        </r>
      </text>
    </comment>
    <comment ref="AT48" authorId="2" shapeId="0" xr:uid="{00000000-0006-0000-0000-00004A000000}">
      <text>
        <r>
          <rPr>
            <b/>
            <sz val="8"/>
            <color indexed="81"/>
            <rFont val="Tahoma"/>
            <family val="2"/>
          </rPr>
          <t>HOMBRES</t>
        </r>
      </text>
    </comment>
    <comment ref="AV48" authorId="2" shapeId="0" xr:uid="{00000000-0006-0000-0000-00004B000000}">
      <text>
        <r>
          <rPr>
            <b/>
            <sz val="8"/>
            <color indexed="81"/>
            <rFont val="Tahoma"/>
            <family val="2"/>
          </rPr>
          <t>VÍCTIMAS CONFLICTO ARMADO</t>
        </r>
        <r>
          <rPr>
            <sz val="8"/>
            <color indexed="81"/>
            <rFont val="Tahoma"/>
            <family val="2"/>
          </rPr>
          <t xml:space="preserve">
</t>
        </r>
      </text>
    </comment>
    <comment ref="AX48" authorId="2" shapeId="0" xr:uid="{00000000-0006-0000-0000-00004C000000}">
      <text>
        <r>
          <rPr>
            <b/>
            <sz val="8"/>
            <color indexed="81"/>
            <rFont val="Tahoma"/>
            <family val="2"/>
          </rPr>
          <t>DISCAPACITADOS</t>
        </r>
        <r>
          <rPr>
            <sz val="8"/>
            <color indexed="81"/>
            <rFont val="Tahoma"/>
            <family val="2"/>
          </rPr>
          <t xml:space="preserve">
</t>
        </r>
      </text>
    </comment>
    <comment ref="AY48" authorId="2" shapeId="0" xr:uid="{00000000-0006-0000-0000-00004D000000}">
      <text>
        <r>
          <rPr>
            <b/>
            <sz val="8"/>
            <color indexed="81"/>
            <rFont val="Tahoma"/>
            <family val="2"/>
          </rPr>
          <t>AFROCOLOMBIANO O RAIZAL</t>
        </r>
      </text>
    </comment>
    <comment ref="AZ48" authorId="2" shapeId="0" xr:uid="{00000000-0006-0000-0000-00004E000000}">
      <text>
        <r>
          <rPr>
            <b/>
            <sz val="8"/>
            <color indexed="81"/>
            <rFont val="Tahoma"/>
            <family val="2"/>
          </rPr>
          <t>INDÍGENAS</t>
        </r>
        <r>
          <rPr>
            <sz val="8"/>
            <color indexed="81"/>
            <rFont val="Tahoma"/>
            <family val="2"/>
          </rPr>
          <t xml:space="preserve">
</t>
        </r>
      </text>
    </comment>
    <comment ref="BA48" authorId="1" shapeId="0" xr:uid="{00000000-0006-0000-0000-00004F000000}">
      <text>
        <r>
          <rPr>
            <b/>
            <sz val="9"/>
            <color indexed="81"/>
            <rFont val="Tahoma"/>
            <family val="2"/>
          </rPr>
          <t>MEDIO DE EVIDENCIA. INFORME, RESGISTRO FOTOGRAFICO, PLANILLA, ETC</t>
        </r>
      </text>
    </comment>
    <comment ref="AL62" authorId="2" shapeId="0" xr:uid="{00000000-0006-0000-0000-000050000000}">
      <text>
        <r>
          <rPr>
            <b/>
            <sz val="8"/>
            <color indexed="81"/>
            <rFont val="Tahoma"/>
            <family val="2"/>
          </rPr>
          <t>PRIMERA INFANCIA (0 a 5 años)</t>
        </r>
        <r>
          <rPr>
            <sz val="8"/>
            <color indexed="81"/>
            <rFont val="Tahoma"/>
            <family val="2"/>
          </rPr>
          <t xml:space="preserve">
</t>
        </r>
      </text>
    </comment>
    <comment ref="AM62" authorId="2" shapeId="0" xr:uid="{00000000-0006-0000-0000-000051000000}">
      <text>
        <r>
          <rPr>
            <b/>
            <sz val="8"/>
            <color indexed="81"/>
            <rFont val="Tahoma"/>
            <family val="2"/>
          </rPr>
          <t>INFANCIA (6 a 11 años)</t>
        </r>
        <r>
          <rPr>
            <sz val="8"/>
            <color indexed="81"/>
            <rFont val="Tahoma"/>
            <family val="2"/>
          </rPr>
          <t xml:space="preserve">
</t>
        </r>
      </text>
    </comment>
    <comment ref="AN62" authorId="2" shapeId="0" xr:uid="{00000000-0006-0000-0000-000052000000}">
      <text>
        <r>
          <rPr>
            <b/>
            <sz val="8"/>
            <color indexed="81"/>
            <rFont val="Tahoma"/>
            <family val="2"/>
          </rPr>
          <t>ADOLESCENCIA (12 A 17 años)</t>
        </r>
      </text>
    </comment>
    <comment ref="AO62" authorId="2" shapeId="0" xr:uid="{00000000-0006-0000-0000-000053000000}">
      <text>
        <r>
          <rPr>
            <b/>
            <sz val="8"/>
            <color indexed="81"/>
            <rFont val="Tahoma"/>
            <family val="2"/>
          </rPr>
          <t>JUVENTUD (18 a 28 años)</t>
        </r>
        <r>
          <rPr>
            <sz val="8"/>
            <color indexed="81"/>
            <rFont val="Tahoma"/>
            <family val="2"/>
          </rPr>
          <t xml:space="preserve">
</t>
        </r>
      </text>
    </comment>
    <comment ref="AP62" authorId="2" shapeId="0" xr:uid="{00000000-0006-0000-0000-000054000000}">
      <text>
        <r>
          <rPr>
            <b/>
            <sz val="8"/>
            <color indexed="81"/>
            <rFont val="Tahoma"/>
            <family val="2"/>
          </rPr>
          <t xml:space="preserve"> ADULTO (29 a 60 años)</t>
        </r>
        <r>
          <rPr>
            <sz val="8"/>
            <color indexed="81"/>
            <rFont val="Tahoma"/>
            <family val="2"/>
          </rPr>
          <t xml:space="preserve">
</t>
        </r>
      </text>
    </comment>
    <comment ref="AQ62" authorId="2" shapeId="0" xr:uid="{00000000-0006-0000-0000-000055000000}">
      <text>
        <r>
          <rPr>
            <b/>
            <sz val="8"/>
            <color indexed="81"/>
            <rFont val="Tahoma"/>
            <family val="2"/>
          </rPr>
          <t>ADULTO MAYOR  (61 años en adelante)</t>
        </r>
        <r>
          <rPr>
            <sz val="8"/>
            <color indexed="81"/>
            <rFont val="Tahoma"/>
            <family val="2"/>
          </rPr>
          <t xml:space="preserve">
</t>
        </r>
      </text>
    </comment>
    <comment ref="AS62" authorId="2" shapeId="0" xr:uid="{00000000-0006-0000-0000-000056000000}">
      <text>
        <r>
          <rPr>
            <b/>
            <sz val="8"/>
            <color indexed="81"/>
            <rFont val="Tahoma"/>
            <family val="2"/>
          </rPr>
          <t>MUJERES</t>
        </r>
        <r>
          <rPr>
            <sz val="8"/>
            <color indexed="81"/>
            <rFont val="Tahoma"/>
            <family val="2"/>
          </rPr>
          <t xml:space="preserve">
</t>
        </r>
      </text>
    </comment>
    <comment ref="AT62" authorId="2" shapeId="0" xr:uid="{00000000-0006-0000-0000-000057000000}">
      <text>
        <r>
          <rPr>
            <b/>
            <sz val="8"/>
            <color indexed="81"/>
            <rFont val="Tahoma"/>
            <family val="2"/>
          </rPr>
          <t>HOMBRES</t>
        </r>
      </text>
    </comment>
    <comment ref="AV62" authorId="2" shapeId="0" xr:uid="{00000000-0006-0000-0000-000058000000}">
      <text>
        <r>
          <rPr>
            <b/>
            <sz val="8"/>
            <color indexed="81"/>
            <rFont val="Tahoma"/>
            <family val="2"/>
          </rPr>
          <t>VÍCTIMAS CONFLICTO ARMADO</t>
        </r>
        <r>
          <rPr>
            <sz val="8"/>
            <color indexed="81"/>
            <rFont val="Tahoma"/>
            <family val="2"/>
          </rPr>
          <t xml:space="preserve">
</t>
        </r>
      </text>
    </comment>
    <comment ref="AX62" authorId="2" shapeId="0" xr:uid="{00000000-0006-0000-0000-000059000000}">
      <text>
        <r>
          <rPr>
            <b/>
            <sz val="8"/>
            <color indexed="81"/>
            <rFont val="Tahoma"/>
            <family val="2"/>
          </rPr>
          <t>DISCAPACITADOS</t>
        </r>
        <r>
          <rPr>
            <sz val="8"/>
            <color indexed="81"/>
            <rFont val="Tahoma"/>
            <family val="2"/>
          </rPr>
          <t xml:space="preserve">
</t>
        </r>
      </text>
    </comment>
    <comment ref="AY62" authorId="2" shapeId="0" xr:uid="{00000000-0006-0000-0000-00005A000000}">
      <text>
        <r>
          <rPr>
            <b/>
            <sz val="8"/>
            <color indexed="81"/>
            <rFont val="Tahoma"/>
            <family val="2"/>
          </rPr>
          <t>AFROCOLOMBIANO O RAIZAL</t>
        </r>
      </text>
    </comment>
    <comment ref="AZ62" authorId="2" shapeId="0" xr:uid="{00000000-0006-0000-0000-00005B000000}">
      <text>
        <r>
          <rPr>
            <b/>
            <sz val="8"/>
            <color indexed="81"/>
            <rFont val="Tahoma"/>
            <family val="2"/>
          </rPr>
          <t>INDÍGENAS</t>
        </r>
        <r>
          <rPr>
            <sz val="8"/>
            <color indexed="81"/>
            <rFont val="Tahoma"/>
            <family val="2"/>
          </rPr>
          <t xml:space="preserve">
</t>
        </r>
      </text>
    </comment>
    <comment ref="BA62" authorId="1" shapeId="0" xr:uid="{00000000-0006-0000-0000-00005C000000}">
      <text>
        <r>
          <rPr>
            <b/>
            <sz val="9"/>
            <color indexed="81"/>
            <rFont val="Tahoma"/>
            <family val="2"/>
          </rPr>
          <t>MEDIO DE EVIDENCIA. INFORME, RESGISTRO FOTOGRAFICO, PLANILLA, ETC</t>
        </r>
      </text>
    </comment>
    <comment ref="AL71" authorId="2" shapeId="0" xr:uid="{00000000-0006-0000-0000-00005D000000}">
      <text>
        <r>
          <rPr>
            <b/>
            <sz val="8"/>
            <color indexed="81"/>
            <rFont val="Tahoma"/>
            <family val="2"/>
          </rPr>
          <t>PRIMERA INFANCIA (0 a 5 años)</t>
        </r>
        <r>
          <rPr>
            <sz val="8"/>
            <color indexed="81"/>
            <rFont val="Tahoma"/>
            <family val="2"/>
          </rPr>
          <t xml:space="preserve">
</t>
        </r>
      </text>
    </comment>
    <comment ref="AM71" authorId="2" shapeId="0" xr:uid="{00000000-0006-0000-0000-00005E000000}">
      <text>
        <r>
          <rPr>
            <b/>
            <sz val="8"/>
            <color indexed="81"/>
            <rFont val="Tahoma"/>
            <family val="2"/>
          </rPr>
          <t>INFANCIA (6 a 11 años)</t>
        </r>
        <r>
          <rPr>
            <sz val="8"/>
            <color indexed="81"/>
            <rFont val="Tahoma"/>
            <family val="2"/>
          </rPr>
          <t xml:space="preserve">
</t>
        </r>
      </text>
    </comment>
    <comment ref="AN71" authorId="2" shapeId="0" xr:uid="{00000000-0006-0000-0000-00005F000000}">
      <text>
        <r>
          <rPr>
            <b/>
            <sz val="8"/>
            <color indexed="81"/>
            <rFont val="Tahoma"/>
            <family val="2"/>
          </rPr>
          <t>ADOLESCENCIA (12 A 17 años)</t>
        </r>
      </text>
    </comment>
    <comment ref="AO71" authorId="2" shapeId="0" xr:uid="{00000000-0006-0000-0000-000060000000}">
      <text>
        <r>
          <rPr>
            <b/>
            <sz val="8"/>
            <color indexed="81"/>
            <rFont val="Tahoma"/>
            <family val="2"/>
          </rPr>
          <t>JUVENTUD (18 a 28 años)</t>
        </r>
        <r>
          <rPr>
            <sz val="8"/>
            <color indexed="81"/>
            <rFont val="Tahoma"/>
            <family val="2"/>
          </rPr>
          <t xml:space="preserve">
</t>
        </r>
      </text>
    </comment>
    <comment ref="AP71" authorId="2" shapeId="0" xr:uid="{00000000-0006-0000-0000-000061000000}">
      <text>
        <r>
          <rPr>
            <b/>
            <sz val="8"/>
            <color indexed="81"/>
            <rFont val="Tahoma"/>
            <family val="2"/>
          </rPr>
          <t xml:space="preserve"> ADULTO (29 a 60 años)</t>
        </r>
        <r>
          <rPr>
            <sz val="8"/>
            <color indexed="81"/>
            <rFont val="Tahoma"/>
            <family val="2"/>
          </rPr>
          <t xml:space="preserve">
</t>
        </r>
      </text>
    </comment>
    <comment ref="AQ71" authorId="2" shapeId="0" xr:uid="{00000000-0006-0000-0000-000062000000}">
      <text>
        <r>
          <rPr>
            <b/>
            <sz val="8"/>
            <color indexed="81"/>
            <rFont val="Tahoma"/>
            <family val="2"/>
          </rPr>
          <t>ADULTO MAYOR  (61 años en adelante)</t>
        </r>
        <r>
          <rPr>
            <sz val="8"/>
            <color indexed="81"/>
            <rFont val="Tahoma"/>
            <family val="2"/>
          </rPr>
          <t xml:space="preserve">
</t>
        </r>
      </text>
    </comment>
    <comment ref="AS71" authorId="2" shapeId="0" xr:uid="{00000000-0006-0000-0000-000063000000}">
      <text>
        <r>
          <rPr>
            <b/>
            <sz val="8"/>
            <color indexed="81"/>
            <rFont val="Tahoma"/>
            <family val="2"/>
          </rPr>
          <t>MUJERES</t>
        </r>
        <r>
          <rPr>
            <sz val="8"/>
            <color indexed="81"/>
            <rFont val="Tahoma"/>
            <family val="2"/>
          </rPr>
          <t xml:space="preserve">
</t>
        </r>
      </text>
    </comment>
    <comment ref="AT71" authorId="2" shapeId="0" xr:uid="{00000000-0006-0000-0000-000064000000}">
      <text>
        <r>
          <rPr>
            <b/>
            <sz val="8"/>
            <color indexed="81"/>
            <rFont val="Tahoma"/>
            <family val="2"/>
          </rPr>
          <t>HOMBRES</t>
        </r>
      </text>
    </comment>
    <comment ref="AV71" authorId="2" shapeId="0" xr:uid="{00000000-0006-0000-0000-000065000000}">
      <text>
        <r>
          <rPr>
            <b/>
            <sz val="8"/>
            <color indexed="81"/>
            <rFont val="Tahoma"/>
            <family val="2"/>
          </rPr>
          <t>VÍCTIMAS CONFLICTO ARMADO</t>
        </r>
        <r>
          <rPr>
            <sz val="8"/>
            <color indexed="81"/>
            <rFont val="Tahoma"/>
            <family val="2"/>
          </rPr>
          <t xml:space="preserve">
</t>
        </r>
      </text>
    </comment>
    <comment ref="AX71" authorId="2" shapeId="0" xr:uid="{00000000-0006-0000-0000-000066000000}">
      <text>
        <r>
          <rPr>
            <b/>
            <sz val="8"/>
            <color indexed="81"/>
            <rFont val="Tahoma"/>
            <family val="2"/>
          </rPr>
          <t>DISCAPACITADOS</t>
        </r>
        <r>
          <rPr>
            <sz val="8"/>
            <color indexed="81"/>
            <rFont val="Tahoma"/>
            <family val="2"/>
          </rPr>
          <t xml:space="preserve">
</t>
        </r>
      </text>
    </comment>
    <comment ref="AY71" authorId="2" shapeId="0" xr:uid="{00000000-0006-0000-0000-000067000000}">
      <text>
        <r>
          <rPr>
            <b/>
            <sz val="8"/>
            <color indexed="81"/>
            <rFont val="Tahoma"/>
            <family val="2"/>
          </rPr>
          <t>AFROCOLOMBIANO O RAIZAL</t>
        </r>
      </text>
    </comment>
    <comment ref="AZ71" authorId="2" shapeId="0" xr:uid="{00000000-0006-0000-0000-000068000000}">
      <text>
        <r>
          <rPr>
            <b/>
            <sz val="8"/>
            <color indexed="81"/>
            <rFont val="Tahoma"/>
            <family val="2"/>
          </rPr>
          <t>INDÍGENAS</t>
        </r>
        <r>
          <rPr>
            <sz val="8"/>
            <color indexed="81"/>
            <rFont val="Tahoma"/>
            <family val="2"/>
          </rPr>
          <t xml:space="preserve">
</t>
        </r>
      </text>
    </comment>
    <comment ref="BA71" authorId="1" shapeId="0" xr:uid="{00000000-0006-0000-0000-000069000000}">
      <text>
        <r>
          <rPr>
            <b/>
            <sz val="9"/>
            <color indexed="81"/>
            <rFont val="Tahoma"/>
            <family val="2"/>
          </rPr>
          <t>MEDIO DE EVIDENCIA. INFORME, RESGISTRO FOTOGRAFICO, PLANILLA, ETC</t>
        </r>
      </text>
    </comment>
    <comment ref="AL80" authorId="2" shapeId="0" xr:uid="{00000000-0006-0000-0000-00006A000000}">
      <text>
        <r>
          <rPr>
            <b/>
            <sz val="8"/>
            <color indexed="81"/>
            <rFont val="Tahoma"/>
            <family val="2"/>
          </rPr>
          <t>PRIMERA INFANCIA (0 a 5 años)</t>
        </r>
        <r>
          <rPr>
            <sz val="8"/>
            <color indexed="81"/>
            <rFont val="Tahoma"/>
            <family val="2"/>
          </rPr>
          <t xml:space="preserve">
</t>
        </r>
      </text>
    </comment>
    <comment ref="AM80" authorId="2" shapeId="0" xr:uid="{00000000-0006-0000-0000-00006B000000}">
      <text>
        <r>
          <rPr>
            <b/>
            <sz val="8"/>
            <color indexed="81"/>
            <rFont val="Tahoma"/>
            <family val="2"/>
          </rPr>
          <t>INFANCIA (6 a 11 años)</t>
        </r>
        <r>
          <rPr>
            <sz val="8"/>
            <color indexed="81"/>
            <rFont val="Tahoma"/>
            <family val="2"/>
          </rPr>
          <t xml:space="preserve">
</t>
        </r>
      </text>
    </comment>
    <comment ref="AN80" authorId="2" shapeId="0" xr:uid="{00000000-0006-0000-0000-00006C000000}">
      <text>
        <r>
          <rPr>
            <b/>
            <sz val="8"/>
            <color indexed="81"/>
            <rFont val="Tahoma"/>
            <family val="2"/>
          </rPr>
          <t>ADOLESCENCIA (12 A 17 años)</t>
        </r>
      </text>
    </comment>
    <comment ref="AO80" authorId="2" shapeId="0" xr:uid="{00000000-0006-0000-0000-00006D000000}">
      <text>
        <r>
          <rPr>
            <b/>
            <sz val="8"/>
            <color indexed="81"/>
            <rFont val="Tahoma"/>
            <family val="2"/>
          </rPr>
          <t>JUVENTUD (18 a 28 años)</t>
        </r>
        <r>
          <rPr>
            <sz val="8"/>
            <color indexed="81"/>
            <rFont val="Tahoma"/>
            <family val="2"/>
          </rPr>
          <t xml:space="preserve">
</t>
        </r>
      </text>
    </comment>
    <comment ref="AP80" authorId="2" shapeId="0" xr:uid="{00000000-0006-0000-0000-00006E000000}">
      <text>
        <r>
          <rPr>
            <b/>
            <sz val="8"/>
            <color indexed="81"/>
            <rFont val="Tahoma"/>
            <family val="2"/>
          </rPr>
          <t xml:space="preserve"> ADULTO (29 a 60 años)</t>
        </r>
        <r>
          <rPr>
            <sz val="8"/>
            <color indexed="81"/>
            <rFont val="Tahoma"/>
            <family val="2"/>
          </rPr>
          <t xml:space="preserve">
</t>
        </r>
      </text>
    </comment>
    <comment ref="AQ80" authorId="2" shapeId="0" xr:uid="{00000000-0006-0000-0000-00006F000000}">
      <text>
        <r>
          <rPr>
            <b/>
            <sz val="8"/>
            <color indexed="81"/>
            <rFont val="Tahoma"/>
            <family val="2"/>
          </rPr>
          <t>ADULTO MAYOR  (61 años en adelante)</t>
        </r>
        <r>
          <rPr>
            <sz val="8"/>
            <color indexed="81"/>
            <rFont val="Tahoma"/>
            <family val="2"/>
          </rPr>
          <t xml:space="preserve">
</t>
        </r>
      </text>
    </comment>
    <comment ref="AS80" authorId="2" shapeId="0" xr:uid="{00000000-0006-0000-0000-000070000000}">
      <text>
        <r>
          <rPr>
            <b/>
            <sz val="8"/>
            <color indexed="81"/>
            <rFont val="Tahoma"/>
            <family val="2"/>
          </rPr>
          <t>MUJERES</t>
        </r>
        <r>
          <rPr>
            <sz val="8"/>
            <color indexed="81"/>
            <rFont val="Tahoma"/>
            <family val="2"/>
          </rPr>
          <t xml:space="preserve">
</t>
        </r>
      </text>
    </comment>
    <comment ref="AT80" authorId="2" shapeId="0" xr:uid="{00000000-0006-0000-0000-000071000000}">
      <text>
        <r>
          <rPr>
            <b/>
            <sz val="8"/>
            <color indexed="81"/>
            <rFont val="Tahoma"/>
            <family val="2"/>
          </rPr>
          <t>HOMBRES</t>
        </r>
      </text>
    </comment>
    <comment ref="AV80" authorId="2" shapeId="0" xr:uid="{00000000-0006-0000-0000-000072000000}">
      <text>
        <r>
          <rPr>
            <b/>
            <sz val="8"/>
            <color indexed="81"/>
            <rFont val="Tahoma"/>
            <family val="2"/>
          </rPr>
          <t>VÍCTIMAS CONFLICTO ARMADO</t>
        </r>
        <r>
          <rPr>
            <sz val="8"/>
            <color indexed="81"/>
            <rFont val="Tahoma"/>
            <family val="2"/>
          </rPr>
          <t xml:space="preserve">
</t>
        </r>
      </text>
    </comment>
    <comment ref="AX80" authorId="2" shapeId="0" xr:uid="{00000000-0006-0000-0000-000073000000}">
      <text>
        <r>
          <rPr>
            <b/>
            <sz val="8"/>
            <color indexed="81"/>
            <rFont val="Tahoma"/>
            <family val="2"/>
          </rPr>
          <t>DISCAPACITADOS</t>
        </r>
        <r>
          <rPr>
            <sz val="8"/>
            <color indexed="81"/>
            <rFont val="Tahoma"/>
            <family val="2"/>
          </rPr>
          <t xml:space="preserve">
</t>
        </r>
      </text>
    </comment>
    <comment ref="AY80" authorId="2" shapeId="0" xr:uid="{00000000-0006-0000-0000-000074000000}">
      <text>
        <r>
          <rPr>
            <b/>
            <sz val="8"/>
            <color indexed="81"/>
            <rFont val="Tahoma"/>
            <family val="2"/>
          </rPr>
          <t>AFROCOLOMBIANO O RAIZAL</t>
        </r>
      </text>
    </comment>
    <comment ref="AZ80" authorId="2" shapeId="0" xr:uid="{00000000-0006-0000-0000-000075000000}">
      <text>
        <r>
          <rPr>
            <b/>
            <sz val="8"/>
            <color indexed="81"/>
            <rFont val="Tahoma"/>
            <family val="2"/>
          </rPr>
          <t>INDÍGENAS</t>
        </r>
        <r>
          <rPr>
            <sz val="8"/>
            <color indexed="81"/>
            <rFont val="Tahoma"/>
            <family val="2"/>
          </rPr>
          <t xml:space="preserve">
</t>
        </r>
      </text>
    </comment>
    <comment ref="BA80" authorId="1" shapeId="0" xr:uid="{00000000-0006-0000-0000-000076000000}">
      <text>
        <r>
          <rPr>
            <b/>
            <sz val="9"/>
            <color indexed="81"/>
            <rFont val="Tahoma"/>
            <family val="2"/>
          </rPr>
          <t>MEDIO DE EVIDENCIA. INFORME, RESGISTRO FOTOGRAFICO, PLANILLA, ETC</t>
        </r>
      </text>
    </comment>
    <comment ref="AL89" authorId="2" shapeId="0" xr:uid="{00000000-0006-0000-0000-000077000000}">
      <text>
        <r>
          <rPr>
            <b/>
            <sz val="8"/>
            <color indexed="81"/>
            <rFont val="Tahoma"/>
            <family val="2"/>
          </rPr>
          <t>PRIMERA INFANCIA (0 a 5 años)</t>
        </r>
        <r>
          <rPr>
            <sz val="8"/>
            <color indexed="81"/>
            <rFont val="Tahoma"/>
            <family val="2"/>
          </rPr>
          <t xml:space="preserve">
</t>
        </r>
      </text>
    </comment>
    <comment ref="AM89" authorId="2" shapeId="0" xr:uid="{00000000-0006-0000-0000-000078000000}">
      <text>
        <r>
          <rPr>
            <b/>
            <sz val="8"/>
            <color indexed="81"/>
            <rFont val="Tahoma"/>
            <family val="2"/>
          </rPr>
          <t>INFANCIA (6 a 11 años)</t>
        </r>
        <r>
          <rPr>
            <sz val="8"/>
            <color indexed="81"/>
            <rFont val="Tahoma"/>
            <family val="2"/>
          </rPr>
          <t xml:space="preserve">
</t>
        </r>
      </text>
    </comment>
    <comment ref="AN89" authorId="2" shapeId="0" xr:uid="{00000000-0006-0000-0000-000079000000}">
      <text>
        <r>
          <rPr>
            <b/>
            <sz val="8"/>
            <color indexed="81"/>
            <rFont val="Tahoma"/>
            <family val="2"/>
          </rPr>
          <t>ADOLESCENCIA (12 A 17 años)</t>
        </r>
      </text>
    </comment>
    <comment ref="AO89" authorId="2" shapeId="0" xr:uid="{00000000-0006-0000-0000-00007A000000}">
      <text>
        <r>
          <rPr>
            <b/>
            <sz val="8"/>
            <color indexed="81"/>
            <rFont val="Tahoma"/>
            <family val="2"/>
          </rPr>
          <t>JUVENTUD (18 a 28 años)</t>
        </r>
        <r>
          <rPr>
            <sz val="8"/>
            <color indexed="81"/>
            <rFont val="Tahoma"/>
            <family val="2"/>
          </rPr>
          <t xml:space="preserve">
</t>
        </r>
      </text>
    </comment>
    <comment ref="AP89" authorId="2" shapeId="0" xr:uid="{00000000-0006-0000-0000-00007B000000}">
      <text>
        <r>
          <rPr>
            <b/>
            <sz val="8"/>
            <color indexed="81"/>
            <rFont val="Tahoma"/>
            <family val="2"/>
          </rPr>
          <t xml:space="preserve"> ADULTO (29 a 60 años)</t>
        </r>
        <r>
          <rPr>
            <sz val="8"/>
            <color indexed="81"/>
            <rFont val="Tahoma"/>
            <family val="2"/>
          </rPr>
          <t xml:space="preserve">
</t>
        </r>
      </text>
    </comment>
    <comment ref="AQ89" authorId="2" shapeId="0" xr:uid="{00000000-0006-0000-0000-00007C000000}">
      <text>
        <r>
          <rPr>
            <b/>
            <sz val="8"/>
            <color indexed="81"/>
            <rFont val="Tahoma"/>
            <family val="2"/>
          </rPr>
          <t>ADULTO MAYOR  (61 años en adelante)</t>
        </r>
        <r>
          <rPr>
            <sz val="8"/>
            <color indexed="81"/>
            <rFont val="Tahoma"/>
            <family val="2"/>
          </rPr>
          <t xml:space="preserve">
</t>
        </r>
      </text>
    </comment>
    <comment ref="AS89" authorId="2" shapeId="0" xr:uid="{00000000-0006-0000-0000-00007D000000}">
      <text>
        <r>
          <rPr>
            <b/>
            <sz val="8"/>
            <color indexed="81"/>
            <rFont val="Tahoma"/>
            <family val="2"/>
          </rPr>
          <t>MUJERES</t>
        </r>
        <r>
          <rPr>
            <sz val="8"/>
            <color indexed="81"/>
            <rFont val="Tahoma"/>
            <family val="2"/>
          </rPr>
          <t xml:space="preserve">
</t>
        </r>
      </text>
    </comment>
    <comment ref="AT89" authorId="2" shapeId="0" xr:uid="{00000000-0006-0000-0000-00007E000000}">
      <text>
        <r>
          <rPr>
            <b/>
            <sz val="8"/>
            <color indexed="81"/>
            <rFont val="Tahoma"/>
            <family val="2"/>
          </rPr>
          <t>HOMBRES</t>
        </r>
      </text>
    </comment>
    <comment ref="AV89" authorId="2" shapeId="0" xr:uid="{00000000-0006-0000-0000-00007F000000}">
      <text>
        <r>
          <rPr>
            <b/>
            <sz val="8"/>
            <color indexed="81"/>
            <rFont val="Tahoma"/>
            <family val="2"/>
          </rPr>
          <t>VÍCTIMAS CONFLICTO ARMADO</t>
        </r>
        <r>
          <rPr>
            <sz val="8"/>
            <color indexed="81"/>
            <rFont val="Tahoma"/>
            <family val="2"/>
          </rPr>
          <t xml:space="preserve">
</t>
        </r>
      </text>
    </comment>
    <comment ref="AX89" authorId="2" shapeId="0" xr:uid="{00000000-0006-0000-0000-000080000000}">
      <text>
        <r>
          <rPr>
            <b/>
            <sz val="8"/>
            <color indexed="81"/>
            <rFont val="Tahoma"/>
            <family val="2"/>
          </rPr>
          <t>DISCAPACITADOS</t>
        </r>
        <r>
          <rPr>
            <sz val="8"/>
            <color indexed="81"/>
            <rFont val="Tahoma"/>
            <family val="2"/>
          </rPr>
          <t xml:space="preserve">
</t>
        </r>
      </text>
    </comment>
    <comment ref="AY89" authorId="2" shapeId="0" xr:uid="{00000000-0006-0000-0000-000081000000}">
      <text>
        <r>
          <rPr>
            <b/>
            <sz val="8"/>
            <color indexed="81"/>
            <rFont val="Tahoma"/>
            <family val="2"/>
          </rPr>
          <t>AFROCOLOMBIANO O RAIZAL</t>
        </r>
      </text>
    </comment>
    <comment ref="AZ89" authorId="2" shapeId="0" xr:uid="{00000000-0006-0000-0000-000082000000}">
      <text>
        <r>
          <rPr>
            <b/>
            <sz val="8"/>
            <color indexed="81"/>
            <rFont val="Tahoma"/>
            <family val="2"/>
          </rPr>
          <t>INDÍGENAS</t>
        </r>
        <r>
          <rPr>
            <sz val="8"/>
            <color indexed="81"/>
            <rFont val="Tahoma"/>
            <family val="2"/>
          </rPr>
          <t xml:space="preserve">
</t>
        </r>
      </text>
    </comment>
    <comment ref="BA89" authorId="1" shapeId="0" xr:uid="{00000000-0006-0000-0000-000083000000}">
      <text>
        <r>
          <rPr>
            <b/>
            <sz val="9"/>
            <color indexed="81"/>
            <rFont val="Tahoma"/>
            <family val="2"/>
          </rPr>
          <t>MEDIO DE EVIDENCIA. INFORME, RESGISTRO FOTOGRAFICO, PLANILLA, ETC</t>
        </r>
      </text>
    </comment>
    <comment ref="AL98" authorId="2" shapeId="0" xr:uid="{00000000-0006-0000-0000-000084000000}">
      <text>
        <r>
          <rPr>
            <b/>
            <sz val="8"/>
            <color indexed="81"/>
            <rFont val="Tahoma"/>
            <family val="2"/>
          </rPr>
          <t>PRIMERA INFANCIA (0 a 5 años)</t>
        </r>
        <r>
          <rPr>
            <sz val="8"/>
            <color indexed="81"/>
            <rFont val="Tahoma"/>
            <family val="2"/>
          </rPr>
          <t xml:space="preserve">
</t>
        </r>
      </text>
    </comment>
    <comment ref="AM98" authorId="2" shapeId="0" xr:uid="{00000000-0006-0000-0000-000085000000}">
      <text>
        <r>
          <rPr>
            <b/>
            <sz val="8"/>
            <color indexed="81"/>
            <rFont val="Tahoma"/>
            <family val="2"/>
          </rPr>
          <t>INFANCIA (6 a 11 años)</t>
        </r>
        <r>
          <rPr>
            <sz val="8"/>
            <color indexed="81"/>
            <rFont val="Tahoma"/>
            <family val="2"/>
          </rPr>
          <t xml:space="preserve">
</t>
        </r>
      </text>
    </comment>
    <comment ref="AN98" authorId="2" shapeId="0" xr:uid="{00000000-0006-0000-0000-000086000000}">
      <text>
        <r>
          <rPr>
            <b/>
            <sz val="8"/>
            <color indexed="81"/>
            <rFont val="Tahoma"/>
            <family val="2"/>
          </rPr>
          <t>ADOLESCENCIA (12 A 17 años)</t>
        </r>
      </text>
    </comment>
    <comment ref="AO98" authorId="2" shapeId="0" xr:uid="{00000000-0006-0000-0000-000087000000}">
      <text>
        <r>
          <rPr>
            <b/>
            <sz val="8"/>
            <color indexed="81"/>
            <rFont val="Tahoma"/>
            <family val="2"/>
          </rPr>
          <t>JUVENTUD (18 a 28 años)</t>
        </r>
        <r>
          <rPr>
            <sz val="8"/>
            <color indexed="81"/>
            <rFont val="Tahoma"/>
            <family val="2"/>
          </rPr>
          <t xml:space="preserve">
</t>
        </r>
      </text>
    </comment>
    <comment ref="AP98" authorId="2" shapeId="0" xr:uid="{00000000-0006-0000-0000-000088000000}">
      <text>
        <r>
          <rPr>
            <b/>
            <sz val="8"/>
            <color indexed="81"/>
            <rFont val="Tahoma"/>
            <family val="2"/>
          </rPr>
          <t xml:space="preserve"> ADULTO (29 a 60 años)</t>
        </r>
        <r>
          <rPr>
            <sz val="8"/>
            <color indexed="81"/>
            <rFont val="Tahoma"/>
            <family val="2"/>
          </rPr>
          <t xml:space="preserve">
</t>
        </r>
      </text>
    </comment>
    <comment ref="AQ98" authorId="2" shapeId="0" xr:uid="{00000000-0006-0000-0000-000089000000}">
      <text>
        <r>
          <rPr>
            <b/>
            <sz val="8"/>
            <color indexed="81"/>
            <rFont val="Tahoma"/>
            <family val="2"/>
          </rPr>
          <t>ADULTO MAYOR  (61 años en adelante)</t>
        </r>
        <r>
          <rPr>
            <sz val="8"/>
            <color indexed="81"/>
            <rFont val="Tahoma"/>
            <family val="2"/>
          </rPr>
          <t xml:space="preserve">
</t>
        </r>
      </text>
    </comment>
    <comment ref="AS98" authorId="2" shapeId="0" xr:uid="{00000000-0006-0000-0000-00008A000000}">
      <text>
        <r>
          <rPr>
            <b/>
            <sz val="8"/>
            <color indexed="81"/>
            <rFont val="Tahoma"/>
            <family val="2"/>
          </rPr>
          <t>MUJERES</t>
        </r>
        <r>
          <rPr>
            <sz val="8"/>
            <color indexed="81"/>
            <rFont val="Tahoma"/>
            <family val="2"/>
          </rPr>
          <t xml:space="preserve">
</t>
        </r>
      </text>
    </comment>
    <comment ref="AT98" authorId="2" shapeId="0" xr:uid="{00000000-0006-0000-0000-00008B000000}">
      <text>
        <r>
          <rPr>
            <b/>
            <sz val="8"/>
            <color indexed="81"/>
            <rFont val="Tahoma"/>
            <family val="2"/>
          </rPr>
          <t>HOMBRES</t>
        </r>
      </text>
    </comment>
    <comment ref="AV98" authorId="2" shapeId="0" xr:uid="{00000000-0006-0000-0000-00008C000000}">
      <text>
        <r>
          <rPr>
            <b/>
            <sz val="8"/>
            <color indexed="81"/>
            <rFont val="Tahoma"/>
            <family val="2"/>
          </rPr>
          <t>VÍCTIMAS CONFLICTO ARMADO</t>
        </r>
        <r>
          <rPr>
            <sz val="8"/>
            <color indexed="81"/>
            <rFont val="Tahoma"/>
            <family val="2"/>
          </rPr>
          <t xml:space="preserve">
</t>
        </r>
      </text>
    </comment>
    <comment ref="AX98" authorId="2" shapeId="0" xr:uid="{00000000-0006-0000-0000-00008D000000}">
      <text>
        <r>
          <rPr>
            <b/>
            <sz val="8"/>
            <color indexed="81"/>
            <rFont val="Tahoma"/>
            <family val="2"/>
          </rPr>
          <t>DISCAPACITADOS</t>
        </r>
        <r>
          <rPr>
            <sz val="8"/>
            <color indexed="81"/>
            <rFont val="Tahoma"/>
            <family val="2"/>
          </rPr>
          <t xml:space="preserve">
</t>
        </r>
      </text>
    </comment>
    <comment ref="AY98" authorId="2" shapeId="0" xr:uid="{00000000-0006-0000-0000-00008E000000}">
      <text>
        <r>
          <rPr>
            <b/>
            <sz val="8"/>
            <color indexed="81"/>
            <rFont val="Tahoma"/>
            <family val="2"/>
          </rPr>
          <t>AFROCOLOMBIANO O RAIZAL</t>
        </r>
      </text>
    </comment>
    <comment ref="AZ98" authorId="2" shapeId="0" xr:uid="{00000000-0006-0000-0000-00008F000000}">
      <text>
        <r>
          <rPr>
            <b/>
            <sz val="8"/>
            <color indexed="81"/>
            <rFont val="Tahoma"/>
            <family val="2"/>
          </rPr>
          <t>INDÍGENAS</t>
        </r>
        <r>
          <rPr>
            <sz val="8"/>
            <color indexed="81"/>
            <rFont val="Tahoma"/>
            <family val="2"/>
          </rPr>
          <t xml:space="preserve">
</t>
        </r>
      </text>
    </comment>
    <comment ref="BA98" authorId="1" shapeId="0" xr:uid="{00000000-0006-0000-0000-000090000000}">
      <text>
        <r>
          <rPr>
            <b/>
            <sz val="9"/>
            <color indexed="81"/>
            <rFont val="Tahoma"/>
            <family val="2"/>
          </rPr>
          <t>MEDIO DE EVIDENCIA. INFORME, RESGISTRO FOTOGRAFICO, PLANILLA, ETC</t>
        </r>
      </text>
    </comment>
    <comment ref="AL107" authorId="2" shapeId="0" xr:uid="{00000000-0006-0000-0000-000091000000}">
      <text>
        <r>
          <rPr>
            <b/>
            <sz val="8"/>
            <color indexed="81"/>
            <rFont val="Tahoma"/>
            <family val="2"/>
          </rPr>
          <t>PRIMERA INFANCIA (0 a 5 años)</t>
        </r>
        <r>
          <rPr>
            <sz val="8"/>
            <color indexed="81"/>
            <rFont val="Tahoma"/>
            <family val="2"/>
          </rPr>
          <t xml:space="preserve">
</t>
        </r>
      </text>
    </comment>
    <comment ref="AM107" authorId="2" shapeId="0" xr:uid="{00000000-0006-0000-0000-000092000000}">
      <text>
        <r>
          <rPr>
            <b/>
            <sz val="8"/>
            <color indexed="81"/>
            <rFont val="Tahoma"/>
            <family val="2"/>
          </rPr>
          <t>INFANCIA (6 a 11 años)</t>
        </r>
        <r>
          <rPr>
            <sz val="8"/>
            <color indexed="81"/>
            <rFont val="Tahoma"/>
            <family val="2"/>
          </rPr>
          <t xml:space="preserve">
</t>
        </r>
      </text>
    </comment>
    <comment ref="AN107" authorId="2" shapeId="0" xr:uid="{00000000-0006-0000-0000-000093000000}">
      <text>
        <r>
          <rPr>
            <b/>
            <sz val="8"/>
            <color indexed="81"/>
            <rFont val="Tahoma"/>
            <family val="2"/>
          </rPr>
          <t>ADOLESCENCIA (12 A 17 años)</t>
        </r>
      </text>
    </comment>
    <comment ref="AO107" authorId="2" shapeId="0" xr:uid="{00000000-0006-0000-0000-000094000000}">
      <text>
        <r>
          <rPr>
            <b/>
            <sz val="8"/>
            <color indexed="81"/>
            <rFont val="Tahoma"/>
            <family val="2"/>
          </rPr>
          <t>JUVENTUD (18 a 28 años)</t>
        </r>
        <r>
          <rPr>
            <sz val="8"/>
            <color indexed="81"/>
            <rFont val="Tahoma"/>
            <family val="2"/>
          </rPr>
          <t xml:space="preserve">
</t>
        </r>
      </text>
    </comment>
    <comment ref="AP107" authorId="2" shapeId="0" xr:uid="{00000000-0006-0000-0000-000095000000}">
      <text>
        <r>
          <rPr>
            <b/>
            <sz val="8"/>
            <color indexed="81"/>
            <rFont val="Tahoma"/>
            <family val="2"/>
          </rPr>
          <t xml:space="preserve"> ADULTO (29 a 60 años)</t>
        </r>
        <r>
          <rPr>
            <sz val="8"/>
            <color indexed="81"/>
            <rFont val="Tahoma"/>
            <family val="2"/>
          </rPr>
          <t xml:space="preserve">
</t>
        </r>
      </text>
    </comment>
    <comment ref="AQ107" authorId="2" shapeId="0" xr:uid="{00000000-0006-0000-0000-000096000000}">
      <text>
        <r>
          <rPr>
            <b/>
            <sz val="8"/>
            <color indexed="81"/>
            <rFont val="Tahoma"/>
            <family val="2"/>
          </rPr>
          <t>ADULTO MAYOR  (61 años en adelante)</t>
        </r>
        <r>
          <rPr>
            <sz val="8"/>
            <color indexed="81"/>
            <rFont val="Tahoma"/>
            <family val="2"/>
          </rPr>
          <t xml:space="preserve">
</t>
        </r>
      </text>
    </comment>
    <comment ref="AS107" authorId="2" shapeId="0" xr:uid="{00000000-0006-0000-0000-000097000000}">
      <text>
        <r>
          <rPr>
            <b/>
            <sz val="8"/>
            <color indexed="81"/>
            <rFont val="Tahoma"/>
            <family val="2"/>
          </rPr>
          <t>MUJERES</t>
        </r>
        <r>
          <rPr>
            <sz val="8"/>
            <color indexed="81"/>
            <rFont val="Tahoma"/>
            <family val="2"/>
          </rPr>
          <t xml:space="preserve">
</t>
        </r>
      </text>
    </comment>
    <comment ref="AT107" authorId="2" shapeId="0" xr:uid="{00000000-0006-0000-0000-000098000000}">
      <text>
        <r>
          <rPr>
            <b/>
            <sz val="8"/>
            <color indexed="81"/>
            <rFont val="Tahoma"/>
            <family val="2"/>
          </rPr>
          <t>HOMBRES</t>
        </r>
      </text>
    </comment>
    <comment ref="AV107" authorId="2" shapeId="0" xr:uid="{00000000-0006-0000-0000-000099000000}">
      <text>
        <r>
          <rPr>
            <b/>
            <sz val="8"/>
            <color indexed="81"/>
            <rFont val="Tahoma"/>
            <family val="2"/>
          </rPr>
          <t>VÍCTIMAS CONFLICTO ARMADO</t>
        </r>
        <r>
          <rPr>
            <sz val="8"/>
            <color indexed="81"/>
            <rFont val="Tahoma"/>
            <family val="2"/>
          </rPr>
          <t xml:space="preserve">
</t>
        </r>
      </text>
    </comment>
    <comment ref="AX107" authorId="2" shapeId="0" xr:uid="{00000000-0006-0000-0000-00009A000000}">
      <text>
        <r>
          <rPr>
            <b/>
            <sz val="8"/>
            <color indexed="81"/>
            <rFont val="Tahoma"/>
            <family val="2"/>
          </rPr>
          <t>DISCAPACITADOS</t>
        </r>
        <r>
          <rPr>
            <sz val="8"/>
            <color indexed="81"/>
            <rFont val="Tahoma"/>
            <family val="2"/>
          </rPr>
          <t xml:space="preserve">
</t>
        </r>
      </text>
    </comment>
    <comment ref="AY107" authorId="2" shapeId="0" xr:uid="{00000000-0006-0000-0000-00009B000000}">
      <text>
        <r>
          <rPr>
            <b/>
            <sz val="8"/>
            <color indexed="81"/>
            <rFont val="Tahoma"/>
            <family val="2"/>
          </rPr>
          <t>AFROCOLOMBIANO O RAIZAL</t>
        </r>
      </text>
    </comment>
    <comment ref="AZ107" authorId="2" shapeId="0" xr:uid="{00000000-0006-0000-0000-00009C000000}">
      <text>
        <r>
          <rPr>
            <b/>
            <sz val="8"/>
            <color indexed="81"/>
            <rFont val="Tahoma"/>
            <family val="2"/>
          </rPr>
          <t>INDÍGENAS</t>
        </r>
        <r>
          <rPr>
            <sz val="8"/>
            <color indexed="81"/>
            <rFont val="Tahoma"/>
            <family val="2"/>
          </rPr>
          <t xml:space="preserve">
</t>
        </r>
      </text>
    </comment>
    <comment ref="BA107" authorId="1" shapeId="0" xr:uid="{00000000-0006-0000-0000-00009D000000}">
      <text>
        <r>
          <rPr>
            <b/>
            <sz val="9"/>
            <color indexed="81"/>
            <rFont val="Tahoma"/>
            <family val="2"/>
          </rPr>
          <t>MEDIO DE EVIDENCIA. INFORME, RESGISTRO FOTOGRAFICO, PLANILLA, ETC</t>
        </r>
      </text>
    </comment>
    <comment ref="AL116" authorId="2" shapeId="0" xr:uid="{00000000-0006-0000-0000-00009E000000}">
      <text>
        <r>
          <rPr>
            <b/>
            <sz val="8"/>
            <color indexed="81"/>
            <rFont val="Tahoma"/>
            <family val="2"/>
          </rPr>
          <t>PRIMERA INFANCIA (0 a 5 años)</t>
        </r>
        <r>
          <rPr>
            <sz val="8"/>
            <color indexed="81"/>
            <rFont val="Tahoma"/>
            <family val="2"/>
          </rPr>
          <t xml:space="preserve">
</t>
        </r>
      </text>
    </comment>
    <comment ref="AM116" authorId="2" shapeId="0" xr:uid="{00000000-0006-0000-0000-00009F000000}">
      <text>
        <r>
          <rPr>
            <b/>
            <sz val="8"/>
            <color indexed="81"/>
            <rFont val="Tahoma"/>
            <family val="2"/>
          </rPr>
          <t>INFANCIA (6 a 11 años)</t>
        </r>
        <r>
          <rPr>
            <sz val="8"/>
            <color indexed="81"/>
            <rFont val="Tahoma"/>
            <family val="2"/>
          </rPr>
          <t xml:space="preserve">
</t>
        </r>
      </text>
    </comment>
    <comment ref="AN116" authorId="2" shapeId="0" xr:uid="{00000000-0006-0000-0000-0000A0000000}">
      <text>
        <r>
          <rPr>
            <b/>
            <sz val="8"/>
            <color indexed="81"/>
            <rFont val="Tahoma"/>
            <family val="2"/>
          </rPr>
          <t>ADOLESCENCIA (12 A 17 años)</t>
        </r>
      </text>
    </comment>
    <comment ref="AO116" authorId="2" shapeId="0" xr:uid="{00000000-0006-0000-0000-0000A1000000}">
      <text>
        <r>
          <rPr>
            <b/>
            <sz val="8"/>
            <color indexed="81"/>
            <rFont val="Tahoma"/>
            <family val="2"/>
          </rPr>
          <t>JUVENTUD (18 a 28 años)</t>
        </r>
        <r>
          <rPr>
            <sz val="8"/>
            <color indexed="81"/>
            <rFont val="Tahoma"/>
            <family val="2"/>
          </rPr>
          <t xml:space="preserve">
</t>
        </r>
      </text>
    </comment>
    <comment ref="AP116" authorId="2" shapeId="0" xr:uid="{00000000-0006-0000-0000-0000A2000000}">
      <text>
        <r>
          <rPr>
            <b/>
            <sz val="8"/>
            <color indexed="81"/>
            <rFont val="Tahoma"/>
            <family val="2"/>
          </rPr>
          <t xml:space="preserve"> ADULTO (29 a 60 años)</t>
        </r>
        <r>
          <rPr>
            <sz val="8"/>
            <color indexed="81"/>
            <rFont val="Tahoma"/>
            <family val="2"/>
          </rPr>
          <t xml:space="preserve">
</t>
        </r>
      </text>
    </comment>
    <comment ref="AQ116" authorId="2" shapeId="0" xr:uid="{00000000-0006-0000-0000-0000A3000000}">
      <text>
        <r>
          <rPr>
            <b/>
            <sz val="8"/>
            <color indexed="81"/>
            <rFont val="Tahoma"/>
            <family val="2"/>
          </rPr>
          <t>ADULTO MAYOR  (61 años en adelante)</t>
        </r>
        <r>
          <rPr>
            <sz val="8"/>
            <color indexed="81"/>
            <rFont val="Tahoma"/>
            <family val="2"/>
          </rPr>
          <t xml:space="preserve">
</t>
        </r>
      </text>
    </comment>
    <comment ref="AS116" authorId="2" shapeId="0" xr:uid="{00000000-0006-0000-0000-0000A4000000}">
      <text>
        <r>
          <rPr>
            <b/>
            <sz val="8"/>
            <color indexed="81"/>
            <rFont val="Tahoma"/>
            <family val="2"/>
          </rPr>
          <t>MUJERES</t>
        </r>
        <r>
          <rPr>
            <sz val="8"/>
            <color indexed="81"/>
            <rFont val="Tahoma"/>
            <family val="2"/>
          </rPr>
          <t xml:space="preserve">
</t>
        </r>
      </text>
    </comment>
    <comment ref="AT116" authorId="2" shapeId="0" xr:uid="{00000000-0006-0000-0000-0000A5000000}">
      <text>
        <r>
          <rPr>
            <b/>
            <sz val="8"/>
            <color indexed="81"/>
            <rFont val="Tahoma"/>
            <family val="2"/>
          </rPr>
          <t>HOMBRES</t>
        </r>
      </text>
    </comment>
    <comment ref="AV116" authorId="2" shapeId="0" xr:uid="{00000000-0006-0000-0000-0000A6000000}">
      <text>
        <r>
          <rPr>
            <b/>
            <sz val="8"/>
            <color indexed="81"/>
            <rFont val="Tahoma"/>
            <family val="2"/>
          </rPr>
          <t>VÍCTIMAS CONFLICTO ARMADO</t>
        </r>
        <r>
          <rPr>
            <sz val="8"/>
            <color indexed="81"/>
            <rFont val="Tahoma"/>
            <family val="2"/>
          </rPr>
          <t xml:space="preserve">
</t>
        </r>
      </text>
    </comment>
    <comment ref="AX116" authorId="2" shapeId="0" xr:uid="{00000000-0006-0000-0000-0000A7000000}">
      <text>
        <r>
          <rPr>
            <b/>
            <sz val="8"/>
            <color indexed="81"/>
            <rFont val="Tahoma"/>
            <family val="2"/>
          </rPr>
          <t>DISCAPACITADOS</t>
        </r>
        <r>
          <rPr>
            <sz val="8"/>
            <color indexed="81"/>
            <rFont val="Tahoma"/>
            <family val="2"/>
          </rPr>
          <t xml:space="preserve">
</t>
        </r>
      </text>
    </comment>
    <comment ref="AY116" authorId="2" shapeId="0" xr:uid="{00000000-0006-0000-0000-0000A8000000}">
      <text>
        <r>
          <rPr>
            <b/>
            <sz val="8"/>
            <color indexed="81"/>
            <rFont val="Tahoma"/>
            <family val="2"/>
          </rPr>
          <t>AFROCOLOMBIANO O RAIZAL</t>
        </r>
      </text>
    </comment>
    <comment ref="AZ116" authorId="2" shapeId="0" xr:uid="{00000000-0006-0000-0000-0000A9000000}">
      <text>
        <r>
          <rPr>
            <b/>
            <sz val="8"/>
            <color indexed="81"/>
            <rFont val="Tahoma"/>
            <family val="2"/>
          </rPr>
          <t>INDÍGENAS</t>
        </r>
        <r>
          <rPr>
            <sz val="8"/>
            <color indexed="81"/>
            <rFont val="Tahoma"/>
            <family val="2"/>
          </rPr>
          <t xml:space="preserve">
</t>
        </r>
      </text>
    </comment>
    <comment ref="BA116" authorId="1" shapeId="0" xr:uid="{00000000-0006-0000-0000-0000AA000000}">
      <text>
        <r>
          <rPr>
            <b/>
            <sz val="9"/>
            <color indexed="81"/>
            <rFont val="Tahoma"/>
            <family val="2"/>
          </rPr>
          <t>MEDIO DE EVIDENCIA. INFORME, RESGISTRO FOTOGRAFICO, PLANILLA, ETC</t>
        </r>
      </text>
    </comment>
    <comment ref="AL125" authorId="2" shapeId="0" xr:uid="{00000000-0006-0000-0000-0000AB000000}">
      <text>
        <r>
          <rPr>
            <b/>
            <sz val="8"/>
            <color indexed="81"/>
            <rFont val="Tahoma"/>
            <family val="2"/>
          </rPr>
          <t>PRIMERA INFANCIA (0 a 5 años)</t>
        </r>
        <r>
          <rPr>
            <sz val="8"/>
            <color indexed="81"/>
            <rFont val="Tahoma"/>
            <family val="2"/>
          </rPr>
          <t xml:space="preserve">
</t>
        </r>
      </text>
    </comment>
    <comment ref="AM125" authorId="2" shapeId="0" xr:uid="{00000000-0006-0000-0000-0000AC000000}">
      <text>
        <r>
          <rPr>
            <b/>
            <sz val="8"/>
            <color indexed="81"/>
            <rFont val="Tahoma"/>
            <family val="2"/>
          </rPr>
          <t>INFANCIA (6 a 11 años)</t>
        </r>
        <r>
          <rPr>
            <sz val="8"/>
            <color indexed="81"/>
            <rFont val="Tahoma"/>
            <family val="2"/>
          </rPr>
          <t xml:space="preserve">
</t>
        </r>
      </text>
    </comment>
    <comment ref="AN125" authorId="2" shapeId="0" xr:uid="{00000000-0006-0000-0000-0000AD000000}">
      <text>
        <r>
          <rPr>
            <b/>
            <sz val="8"/>
            <color indexed="81"/>
            <rFont val="Tahoma"/>
            <family val="2"/>
          </rPr>
          <t>ADOLESCENCIA (12 A 17 años)</t>
        </r>
      </text>
    </comment>
    <comment ref="AO125" authorId="2" shapeId="0" xr:uid="{00000000-0006-0000-0000-0000AE000000}">
      <text>
        <r>
          <rPr>
            <b/>
            <sz val="8"/>
            <color indexed="81"/>
            <rFont val="Tahoma"/>
            <family val="2"/>
          </rPr>
          <t>JUVENTUD (18 a 28 años)</t>
        </r>
        <r>
          <rPr>
            <sz val="8"/>
            <color indexed="81"/>
            <rFont val="Tahoma"/>
            <family val="2"/>
          </rPr>
          <t xml:space="preserve">
</t>
        </r>
      </text>
    </comment>
    <comment ref="AP125" authorId="2" shapeId="0" xr:uid="{00000000-0006-0000-0000-0000AF000000}">
      <text>
        <r>
          <rPr>
            <b/>
            <sz val="8"/>
            <color indexed="81"/>
            <rFont val="Tahoma"/>
            <family val="2"/>
          </rPr>
          <t xml:space="preserve"> ADULTO (29 a 60 años)</t>
        </r>
        <r>
          <rPr>
            <sz val="8"/>
            <color indexed="81"/>
            <rFont val="Tahoma"/>
            <family val="2"/>
          </rPr>
          <t xml:space="preserve">
</t>
        </r>
      </text>
    </comment>
    <comment ref="AQ125" authorId="2" shapeId="0" xr:uid="{00000000-0006-0000-0000-0000B0000000}">
      <text>
        <r>
          <rPr>
            <b/>
            <sz val="8"/>
            <color indexed="81"/>
            <rFont val="Tahoma"/>
            <family val="2"/>
          </rPr>
          <t>ADULTO MAYOR  (61 años en adelante)</t>
        </r>
        <r>
          <rPr>
            <sz val="8"/>
            <color indexed="81"/>
            <rFont val="Tahoma"/>
            <family val="2"/>
          </rPr>
          <t xml:space="preserve">
</t>
        </r>
      </text>
    </comment>
    <comment ref="AS125" authorId="2" shapeId="0" xr:uid="{00000000-0006-0000-0000-0000B1000000}">
      <text>
        <r>
          <rPr>
            <b/>
            <sz val="8"/>
            <color indexed="81"/>
            <rFont val="Tahoma"/>
            <family val="2"/>
          </rPr>
          <t>MUJERES</t>
        </r>
        <r>
          <rPr>
            <sz val="8"/>
            <color indexed="81"/>
            <rFont val="Tahoma"/>
            <family val="2"/>
          </rPr>
          <t xml:space="preserve">
</t>
        </r>
      </text>
    </comment>
    <comment ref="AT125" authorId="2" shapeId="0" xr:uid="{00000000-0006-0000-0000-0000B2000000}">
      <text>
        <r>
          <rPr>
            <b/>
            <sz val="8"/>
            <color indexed="81"/>
            <rFont val="Tahoma"/>
            <family val="2"/>
          </rPr>
          <t>HOMBRES</t>
        </r>
      </text>
    </comment>
    <comment ref="AV125" authorId="2" shapeId="0" xr:uid="{00000000-0006-0000-0000-0000B3000000}">
      <text>
        <r>
          <rPr>
            <b/>
            <sz val="8"/>
            <color indexed="81"/>
            <rFont val="Tahoma"/>
            <family val="2"/>
          </rPr>
          <t>VÍCTIMAS CONFLICTO ARMADO</t>
        </r>
        <r>
          <rPr>
            <sz val="8"/>
            <color indexed="81"/>
            <rFont val="Tahoma"/>
            <family val="2"/>
          </rPr>
          <t xml:space="preserve">
</t>
        </r>
      </text>
    </comment>
    <comment ref="AX125" authorId="2" shapeId="0" xr:uid="{00000000-0006-0000-0000-0000B4000000}">
      <text>
        <r>
          <rPr>
            <b/>
            <sz val="8"/>
            <color indexed="81"/>
            <rFont val="Tahoma"/>
            <family val="2"/>
          </rPr>
          <t>DISCAPACITADOS</t>
        </r>
        <r>
          <rPr>
            <sz val="8"/>
            <color indexed="81"/>
            <rFont val="Tahoma"/>
            <family val="2"/>
          </rPr>
          <t xml:space="preserve">
</t>
        </r>
      </text>
    </comment>
    <comment ref="AY125" authorId="2" shapeId="0" xr:uid="{00000000-0006-0000-0000-0000B5000000}">
      <text>
        <r>
          <rPr>
            <b/>
            <sz val="8"/>
            <color indexed="81"/>
            <rFont val="Tahoma"/>
            <family val="2"/>
          </rPr>
          <t>AFROCOLOMBIANO O RAIZAL</t>
        </r>
      </text>
    </comment>
    <comment ref="AZ125" authorId="2" shapeId="0" xr:uid="{00000000-0006-0000-0000-0000B6000000}">
      <text>
        <r>
          <rPr>
            <b/>
            <sz val="8"/>
            <color indexed="81"/>
            <rFont val="Tahoma"/>
            <family val="2"/>
          </rPr>
          <t>INDÍGENAS</t>
        </r>
        <r>
          <rPr>
            <sz val="8"/>
            <color indexed="81"/>
            <rFont val="Tahoma"/>
            <family val="2"/>
          </rPr>
          <t xml:space="preserve">
</t>
        </r>
      </text>
    </comment>
    <comment ref="BA125" authorId="1" shapeId="0" xr:uid="{00000000-0006-0000-0000-0000B7000000}">
      <text>
        <r>
          <rPr>
            <b/>
            <sz val="9"/>
            <color indexed="81"/>
            <rFont val="Tahoma"/>
            <family val="2"/>
          </rPr>
          <t>MEDIO DE EVIDENCIA. INFORME, RESGISTRO FOTOGRAFICO, PLANILLA, ETC</t>
        </r>
      </text>
    </comment>
    <comment ref="AL134" authorId="2" shapeId="0" xr:uid="{00000000-0006-0000-0000-0000B8000000}">
      <text>
        <r>
          <rPr>
            <b/>
            <sz val="8"/>
            <color indexed="81"/>
            <rFont val="Tahoma"/>
            <family val="2"/>
          </rPr>
          <t>PRIMERA INFANCIA (0 a 5 años)</t>
        </r>
        <r>
          <rPr>
            <sz val="8"/>
            <color indexed="81"/>
            <rFont val="Tahoma"/>
            <family val="2"/>
          </rPr>
          <t xml:space="preserve">
</t>
        </r>
      </text>
    </comment>
    <comment ref="AM134" authorId="2" shapeId="0" xr:uid="{00000000-0006-0000-0000-0000B9000000}">
      <text>
        <r>
          <rPr>
            <b/>
            <sz val="8"/>
            <color indexed="81"/>
            <rFont val="Tahoma"/>
            <family val="2"/>
          </rPr>
          <t>INFANCIA (6 a 11 años)</t>
        </r>
        <r>
          <rPr>
            <sz val="8"/>
            <color indexed="81"/>
            <rFont val="Tahoma"/>
            <family val="2"/>
          </rPr>
          <t xml:space="preserve">
</t>
        </r>
      </text>
    </comment>
    <comment ref="AN134" authorId="2" shapeId="0" xr:uid="{00000000-0006-0000-0000-0000BA000000}">
      <text>
        <r>
          <rPr>
            <b/>
            <sz val="8"/>
            <color indexed="81"/>
            <rFont val="Tahoma"/>
            <family val="2"/>
          </rPr>
          <t>ADOLESCENCIA (12 A 17 años)</t>
        </r>
      </text>
    </comment>
    <comment ref="AO134" authorId="2" shapeId="0" xr:uid="{00000000-0006-0000-0000-0000BB000000}">
      <text>
        <r>
          <rPr>
            <b/>
            <sz val="8"/>
            <color indexed="81"/>
            <rFont val="Tahoma"/>
            <family val="2"/>
          </rPr>
          <t>JUVENTUD (18 a 28 años)</t>
        </r>
        <r>
          <rPr>
            <sz val="8"/>
            <color indexed="81"/>
            <rFont val="Tahoma"/>
            <family val="2"/>
          </rPr>
          <t xml:space="preserve">
</t>
        </r>
      </text>
    </comment>
    <comment ref="AP134" authorId="2" shapeId="0" xr:uid="{00000000-0006-0000-0000-0000BC000000}">
      <text>
        <r>
          <rPr>
            <b/>
            <sz val="8"/>
            <color indexed="81"/>
            <rFont val="Tahoma"/>
            <family val="2"/>
          </rPr>
          <t xml:space="preserve"> ADULTO (29 a 60 años)</t>
        </r>
        <r>
          <rPr>
            <sz val="8"/>
            <color indexed="81"/>
            <rFont val="Tahoma"/>
            <family val="2"/>
          </rPr>
          <t xml:space="preserve">
</t>
        </r>
      </text>
    </comment>
    <comment ref="AQ134" authorId="2" shapeId="0" xr:uid="{00000000-0006-0000-0000-0000BD000000}">
      <text>
        <r>
          <rPr>
            <b/>
            <sz val="8"/>
            <color indexed="81"/>
            <rFont val="Tahoma"/>
            <family val="2"/>
          </rPr>
          <t>ADULTO MAYOR  (61 años en adelante)</t>
        </r>
        <r>
          <rPr>
            <sz val="8"/>
            <color indexed="81"/>
            <rFont val="Tahoma"/>
            <family val="2"/>
          </rPr>
          <t xml:space="preserve">
</t>
        </r>
      </text>
    </comment>
    <comment ref="AS134" authorId="2" shapeId="0" xr:uid="{00000000-0006-0000-0000-0000BE000000}">
      <text>
        <r>
          <rPr>
            <b/>
            <sz val="8"/>
            <color indexed="81"/>
            <rFont val="Tahoma"/>
            <family val="2"/>
          </rPr>
          <t>MUJERES</t>
        </r>
        <r>
          <rPr>
            <sz val="8"/>
            <color indexed="81"/>
            <rFont val="Tahoma"/>
            <family val="2"/>
          </rPr>
          <t xml:space="preserve">
</t>
        </r>
      </text>
    </comment>
    <comment ref="AT134" authorId="2" shapeId="0" xr:uid="{00000000-0006-0000-0000-0000BF000000}">
      <text>
        <r>
          <rPr>
            <b/>
            <sz val="8"/>
            <color indexed="81"/>
            <rFont val="Tahoma"/>
            <family val="2"/>
          </rPr>
          <t>HOMBRES</t>
        </r>
      </text>
    </comment>
    <comment ref="AV134" authorId="2" shapeId="0" xr:uid="{00000000-0006-0000-0000-0000C0000000}">
      <text>
        <r>
          <rPr>
            <b/>
            <sz val="8"/>
            <color indexed="81"/>
            <rFont val="Tahoma"/>
            <family val="2"/>
          </rPr>
          <t>VÍCTIMAS CONFLICTO ARMADO</t>
        </r>
        <r>
          <rPr>
            <sz val="8"/>
            <color indexed="81"/>
            <rFont val="Tahoma"/>
            <family val="2"/>
          </rPr>
          <t xml:space="preserve">
</t>
        </r>
      </text>
    </comment>
    <comment ref="AX134" authorId="2" shapeId="0" xr:uid="{00000000-0006-0000-0000-0000C1000000}">
      <text>
        <r>
          <rPr>
            <b/>
            <sz val="8"/>
            <color indexed="81"/>
            <rFont val="Tahoma"/>
            <family val="2"/>
          </rPr>
          <t>DISCAPACITADOS</t>
        </r>
        <r>
          <rPr>
            <sz val="8"/>
            <color indexed="81"/>
            <rFont val="Tahoma"/>
            <family val="2"/>
          </rPr>
          <t xml:space="preserve">
</t>
        </r>
      </text>
    </comment>
    <comment ref="AY134" authorId="2" shapeId="0" xr:uid="{00000000-0006-0000-0000-0000C2000000}">
      <text>
        <r>
          <rPr>
            <b/>
            <sz val="8"/>
            <color indexed="81"/>
            <rFont val="Tahoma"/>
            <family val="2"/>
          </rPr>
          <t>AFROCOLOMBIANO O RAIZAL</t>
        </r>
      </text>
    </comment>
    <comment ref="AZ134" authorId="2" shapeId="0" xr:uid="{00000000-0006-0000-0000-0000C3000000}">
      <text>
        <r>
          <rPr>
            <b/>
            <sz val="8"/>
            <color indexed="81"/>
            <rFont val="Tahoma"/>
            <family val="2"/>
          </rPr>
          <t>INDÍGENAS</t>
        </r>
        <r>
          <rPr>
            <sz val="8"/>
            <color indexed="81"/>
            <rFont val="Tahoma"/>
            <family val="2"/>
          </rPr>
          <t xml:space="preserve">
</t>
        </r>
      </text>
    </comment>
    <comment ref="BA134" authorId="1" shapeId="0" xr:uid="{00000000-0006-0000-0000-0000C4000000}">
      <text>
        <r>
          <rPr>
            <b/>
            <sz val="9"/>
            <color indexed="81"/>
            <rFont val="Tahoma"/>
            <family val="2"/>
          </rPr>
          <t>MEDIO DE EVIDENCIA. INFORME, RESGISTRO FOTOGRAFICO, PLANILLA, ETC</t>
        </r>
      </text>
    </comment>
    <comment ref="AL143" authorId="2" shapeId="0" xr:uid="{00000000-0006-0000-0000-0000C5000000}">
      <text>
        <r>
          <rPr>
            <b/>
            <sz val="8"/>
            <color indexed="81"/>
            <rFont val="Tahoma"/>
            <family val="2"/>
          </rPr>
          <t>PRIMERA INFANCIA (0 a 5 años)</t>
        </r>
        <r>
          <rPr>
            <sz val="8"/>
            <color indexed="81"/>
            <rFont val="Tahoma"/>
            <family val="2"/>
          </rPr>
          <t xml:space="preserve">
</t>
        </r>
      </text>
    </comment>
    <comment ref="AM143" authorId="2" shapeId="0" xr:uid="{00000000-0006-0000-0000-0000C6000000}">
      <text>
        <r>
          <rPr>
            <b/>
            <sz val="8"/>
            <color indexed="81"/>
            <rFont val="Tahoma"/>
            <family val="2"/>
          </rPr>
          <t>INFANCIA (6 a 11 años)</t>
        </r>
        <r>
          <rPr>
            <sz val="8"/>
            <color indexed="81"/>
            <rFont val="Tahoma"/>
            <family val="2"/>
          </rPr>
          <t xml:space="preserve">
</t>
        </r>
      </text>
    </comment>
    <comment ref="AN143" authorId="2" shapeId="0" xr:uid="{00000000-0006-0000-0000-0000C7000000}">
      <text>
        <r>
          <rPr>
            <b/>
            <sz val="8"/>
            <color indexed="81"/>
            <rFont val="Tahoma"/>
            <family val="2"/>
          </rPr>
          <t>ADOLESCENCIA (12 A 17 años)</t>
        </r>
      </text>
    </comment>
    <comment ref="AO143" authorId="2" shapeId="0" xr:uid="{00000000-0006-0000-0000-0000C8000000}">
      <text>
        <r>
          <rPr>
            <b/>
            <sz val="8"/>
            <color indexed="81"/>
            <rFont val="Tahoma"/>
            <family val="2"/>
          </rPr>
          <t>JUVENTUD (18 a 28 años)</t>
        </r>
        <r>
          <rPr>
            <sz val="8"/>
            <color indexed="81"/>
            <rFont val="Tahoma"/>
            <family val="2"/>
          </rPr>
          <t xml:space="preserve">
</t>
        </r>
      </text>
    </comment>
    <comment ref="AP143" authorId="2" shapeId="0" xr:uid="{00000000-0006-0000-0000-0000C9000000}">
      <text>
        <r>
          <rPr>
            <b/>
            <sz val="8"/>
            <color indexed="81"/>
            <rFont val="Tahoma"/>
            <family val="2"/>
          </rPr>
          <t xml:space="preserve"> ADULTO (29 a 60 años)</t>
        </r>
        <r>
          <rPr>
            <sz val="8"/>
            <color indexed="81"/>
            <rFont val="Tahoma"/>
            <family val="2"/>
          </rPr>
          <t xml:space="preserve">
</t>
        </r>
      </text>
    </comment>
    <comment ref="AQ143" authorId="2" shapeId="0" xr:uid="{00000000-0006-0000-0000-0000CA000000}">
      <text>
        <r>
          <rPr>
            <b/>
            <sz val="8"/>
            <color indexed="81"/>
            <rFont val="Tahoma"/>
            <family val="2"/>
          </rPr>
          <t>ADULTO MAYOR  (61 años en adelante)</t>
        </r>
        <r>
          <rPr>
            <sz val="8"/>
            <color indexed="81"/>
            <rFont val="Tahoma"/>
            <family val="2"/>
          </rPr>
          <t xml:space="preserve">
</t>
        </r>
      </text>
    </comment>
    <comment ref="AS143" authorId="2" shapeId="0" xr:uid="{00000000-0006-0000-0000-0000CB000000}">
      <text>
        <r>
          <rPr>
            <b/>
            <sz val="8"/>
            <color indexed="81"/>
            <rFont val="Tahoma"/>
            <family val="2"/>
          </rPr>
          <t>MUJERES</t>
        </r>
        <r>
          <rPr>
            <sz val="8"/>
            <color indexed="81"/>
            <rFont val="Tahoma"/>
            <family val="2"/>
          </rPr>
          <t xml:space="preserve">
</t>
        </r>
      </text>
    </comment>
    <comment ref="AT143" authorId="2" shapeId="0" xr:uid="{00000000-0006-0000-0000-0000CC000000}">
      <text>
        <r>
          <rPr>
            <b/>
            <sz val="8"/>
            <color indexed="81"/>
            <rFont val="Tahoma"/>
            <family val="2"/>
          </rPr>
          <t>HOMBRES</t>
        </r>
      </text>
    </comment>
    <comment ref="AV143" authorId="2" shapeId="0" xr:uid="{00000000-0006-0000-0000-0000CD000000}">
      <text>
        <r>
          <rPr>
            <b/>
            <sz val="8"/>
            <color indexed="81"/>
            <rFont val="Tahoma"/>
            <family val="2"/>
          </rPr>
          <t>VÍCTIMAS CONFLICTO ARMADO</t>
        </r>
        <r>
          <rPr>
            <sz val="8"/>
            <color indexed="81"/>
            <rFont val="Tahoma"/>
            <family val="2"/>
          </rPr>
          <t xml:space="preserve">
</t>
        </r>
      </text>
    </comment>
    <comment ref="AX143" authorId="2" shapeId="0" xr:uid="{00000000-0006-0000-0000-0000CE000000}">
      <text>
        <r>
          <rPr>
            <b/>
            <sz val="8"/>
            <color indexed="81"/>
            <rFont val="Tahoma"/>
            <family val="2"/>
          </rPr>
          <t>DISCAPACITADOS</t>
        </r>
        <r>
          <rPr>
            <sz val="8"/>
            <color indexed="81"/>
            <rFont val="Tahoma"/>
            <family val="2"/>
          </rPr>
          <t xml:space="preserve">
</t>
        </r>
      </text>
    </comment>
    <comment ref="AY143" authorId="2" shapeId="0" xr:uid="{00000000-0006-0000-0000-0000CF000000}">
      <text>
        <r>
          <rPr>
            <b/>
            <sz val="8"/>
            <color indexed="81"/>
            <rFont val="Tahoma"/>
            <family val="2"/>
          </rPr>
          <t>AFROCOLOMBIANO O RAIZAL</t>
        </r>
      </text>
    </comment>
    <comment ref="AZ143" authorId="2" shapeId="0" xr:uid="{00000000-0006-0000-0000-0000D0000000}">
      <text>
        <r>
          <rPr>
            <b/>
            <sz val="8"/>
            <color indexed="81"/>
            <rFont val="Tahoma"/>
            <family val="2"/>
          </rPr>
          <t>INDÍGENAS</t>
        </r>
        <r>
          <rPr>
            <sz val="8"/>
            <color indexed="81"/>
            <rFont val="Tahoma"/>
            <family val="2"/>
          </rPr>
          <t xml:space="preserve">
</t>
        </r>
      </text>
    </comment>
    <comment ref="BA143" authorId="1" shapeId="0" xr:uid="{00000000-0006-0000-0000-0000D1000000}">
      <text>
        <r>
          <rPr>
            <b/>
            <sz val="9"/>
            <color indexed="81"/>
            <rFont val="Tahoma"/>
            <family val="2"/>
          </rPr>
          <t>MEDIO DE EVIDENCIA. INFORME, RESGISTRO FOTOGRAFICO, PLANILLA, ETC</t>
        </r>
      </text>
    </comment>
    <comment ref="AL152" authorId="2" shapeId="0" xr:uid="{00000000-0006-0000-0000-0000D2000000}">
      <text>
        <r>
          <rPr>
            <b/>
            <sz val="8"/>
            <color indexed="81"/>
            <rFont val="Tahoma"/>
            <family val="2"/>
          </rPr>
          <t>PRIMERA INFANCIA (0 a 5 años)</t>
        </r>
        <r>
          <rPr>
            <sz val="8"/>
            <color indexed="81"/>
            <rFont val="Tahoma"/>
            <family val="2"/>
          </rPr>
          <t xml:space="preserve">
</t>
        </r>
      </text>
    </comment>
    <comment ref="AM152" authorId="2" shapeId="0" xr:uid="{00000000-0006-0000-0000-0000D3000000}">
      <text>
        <r>
          <rPr>
            <b/>
            <sz val="8"/>
            <color indexed="81"/>
            <rFont val="Tahoma"/>
            <family val="2"/>
          </rPr>
          <t>INFANCIA (6 a 11 años)</t>
        </r>
        <r>
          <rPr>
            <sz val="8"/>
            <color indexed="81"/>
            <rFont val="Tahoma"/>
            <family val="2"/>
          </rPr>
          <t xml:space="preserve">
</t>
        </r>
      </text>
    </comment>
    <comment ref="AN152" authorId="2" shapeId="0" xr:uid="{00000000-0006-0000-0000-0000D4000000}">
      <text>
        <r>
          <rPr>
            <b/>
            <sz val="8"/>
            <color indexed="81"/>
            <rFont val="Tahoma"/>
            <family val="2"/>
          </rPr>
          <t>ADOLESCENCIA (12 A 17 años)</t>
        </r>
      </text>
    </comment>
    <comment ref="AO152" authorId="2" shapeId="0" xr:uid="{00000000-0006-0000-0000-0000D5000000}">
      <text>
        <r>
          <rPr>
            <b/>
            <sz val="8"/>
            <color indexed="81"/>
            <rFont val="Tahoma"/>
            <family val="2"/>
          </rPr>
          <t>JUVENTUD (18 a 28 años)</t>
        </r>
        <r>
          <rPr>
            <sz val="8"/>
            <color indexed="81"/>
            <rFont val="Tahoma"/>
            <family val="2"/>
          </rPr>
          <t xml:space="preserve">
</t>
        </r>
      </text>
    </comment>
    <comment ref="AP152" authorId="2" shapeId="0" xr:uid="{00000000-0006-0000-0000-0000D6000000}">
      <text>
        <r>
          <rPr>
            <b/>
            <sz val="8"/>
            <color indexed="81"/>
            <rFont val="Tahoma"/>
            <family val="2"/>
          </rPr>
          <t xml:space="preserve"> ADULTO (29 a 60 años)</t>
        </r>
        <r>
          <rPr>
            <sz val="8"/>
            <color indexed="81"/>
            <rFont val="Tahoma"/>
            <family val="2"/>
          </rPr>
          <t xml:space="preserve">
</t>
        </r>
      </text>
    </comment>
    <comment ref="AQ152" authorId="2" shapeId="0" xr:uid="{00000000-0006-0000-0000-0000D7000000}">
      <text>
        <r>
          <rPr>
            <b/>
            <sz val="8"/>
            <color indexed="81"/>
            <rFont val="Tahoma"/>
            <family val="2"/>
          </rPr>
          <t>ADULTO MAYOR  (61 años en adelante)</t>
        </r>
        <r>
          <rPr>
            <sz val="8"/>
            <color indexed="81"/>
            <rFont val="Tahoma"/>
            <family val="2"/>
          </rPr>
          <t xml:space="preserve">
</t>
        </r>
      </text>
    </comment>
    <comment ref="AS152" authorId="2" shapeId="0" xr:uid="{00000000-0006-0000-0000-0000D8000000}">
      <text>
        <r>
          <rPr>
            <b/>
            <sz val="8"/>
            <color indexed="81"/>
            <rFont val="Tahoma"/>
            <family val="2"/>
          </rPr>
          <t>MUJERES</t>
        </r>
        <r>
          <rPr>
            <sz val="8"/>
            <color indexed="81"/>
            <rFont val="Tahoma"/>
            <family val="2"/>
          </rPr>
          <t xml:space="preserve">
</t>
        </r>
      </text>
    </comment>
    <comment ref="AT152" authorId="2" shapeId="0" xr:uid="{00000000-0006-0000-0000-0000D9000000}">
      <text>
        <r>
          <rPr>
            <b/>
            <sz val="8"/>
            <color indexed="81"/>
            <rFont val="Tahoma"/>
            <family val="2"/>
          </rPr>
          <t>HOMBRES</t>
        </r>
      </text>
    </comment>
    <comment ref="AV152" authorId="2" shapeId="0" xr:uid="{00000000-0006-0000-0000-0000DA000000}">
      <text>
        <r>
          <rPr>
            <b/>
            <sz val="8"/>
            <color indexed="81"/>
            <rFont val="Tahoma"/>
            <family val="2"/>
          </rPr>
          <t>VÍCTIMAS CONFLICTO ARMADO</t>
        </r>
        <r>
          <rPr>
            <sz val="8"/>
            <color indexed="81"/>
            <rFont val="Tahoma"/>
            <family val="2"/>
          </rPr>
          <t xml:space="preserve">
</t>
        </r>
      </text>
    </comment>
    <comment ref="AX152" authorId="2" shapeId="0" xr:uid="{00000000-0006-0000-0000-0000DB000000}">
      <text>
        <r>
          <rPr>
            <b/>
            <sz val="8"/>
            <color indexed="81"/>
            <rFont val="Tahoma"/>
            <family val="2"/>
          </rPr>
          <t>DISCAPACITADOS</t>
        </r>
        <r>
          <rPr>
            <sz val="8"/>
            <color indexed="81"/>
            <rFont val="Tahoma"/>
            <family val="2"/>
          </rPr>
          <t xml:space="preserve">
</t>
        </r>
      </text>
    </comment>
    <comment ref="AY152" authorId="2" shapeId="0" xr:uid="{00000000-0006-0000-0000-0000DC000000}">
      <text>
        <r>
          <rPr>
            <b/>
            <sz val="8"/>
            <color indexed="81"/>
            <rFont val="Tahoma"/>
            <family val="2"/>
          </rPr>
          <t>AFROCOLOMBIANO O RAIZAL</t>
        </r>
      </text>
    </comment>
    <comment ref="AZ152" authorId="2" shapeId="0" xr:uid="{00000000-0006-0000-0000-0000DD000000}">
      <text>
        <r>
          <rPr>
            <b/>
            <sz val="8"/>
            <color indexed="81"/>
            <rFont val="Tahoma"/>
            <family val="2"/>
          </rPr>
          <t>INDÍGENAS</t>
        </r>
        <r>
          <rPr>
            <sz val="8"/>
            <color indexed="81"/>
            <rFont val="Tahoma"/>
            <family val="2"/>
          </rPr>
          <t xml:space="preserve">
</t>
        </r>
      </text>
    </comment>
    <comment ref="BA152" authorId="1" shapeId="0" xr:uid="{00000000-0006-0000-0000-0000DE000000}">
      <text>
        <r>
          <rPr>
            <b/>
            <sz val="9"/>
            <color indexed="81"/>
            <rFont val="Tahoma"/>
            <family val="2"/>
          </rPr>
          <t>MEDIO DE EVIDENCIA. INFORME, RESGISTRO FOTOGRAFICO, PLANILLA, ETC</t>
        </r>
      </text>
    </comment>
    <comment ref="AL161" authorId="2" shapeId="0" xr:uid="{00000000-0006-0000-0000-0000DF000000}">
      <text>
        <r>
          <rPr>
            <b/>
            <sz val="8"/>
            <color indexed="81"/>
            <rFont val="Tahoma"/>
            <family val="2"/>
          </rPr>
          <t>PRIMERA INFANCIA (0 a 5 años)</t>
        </r>
        <r>
          <rPr>
            <sz val="8"/>
            <color indexed="81"/>
            <rFont val="Tahoma"/>
            <family val="2"/>
          </rPr>
          <t xml:space="preserve">
</t>
        </r>
      </text>
    </comment>
    <comment ref="AM161" authorId="2" shapeId="0" xr:uid="{00000000-0006-0000-0000-0000E0000000}">
      <text>
        <r>
          <rPr>
            <b/>
            <sz val="8"/>
            <color indexed="81"/>
            <rFont val="Tahoma"/>
            <family val="2"/>
          </rPr>
          <t>INFANCIA (6 a 11 años)</t>
        </r>
        <r>
          <rPr>
            <sz val="8"/>
            <color indexed="81"/>
            <rFont val="Tahoma"/>
            <family val="2"/>
          </rPr>
          <t xml:space="preserve">
</t>
        </r>
      </text>
    </comment>
    <comment ref="AN161" authorId="2" shapeId="0" xr:uid="{00000000-0006-0000-0000-0000E1000000}">
      <text>
        <r>
          <rPr>
            <b/>
            <sz val="8"/>
            <color indexed="81"/>
            <rFont val="Tahoma"/>
            <family val="2"/>
          </rPr>
          <t>ADOLESCENCIA (12 A 17 años)</t>
        </r>
      </text>
    </comment>
    <comment ref="AO161" authorId="2" shapeId="0" xr:uid="{00000000-0006-0000-0000-0000E2000000}">
      <text>
        <r>
          <rPr>
            <b/>
            <sz val="8"/>
            <color indexed="81"/>
            <rFont val="Tahoma"/>
            <family val="2"/>
          </rPr>
          <t>JUVENTUD (18 a 28 años)</t>
        </r>
        <r>
          <rPr>
            <sz val="8"/>
            <color indexed="81"/>
            <rFont val="Tahoma"/>
            <family val="2"/>
          </rPr>
          <t xml:space="preserve">
</t>
        </r>
      </text>
    </comment>
    <comment ref="AP161" authorId="2" shapeId="0" xr:uid="{00000000-0006-0000-0000-0000E3000000}">
      <text>
        <r>
          <rPr>
            <b/>
            <sz val="8"/>
            <color indexed="81"/>
            <rFont val="Tahoma"/>
            <family val="2"/>
          </rPr>
          <t xml:space="preserve"> ADULTO (29 a 60 años)</t>
        </r>
        <r>
          <rPr>
            <sz val="8"/>
            <color indexed="81"/>
            <rFont val="Tahoma"/>
            <family val="2"/>
          </rPr>
          <t xml:space="preserve">
</t>
        </r>
      </text>
    </comment>
    <comment ref="AQ161" authorId="2" shapeId="0" xr:uid="{00000000-0006-0000-0000-0000E4000000}">
      <text>
        <r>
          <rPr>
            <b/>
            <sz val="8"/>
            <color indexed="81"/>
            <rFont val="Tahoma"/>
            <family val="2"/>
          </rPr>
          <t>ADULTO MAYOR  (61 años en adelante)</t>
        </r>
        <r>
          <rPr>
            <sz val="8"/>
            <color indexed="81"/>
            <rFont val="Tahoma"/>
            <family val="2"/>
          </rPr>
          <t xml:space="preserve">
</t>
        </r>
      </text>
    </comment>
    <comment ref="AS161" authorId="2" shapeId="0" xr:uid="{00000000-0006-0000-0000-0000E5000000}">
      <text>
        <r>
          <rPr>
            <b/>
            <sz val="8"/>
            <color indexed="81"/>
            <rFont val="Tahoma"/>
            <family val="2"/>
          </rPr>
          <t>MUJERES</t>
        </r>
        <r>
          <rPr>
            <sz val="8"/>
            <color indexed="81"/>
            <rFont val="Tahoma"/>
            <family val="2"/>
          </rPr>
          <t xml:space="preserve">
</t>
        </r>
      </text>
    </comment>
    <comment ref="AT161" authorId="2" shapeId="0" xr:uid="{00000000-0006-0000-0000-0000E6000000}">
      <text>
        <r>
          <rPr>
            <b/>
            <sz val="8"/>
            <color indexed="81"/>
            <rFont val="Tahoma"/>
            <family val="2"/>
          </rPr>
          <t>HOMBRES</t>
        </r>
      </text>
    </comment>
    <comment ref="AV161" authorId="2" shapeId="0" xr:uid="{00000000-0006-0000-0000-0000E7000000}">
      <text>
        <r>
          <rPr>
            <b/>
            <sz val="8"/>
            <color indexed="81"/>
            <rFont val="Tahoma"/>
            <family val="2"/>
          </rPr>
          <t>VÍCTIMAS CONFLICTO ARMADO</t>
        </r>
        <r>
          <rPr>
            <sz val="8"/>
            <color indexed="81"/>
            <rFont val="Tahoma"/>
            <family val="2"/>
          </rPr>
          <t xml:space="preserve">
</t>
        </r>
      </text>
    </comment>
    <comment ref="AX161" authorId="2" shapeId="0" xr:uid="{00000000-0006-0000-0000-0000E8000000}">
      <text>
        <r>
          <rPr>
            <b/>
            <sz val="8"/>
            <color indexed="81"/>
            <rFont val="Tahoma"/>
            <family val="2"/>
          </rPr>
          <t>DISCAPACITADOS</t>
        </r>
        <r>
          <rPr>
            <sz val="8"/>
            <color indexed="81"/>
            <rFont val="Tahoma"/>
            <family val="2"/>
          </rPr>
          <t xml:space="preserve">
</t>
        </r>
      </text>
    </comment>
    <comment ref="AY161" authorId="2" shapeId="0" xr:uid="{00000000-0006-0000-0000-0000E9000000}">
      <text>
        <r>
          <rPr>
            <b/>
            <sz val="8"/>
            <color indexed="81"/>
            <rFont val="Tahoma"/>
            <family val="2"/>
          </rPr>
          <t>AFROCOLOMBIANO O RAIZAL</t>
        </r>
      </text>
    </comment>
    <comment ref="AZ161" authorId="2" shapeId="0" xr:uid="{00000000-0006-0000-0000-0000EA000000}">
      <text>
        <r>
          <rPr>
            <b/>
            <sz val="8"/>
            <color indexed="81"/>
            <rFont val="Tahoma"/>
            <family val="2"/>
          </rPr>
          <t>INDÍGENAS</t>
        </r>
        <r>
          <rPr>
            <sz val="8"/>
            <color indexed="81"/>
            <rFont val="Tahoma"/>
            <family val="2"/>
          </rPr>
          <t xml:space="preserve">
</t>
        </r>
      </text>
    </comment>
    <comment ref="BA161" authorId="1" shapeId="0" xr:uid="{00000000-0006-0000-0000-0000EB000000}">
      <text>
        <r>
          <rPr>
            <b/>
            <sz val="9"/>
            <color indexed="81"/>
            <rFont val="Tahoma"/>
            <family val="2"/>
          </rPr>
          <t>MEDIO DE EVIDENCIA. INFORME, RESGISTRO FOTOGRAFICO, PLANILLA, ETC</t>
        </r>
      </text>
    </comment>
    <comment ref="AL170" authorId="2" shapeId="0" xr:uid="{00000000-0006-0000-0000-0000EC000000}">
      <text>
        <r>
          <rPr>
            <b/>
            <sz val="8"/>
            <color indexed="81"/>
            <rFont val="Tahoma"/>
            <family val="2"/>
          </rPr>
          <t>PRIMERA INFANCIA (0 a 5 años)</t>
        </r>
        <r>
          <rPr>
            <sz val="8"/>
            <color indexed="81"/>
            <rFont val="Tahoma"/>
            <family val="2"/>
          </rPr>
          <t xml:space="preserve">
</t>
        </r>
      </text>
    </comment>
    <comment ref="AM170" authorId="2" shapeId="0" xr:uid="{00000000-0006-0000-0000-0000ED000000}">
      <text>
        <r>
          <rPr>
            <b/>
            <sz val="8"/>
            <color indexed="81"/>
            <rFont val="Tahoma"/>
            <family val="2"/>
          </rPr>
          <t>INFANCIA (6 a 11 años)</t>
        </r>
        <r>
          <rPr>
            <sz val="8"/>
            <color indexed="81"/>
            <rFont val="Tahoma"/>
            <family val="2"/>
          </rPr>
          <t xml:space="preserve">
</t>
        </r>
      </text>
    </comment>
    <comment ref="AN170" authorId="2" shapeId="0" xr:uid="{00000000-0006-0000-0000-0000EE000000}">
      <text>
        <r>
          <rPr>
            <b/>
            <sz val="8"/>
            <color indexed="81"/>
            <rFont val="Tahoma"/>
            <family val="2"/>
          </rPr>
          <t>ADOLESCENCIA (12 A 17 años)</t>
        </r>
      </text>
    </comment>
    <comment ref="AO170" authorId="2" shapeId="0" xr:uid="{00000000-0006-0000-0000-0000EF000000}">
      <text>
        <r>
          <rPr>
            <b/>
            <sz val="8"/>
            <color indexed="81"/>
            <rFont val="Tahoma"/>
            <family val="2"/>
          </rPr>
          <t>JUVENTUD (18 a 28 años)</t>
        </r>
        <r>
          <rPr>
            <sz val="8"/>
            <color indexed="81"/>
            <rFont val="Tahoma"/>
            <family val="2"/>
          </rPr>
          <t xml:space="preserve">
</t>
        </r>
      </text>
    </comment>
    <comment ref="AP170" authorId="2" shapeId="0" xr:uid="{00000000-0006-0000-0000-0000F0000000}">
      <text>
        <r>
          <rPr>
            <b/>
            <sz val="8"/>
            <color indexed="81"/>
            <rFont val="Tahoma"/>
            <family val="2"/>
          </rPr>
          <t xml:space="preserve"> ADULTO (29 a 60 años)</t>
        </r>
        <r>
          <rPr>
            <sz val="8"/>
            <color indexed="81"/>
            <rFont val="Tahoma"/>
            <family val="2"/>
          </rPr>
          <t xml:space="preserve">
</t>
        </r>
      </text>
    </comment>
    <comment ref="AQ170" authorId="2" shapeId="0" xr:uid="{00000000-0006-0000-0000-0000F1000000}">
      <text>
        <r>
          <rPr>
            <b/>
            <sz val="8"/>
            <color indexed="81"/>
            <rFont val="Tahoma"/>
            <family val="2"/>
          </rPr>
          <t>ADULTO MAYOR  (61 años en adelante)</t>
        </r>
        <r>
          <rPr>
            <sz val="8"/>
            <color indexed="81"/>
            <rFont val="Tahoma"/>
            <family val="2"/>
          </rPr>
          <t xml:space="preserve">
</t>
        </r>
      </text>
    </comment>
    <comment ref="AS170" authorId="2" shapeId="0" xr:uid="{00000000-0006-0000-0000-0000F2000000}">
      <text>
        <r>
          <rPr>
            <b/>
            <sz val="8"/>
            <color indexed="81"/>
            <rFont val="Tahoma"/>
            <family val="2"/>
          </rPr>
          <t>MUJERES</t>
        </r>
        <r>
          <rPr>
            <sz val="8"/>
            <color indexed="81"/>
            <rFont val="Tahoma"/>
            <family val="2"/>
          </rPr>
          <t xml:space="preserve">
</t>
        </r>
      </text>
    </comment>
    <comment ref="AT170" authorId="2" shapeId="0" xr:uid="{00000000-0006-0000-0000-0000F3000000}">
      <text>
        <r>
          <rPr>
            <b/>
            <sz val="8"/>
            <color indexed="81"/>
            <rFont val="Tahoma"/>
            <family val="2"/>
          </rPr>
          <t>HOMBRES</t>
        </r>
      </text>
    </comment>
    <comment ref="AV170" authorId="2" shapeId="0" xr:uid="{00000000-0006-0000-0000-0000F4000000}">
      <text>
        <r>
          <rPr>
            <b/>
            <sz val="8"/>
            <color indexed="81"/>
            <rFont val="Tahoma"/>
            <family val="2"/>
          </rPr>
          <t>VÍCTIMAS CONFLICTO ARMADO</t>
        </r>
        <r>
          <rPr>
            <sz val="8"/>
            <color indexed="81"/>
            <rFont val="Tahoma"/>
            <family val="2"/>
          </rPr>
          <t xml:space="preserve">
</t>
        </r>
      </text>
    </comment>
    <comment ref="AX170" authorId="2" shapeId="0" xr:uid="{00000000-0006-0000-0000-0000F5000000}">
      <text>
        <r>
          <rPr>
            <b/>
            <sz val="8"/>
            <color indexed="81"/>
            <rFont val="Tahoma"/>
            <family val="2"/>
          </rPr>
          <t>DISCAPACITADOS</t>
        </r>
        <r>
          <rPr>
            <sz val="8"/>
            <color indexed="81"/>
            <rFont val="Tahoma"/>
            <family val="2"/>
          </rPr>
          <t xml:space="preserve">
</t>
        </r>
      </text>
    </comment>
    <comment ref="AY170" authorId="2" shapeId="0" xr:uid="{00000000-0006-0000-0000-0000F6000000}">
      <text>
        <r>
          <rPr>
            <b/>
            <sz val="8"/>
            <color indexed="81"/>
            <rFont val="Tahoma"/>
            <family val="2"/>
          </rPr>
          <t>AFROCOLOMBIANO O RAIZAL</t>
        </r>
      </text>
    </comment>
    <comment ref="AZ170" authorId="2" shapeId="0" xr:uid="{00000000-0006-0000-0000-0000F7000000}">
      <text>
        <r>
          <rPr>
            <b/>
            <sz val="8"/>
            <color indexed="81"/>
            <rFont val="Tahoma"/>
            <family val="2"/>
          </rPr>
          <t>INDÍGENAS</t>
        </r>
        <r>
          <rPr>
            <sz val="8"/>
            <color indexed="81"/>
            <rFont val="Tahoma"/>
            <family val="2"/>
          </rPr>
          <t xml:space="preserve">
</t>
        </r>
      </text>
    </comment>
    <comment ref="BA170" authorId="1" shapeId="0" xr:uid="{00000000-0006-0000-0000-0000F8000000}">
      <text>
        <r>
          <rPr>
            <b/>
            <sz val="9"/>
            <color indexed="81"/>
            <rFont val="Tahoma"/>
            <family val="2"/>
          </rPr>
          <t>MEDIO DE EVIDENCIA. INFORME, RESGISTRO FOTOGRAFICO, PLANILLA, ETC</t>
        </r>
      </text>
    </comment>
    <comment ref="AL179" authorId="2" shapeId="0" xr:uid="{00000000-0006-0000-0000-0000F9000000}">
      <text>
        <r>
          <rPr>
            <b/>
            <sz val="8"/>
            <color indexed="81"/>
            <rFont val="Tahoma"/>
            <family val="2"/>
          </rPr>
          <t>PRIMERA INFANCIA (0 a 5 años)</t>
        </r>
        <r>
          <rPr>
            <sz val="8"/>
            <color indexed="81"/>
            <rFont val="Tahoma"/>
            <family val="2"/>
          </rPr>
          <t xml:space="preserve">
</t>
        </r>
      </text>
    </comment>
    <comment ref="AM179" authorId="2" shapeId="0" xr:uid="{00000000-0006-0000-0000-0000FA000000}">
      <text>
        <r>
          <rPr>
            <b/>
            <sz val="8"/>
            <color indexed="81"/>
            <rFont val="Tahoma"/>
            <family val="2"/>
          </rPr>
          <t>INFANCIA (6 a 11 años)</t>
        </r>
        <r>
          <rPr>
            <sz val="8"/>
            <color indexed="81"/>
            <rFont val="Tahoma"/>
            <family val="2"/>
          </rPr>
          <t xml:space="preserve">
</t>
        </r>
      </text>
    </comment>
    <comment ref="AN179" authorId="2" shapeId="0" xr:uid="{00000000-0006-0000-0000-0000FB000000}">
      <text>
        <r>
          <rPr>
            <b/>
            <sz val="8"/>
            <color indexed="81"/>
            <rFont val="Tahoma"/>
            <family val="2"/>
          </rPr>
          <t>ADOLESCENCIA (12 A 17 años)</t>
        </r>
      </text>
    </comment>
    <comment ref="AO179" authorId="2" shapeId="0" xr:uid="{00000000-0006-0000-0000-0000FC000000}">
      <text>
        <r>
          <rPr>
            <b/>
            <sz val="8"/>
            <color indexed="81"/>
            <rFont val="Tahoma"/>
            <family val="2"/>
          </rPr>
          <t>JUVENTUD (18 a 28 años)</t>
        </r>
        <r>
          <rPr>
            <sz val="8"/>
            <color indexed="81"/>
            <rFont val="Tahoma"/>
            <family val="2"/>
          </rPr>
          <t xml:space="preserve">
</t>
        </r>
      </text>
    </comment>
    <comment ref="AP179" authorId="2" shapeId="0" xr:uid="{00000000-0006-0000-0000-0000FD000000}">
      <text>
        <r>
          <rPr>
            <b/>
            <sz val="8"/>
            <color indexed="81"/>
            <rFont val="Tahoma"/>
            <family val="2"/>
          </rPr>
          <t xml:space="preserve"> ADULTO (29 a 60 años)</t>
        </r>
        <r>
          <rPr>
            <sz val="8"/>
            <color indexed="81"/>
            <rFont val="Tahoma"/>
            <family val="2"/>
          </rPr>
          <t xml:space="preserve">
</t>
        </r>
      </text>
    </comment>
    <comment ref="AQ179" authorId="2" shapeId="0" xr:uid="{00000000-0006-0000-0000-0000FE000000}">
      <text>
        <r>
          <rPr>
            <b/>
            <sz val="8"/>
            <color indexed="81"/>
            <rFont val="Tahoma"/>
            <family val="2"/>
          </rPr>
          <t>ADULTO MAYOR  (61 años en adelante)</t>
        </r>
        <r>
          <rPr>
            <sz val="8"/>
            <color indexed="81"/>
            <rFont val="Tahoma"/>
            <family val="2"/>
          </rPr>
          <t xml:space="preserve">
</t>
        </r>
      </text>
    </comment>
    <comment ref="AS179" authorId="2" shapeId="0" xr:uid="{00000000-0006-0000-0000-0000FF000000}">
      <text>
        <r>
          <rPr>
            <b/>
            <sz val="8"/>
            <color indexed="81"/>
            <rFont val="Tahoma"/>
            <family val="2"/>
          </rPr>
          <t>MUJERES</t>
        </r>
        <r>
          <rPr>
            <sz val="8"/>
            <color indexed="81"/>
            <rFont val="Tahoma"/>
            <family val="2"/>
          </rPr>
          <t xml:space="preserve">
</t>
        </r>
      </text>
    </comment>
    <comment ref="AT179" authorId="2" shapeId="0" xr:uid="{00000000-0006-0000-0000-000000010000}">
      <text>
        <r>
          <rPr>
            <b/>
            <sz val="8"/>
            <color indexed="81"/>
            <rFont val="Tahoma"/>
            <family val="2"/>
          </rPr>
          <t>HOMBRES</t>
        </r>
      </text>
    </comment>
    <comment ref="AV179" authorId="2" shapeId="0" xr:uid="{00000000-0006-0000-0000-000001010000}">
      <text>
        <r>
          <rPr>
            <b/>
            <sz val="8"/>
            <color indexed="81"/>
            <rFont val="Tahoma"/>
            <family val="2"/>
          </rPr>
          <t>VÍCTIMAS CONFLICTO ARMADO</t>
        </r>
        <r>
          <rPr>
            <sz val="8"/>
            <color indexed="81"/>
            <rFont val="Tahoma"/>
            <family val="2"/>
          </rPr>
          <t xml:space="preserve">
</t>
        </r>
      </text>
    </comment>
    <comment ref="AX179" authorId="2" shapeId="0" xr:uid="{00000000-0006-0000-0000-000002010000}">
      <text>
        <r>
          <rPr>
            <b/>
            <sz val="8"/>
            <color indexed="81"/>
            <rFont val="Tahoma"/>
            <family val="2"/>
          </rPr>
          <t>DISCAPACITADOS</t>
        </r>
        <r>
          <rPr>
            <sz val="8"/>
            <color indexed="81"/>
            <rFont val="Tahoma"/>
            <family val="2"/>
          </rPr>
          <t xml:space="preserve">
</t>
        </r>
      </text>
    </comment>
    <comment ref="AY179" authorId="2" shapeId="0" xr:uid="{00000000-0006-0000-0000-000003010000}">
      <text>
        <r>
          <rPr>
            <b/>
            <sz val="8"/>
            <color indexed="81"/>
            <rFont val="Tahoma"/>
            <family val="2"/>
          </rPr>
          <t>AFROCOLOMBIANO O RAIZAL</t>
        </r>
      </text>
    </comment>
    <comment ref="AZ179" authorId="2" shapeId="0" xr:uid="{00000000-0006-0000-0000-000004010000}">
      <text>
        <r>
          <rPr>
            <b/>
            <sz val="8"/>
            <color indexed="81"/>
            <rFont val="Tahoma"/>
            <family val="2"/>
          </rPr>
          <t>INDÍGENAS</t>
        </r>
        <r>
          <rPr>
            <sz val="8"/>
            <color indexed="81"/>
            <rFont val="Tahoma"/>
            <family val="2"/>
          </rPr>
          <t xml:space="preserve">
</t>
        </r>
      </text>
    </comment>
    <comment ref="BA179" authorId="1" shapeId="0" xr:uid="{00000000-0006-0000-0000-000005010000}">
      <text>
        <r>
          <rPr>
            <b/>
            <sz val="9"/>
            <color indexed="81"/>
            <rFont val="Tahoma"/>
            <family val="2"/>
          </rPr>
          <t>MEDIO DE EVIDENCIA. INFORME, RESGISTRO FOTOGRAFICO, PLANILLA, ETC</t>
        </r>
      </text>
    </comment>
    <comment ref="AL188" authorId="2" shapeId="0" xr:uid="{00000000-0006-0000-0000-000006010000}">
      <text>
        <r>
          <rPr>
            <b/>
            <sz val="8"/>
            <color indexed="81"/>
            <rFont val="Tahoma"/>
            <family val="2"/>
          </rPr>
          <t>PRIMERA INFANCIA (0 a 5 años)</t>
        </r>
        <r>
          <rPr>
            <sz val="8"/>
            <color indexed="81"/>
            <rFont val="Tahoma"/>
            <family val="2"/>
          </rPr>
          <t xml:space="preserve">
</t>
        </r>
      </text>
    </comment>
    <comment ref="AM188" authorId="2" shapeId="0" xr:uid="{00000000-0006-0000-0000-000007010000}">
      <text>
        <r>
          <rPr>
            <b/>
            <sz val="8"/>
            <color indexed="81"/>
            <rFont val="Tahoma"/>
            <family val="2"/>
          </rPr>
          <t>INFANCIA (6 a 11 años)</t>
        </r>
        <r>
          <rPr>
            <sz val="8"/>
            <color indexed="81"/>
            <rFont val="Tahoma"/>
            <family val="2"/>
          </rPr>
          <t xml:space="preserve">
</t>
        </r>
      </text>
    </comment>
    <comment ref="AN188" authorId="2" shapeId="0" xr:uid="{00000000-0006-0000-0000-000008010000}">
      <text>
        <r>
          <rPr>
            <b/>
            <sz val="8"/>
            <color indexed="81"/>
            <rFont val="Tahoma"/>
            <family val="2"/>
          </rPr>
          <t>ADOLESCENCIA (12 A 17 años)</t>
        </r>
      </text>
    </comment>
    <comment ref="AO188" authorId="2" shapeId="0" xr:uid="{00000000-0006-0000-0000-000009010000}">
      <text>
        <r>
          <rPr>
            <b/>
            <sz val="8"/>
            <color indexed="81"/>
            <rFont val="Tahoma"/>
            <family val="2"/>
          </rPr>
          <t>JUVENTUD (18 a 28 años)</t>
        </r>
        <r>
          <rPr>
            <sz val="8"/>
            <color indexed="81"/>
            <rFont val="Tahoma"/>
            <family val="2"/>
          </rPr>
          <t xml:space="preserve">
</t>
        </r>
      </text>
    </comment>
    <comment ref="AP188" authorId="2" shapeId="0" xr:uid="{00000000-0006-0000-0000-00000A010000}">
      <text>
        <r>
          <rPr>
            <b/>
            <sz val="8"/>
            <color indexed="81"/>
            <rFont val="Tahoma"/>
            <family val="2"/>
          </rPr>
          <t xml:space="preserve"> ADULTO (29 a 60 años)</t>
        </r>
        <r>
          <rPr>
            <sz val="8"/>
            <color indexed="81"/>
            <rFont val="Tahoma"/>
            <family val="2"/>
          </rPr>
          <t xml:space="preserve">
</t>
        </r>
      </text>
    </comment>
    <comment ref="AQ188" authorId="2" shapeId="0" xr:uid="{00000000-0006-0000-0000-00000B010000}">
      <text>
        <r>
          <rPr>
            <b/>
            <sz val="8"/>
            <color indexed="81"/>
            <rFont val="Tahoma"/>
            <family val="2"/>
          </rPr>
          <t>ADULTO MAYOR  (61 años en adelante)</t>
        </r>
        <r>
          <rPr>
            <sz val="8"/>
            <color indexed="81"/>
            <rFont val="Tahoma"/>
            <family val="2"/>
          </rPr>
          <t xml:space="preserve">
</t>
        </r>
      </text>
    </comment>
    <comment ref="AS188" authorId="2" shapeId="0" xr:uid="{00000000-0006-0000-0000-00000C010000}">
      <text>
        <r>
          <rPr>
            <b/>
            <sz val="8"/>
            <color indexed="81"/>
            <rFont val="Tahoma"/>
            <family val="2"/>
          </rPr>
          <t>MUJERES</t>
        </r>
        <r>
          <rPr>
            <sz val="8"/>
            <color indexed="81"/>
            <rFont val="Tahoma"/>
            <family val="2"/>
          </rPr>
          <t xml:space="preserve">
</t>
        </r>
      </text>
    </comment>
    <comment ref="AT188" authorId="2" shapeId="0" xr:uid="{00000000-0006-0000-0000-00000D010000}">
      <text>
        <r>
          <rPr>
            <b/>
            <sz val="8"/>
            <color indexed="81"/>
            <rFont val="Tahoma"/>
            <family val="2"/>
          </rPr>
          <t>HOMBRES</t>
        </r>
      </text>
    </comment>
    <comment ref="AV188" authorId="2" shapeId="0" xr:uid="{00000000-0006-0000-0000-00000E010000}">
      <text>
        <r>
          <rPr>
            <b/>
            <sz val="8"/>
            <color indexed="81"/>
            <rFont val="Tahoma"/>
            <family val="2"/>
          </rPr>
          <t>VÍCTIMAS CONFLICTO ARMADO</t>
        </r>
        <r>
          <rPr>
            <sz val="8"/>
            <color indexed="81"/>
            <rFont val="Tahoma"/>
            <family val="2"/>
          </rPr>
          <t xml:space="preserve">
</t>
        </r>
      </text>
    </comment>
    <comment ref="AX188" authorId="2" shapeId="0" xr:uid="{00000000-0006-0000-0000-00000F010000}">
      <text>
        <r>
          <rPr>
            <b/>
            <sz val="8"/>
            <color indexed="81"/>
            <rFont val="Tahoma"/>
            <family val="2"/>
          </rPr>
          <t>DISCAPACITADOS</t>
        </r>
        <r>
          <rPr>
            <sz val="8"/>
            <color indexed="81"/>
            <rFont val="Tahoma"/>
            <family val="2"/>
          </rPr>
          <t xml:space="preserve">
</t>
        </r>
      </text>
    </comment>
    <comment ref="AY188" authorId="2" shapeId="0" xr:uid="{00000000-0006-0000-0000-000010010000}">
      <text>
        <r>
          <rPr>
            <b/>
            <sz val="8"/>
            <color indexed="81"/>
            <rFont val="Tahoma"/>
            <family val="2"/>
          </rPr>
          <t>AFROCOLOMBIANO O RAIZAL</t>
        </r>
      </text>
    </comment>
    <comment ref="AZ188" authorId="2" shapeId="0" xr:uid="{00000000-0006-0000-0000-000011010000}">
      <text>
        <r>
          <rPr>
            <b/>
            <sz val="8"/>
            <color indexed="81"/>
            <rFont val="Tahoma"/>
            <family val="2"/>
          </rPr>
          <t>INDÍGENAS</t>
        </r>
        <r>
          <rPr>
            <sz val="8"/>
            <color indexed="81"/>
            <rFont val="Tahoma"/>
            <family val="2"/>
          </rPr>
          <t xml:space="preserve">
</t>
        </r>
      </text>
    </comment>
    <comment ref="BA188" authorId="1" shapeId="0" xr:uid="{00000000-0006-0000-0000-000012010000}">
      <text>
        <r>
          <rPr>
            <b/>
            <sz val="9"/>
            <color indexed="81"/>
            <rFont val="Tahoma"/>
            <family val="2"/>
          </rPr>
          <t>MEDIO DE EVIDENCIA. INFORME, RESGISTRO FOTOGRAFICO, PLANILLA, ETC</t>
        </r>
      </text>
    </comment>
    <comment ref="AL197" authorId="2" shapeId="0" xr:uid="{00000000-0006-0000-0000-000013010000}">
      <text>
        <r>
          <rPr>
            <b/>
            <sz val="8"/>
            <color indexed="81"/>
            <rFont val="Tahoma"/>
            <family val="2"/>
          </rPr>
          <t>PRIMERA INFANCIA (0 a 5 años)</t>
        </r>
        <r>
          <rPr>
            <sz val="8"/>
            <color indexed="81"/>
            <rFont val="Tahoma"/>
            <family val="2"/>
          </rPr>
          <t xml:space="preserve">
</t>
        </r>
      </text>
    </comment>
    <comment ref="AM197" authorId="2" shapeId="0" xr:uid="{00000000-0006-0000-0000-000014010000}">
      <text>
        <r>
          <rPr>
            <b/>
            <sz val="8"/>
            <color indexed="81"/>
            <rFont val="Tahoma"/>
            <family val="2"/>
          </rPr>
          <t>INFANCIA (6 a 11 años)</t>
        </r>
        <r>
          <rPr>
            <sz val="8"/>
            <color indexed="81"/>
            <rFont val="Tahoma"/>
            <family val="2"/>
          </rPr>
          <t xml:space="preserve">
</t>
        </r>
      </text>
    </comment>
    <comment ref="AN197" authorId="2" shapeId="0" xr:uid="{00000000-0006-0000-0000-000015010000}">
      <text>
        <r>
          <rPr>
            <b/>
            <sz val="8"/>
            <color indexed="81"/>
            <rFont val="Tahoma"/>
            <family val="2"/>
          </rPr>
          <t>ADOLESCENCIA (12 A 17 años)</t>
        </r>
      </text>
    </comment>
    <comment ref="AO197" authorId="2" shapeId="0" xr:uid="{00000000-0006-0000-0000-000016010000}">
      <text>
        <r>
          <rPr>
            <b/>
            <sz val="8"/>
            <color indexed="81"/>
            <rFont val="Tahoma"/>
            <family val="2"/>
          </rPr>
          <t>JUVENTUD (18 a 28 años)</t>
        </r>
        <r>
          <rPr>
            <sz val="8"/>
            <color indexed="81"/>
            <rFont val="Tahoma"/>
            <family val="2"/>
          </rPr>
          <t xml:space="preserve">
</t>
        </r>
      </text>
    </comment>
    <comment ref="AP197" authorId="2" shapeId="0" xr:uid="{00000000-0006-0000-0000-000017010000}">
      <text>
        <r>
          <rPr>
            <b/>
            <sz val="8"/>
            <color indexed="81"/>
            <rFont val="Tahoma"/>
            <family val="2"/>
          </rPr>
          <t xml:space="preserve"> ADULTO (29 a 60 años)</t>
        </r>
        <r>
          <rPr>
            <sz val="8"/>
            <color indexed="81"/>
            <rFont val="Tahoma"/>
            <family val="2"/>
          </rPr>
          <t xml:space="preserve">
</t>
        </r>
      </text>
    </comment>
    <comment ref="AQ197" authorId="2" shapeId="0" xr:uid="{00000000-0006-0000-0000-000018010000}">
      <text>
        <r>
          <rPr>
            <b/>
            <sz val="8"/>
            <color indexed="81"/>
            <rFont val="Tahoma"/>
            <family val="2"/>
          </rPr>
          <t>ADULTO MAYOR  (61 años en adelante)</t>
        </r>
        <r>
          <rPr>
            <sz val="8"/>
            <color indexed="81"/>
            <rFont val="Tahoma"/>
            <family val="2"/>
          </rPr>
          <t xml:space="preserve">
</t>
        </r>
      </text>
    </comment>
    <comment ref="AS197" authorId="2" shapeId="0" xr:uid="{00000000-0006-0000-0000-000019010000}">
      <text>
        <r>
          <rPr>
            <b/>
            <sz val="8"/>
            <color indexed="81"/>
            <rFont val="Tahoma"/>
            <family val="2"/>
          </rPr>
          <t>MUJERES</t>
        </r>
        <r>
          <rPr>
            <sz val="8"/>
            <color indexed="81"/>
            <rFont val="Tahoma"/>
            <family val="2"/>
          </rPr>
          <t xml:space="preserve">
</t>
        </r>
      </text>
    </comment>
    <comment ref="AT197" authorId="2" shapeId="0" xr:uid="{00000000-0006-0000-0000-00001A010000}">
      <text>
        <r>
          <rPr>
            <b/>
            <sz val="8"/>
            <color indexed="81"/>
            <rFont val="Tahoma"/>
            <family val="2"/>
          </rPr>
          <t>HOMBRES</t>
        </r>
      </text>
    </comment>
    <comment ref="AV197" authorId="2" shapeId="0" xr:uid="{00000000-0006-0000-0000-00001B010000}">
      <text>
        <r>
          <rPr>
            <b/>
            <sz val="8"/>
            <color indexed="81"/>
            <rFont val="Tahoma"/>
            <family val="2"/>
          </rPr>
          <t>VÍCTIMAS CONFLICTO ARMADO</t>
        </r>
        <r>
          <rPr>
            <sz val="8"/>
            <color indexed="81"/>
            <rFont val="Tahoma"/>
            <family val="2"/>
          </rPr>
          <t xml:space="preserve">
</t>
        </r>
      </text>
    </comment>
    <comment ref="AX197" authorId="2" shapeId="0" xr:uid="{00000000-0006-0000-0000-00001C010000}">
      <text>
        <r>
          <rPr>
            <b/>
            <sz val="8"/>
            <color indexed="81"/>
            <rFont val="Tahoma"/>
            <family val="2"/>
          </rPr>
          <t>DISCAPACITADOS</t>
        </r>
        <r>
          <rPr>
            <sz val="8"/>
            <color indexed="81"/>
            <rFont val="Tahoma"/>
            <family val="2"/>
          </rPr>
          <t xml:space="preserve">
</t>
        </r>
      </text>
    </comment>
    <comment ref="AY197" authorId="2" shapeId="0" xr:uid="{00000000-0006-0000-0000-00001D010000}">
      <text>
        <r>
          <rPr>
            <b/>
            <sz val="8"/>
            <color indexed="81"/>
            <rFont val="Tahoma"/>
            <family val="2"/>
          </rPr>
          <t>AFROCOLOMBIANO O RAIZAL</t>
        </r>
      </text>
    </comment>
    <comment ref="AZ197" authorId="2" shapeId="0" xr:uid="{00000000-0006-0000-0000-00001E010000}">
      <text>
        <r>
          <rPr>
            <b/>
            <sz val="8"/>
            <color indexed="81"/>
            <rFont val="Tahoma"/>
            <family val="2"/>
          </rPr>
          <t>INDÍGENAS</t>
        </r>
        <r>
          <rPr>
            <sz val="8"/>
            <color indexed="81"/>
            <rFont val="Tahoma"/>
            <family val="2"/>
          </rPr>
          <t xml:space="preserve">
</t>
        </r>
      </text>
    </comment>
    <comment ref="BA197" authorId="1" shapeId="0" xr:uid="{00000000-0006-0000-0000-00001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<sst xmlns="http://schemas.openxmlformats.org/spreadsheetml/2006/main" count="10530" uniqueCount="1963">
  <si>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</si>
  <si>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</si>
  <si>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</si>
  <si>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</si>
  <si>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</si>
  <si>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</si>
  <si>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</si>
  <si>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</si>
  <si>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</si>
  <si>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</si>
  <si>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</si>
  <si>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</si>
  <si>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</si>
  <si>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</si>
  <si>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</si>
  <si>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</si>
  <si>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</si>
  <si>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</si>
  <si>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</si>
  <si>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</si>
  <si>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</si>
  <si>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</si>
  <si>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</si>
  <si>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</si>
  <si>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</si>
  <si>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</si>
  <si>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</si>
  <si>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</si>
  <si>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</si>
  <si>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</si>
  <si>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</si>
  <si>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</si>
  <si>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</si>
  <si>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</si>
  <si>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</si>
  <si>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</si>
  <si>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</si>
  <si>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</si>
  <si>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</si>
  <si>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</si>
  <si>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</si>
  <si>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</si>
  <si>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</si>
  <si>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</si>
  <si>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</si>
  <si>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</si>
  <si>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</si>
  <si>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</si>
  <si>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</si>
  <si>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</si>
  <si>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</si>
  <si>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</si>
  <si>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</si>
  <si>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</si>
  <si>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</si>
  <si>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</si>
  <si>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</si>
  <si>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</si>
  <si>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</si>
  <si>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</si>
  <si>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</si>
  <si>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</si>
  <si>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</si>
  <si>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</si>
  <si>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</si>
  <si>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</si>
  <si>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</si>
  <si>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</si>
  <si>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</si>
  <si>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</si>
  <si>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</si>
  <si>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</si>
  <si>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</si>
  <si>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</si>
  <si>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</si>
  <si>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</si>
  <si>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</si>
  <si>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</si>
  <si>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</si>
  <si>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</si>
  <si>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</si>
  <si>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</si>
  <si>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</si>
  <si>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</si>
  <si>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</si>
  <si>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</si>
  <si>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</si>
  <si>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</si>
  <si>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</si>
  <si>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</si>
  <si>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</si>
  <si>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</si>
  <si>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</si>
  <si>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</si>
  <si>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</si>
  <si>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</si>
  <si>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</si>
  <si>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</si>
  <si>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</si>
  <si>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</si>
  <si>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</si>
  <si>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</si>
  <si>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</si>
  <si>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</si>
  <si>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</si>
  <si>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</si>
  <si>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</si>
  <si>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</si>
  <si>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</si>
  <si>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</si>
  <si>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</si>
  <si>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</si>
  <si>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</si>
  <si>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</si>
  <si>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</si>
  <si>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</si>
  <si>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</si>
  <si>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</si>
  <si>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</si>
  <si>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</si>
  <si>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</si>
  <si>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</si>
  <si>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</si>
  <si>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</si>
  <si>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</si>
  <si>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</si>
  <si>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</si>
  <si>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</si>
  <si>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</si>
  <si>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</si>
  <si>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</si>
  <si>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</si>
  <si>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</si>
  <si>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</si>
  <si>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</si>
  <si>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</si>
  <si>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</si>
  <si>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</si>
  <si>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</si>
  <si>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</si>
  <si>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</si>
  <si>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</si>
  <si>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</si>
  <si>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</si>
  <si>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</si>
  <si>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</si>
  <si>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</si>
  <si>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</si>
  <si>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</si>
  <si>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</si>
  <si>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</si>
  <si>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</si>
  <si>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</si>
  <si>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</si>
  <si>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</si>
  <si>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</si>
  <si>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</si>
  <si>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</si>
  <si>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</si>
  <si>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</si>
  <si>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</si>
  <si>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</si>
  <si>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</si>
  <si>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</si>
  <si>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</si>
  <si>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</si>
  <si>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</si>
  <si>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</si>
  <si>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</si>
  <si>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</si>
  <si>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</si>
  <si>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</si>
  <si>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</si>
  <si>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</si>
  <si>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</si>
  <si>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</si>
  <si>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</si>
  <si>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</si>
  <si>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</si>
  <si>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</si>
  <si>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</si>
  <si>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</si>
  <si>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</si>
  <si>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</si>
  <si>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</si>
  <si>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</si>
  <si>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</si>
  <si>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</si>
  <si>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</si>
  <si>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</si>
  <si>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</si>
  <si>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</si>
  <si>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</si>
  <si>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</si>
  <si>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</si>
  <si>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</si>
  <si>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</si>
  <si>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</si>
  <si>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</si>
  <si>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</si>
  <si>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</si>
  <si>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</si>
  <si>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</si>
  <si>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</si>
  <si>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</si>
  <si>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</si>
  <si>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</si>
  <si>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</si>
  <si>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</si>
  <si>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</si>
  <si>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</si>
  <si>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</si>
  <si>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</si>
  <si>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</si>
  <si>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</si>
  <si>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</si>
  <si>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</si>
  <si>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</si>
  <si>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</si>
  <si>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</si>
  <si>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</si>
  <si>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</si>
  <si>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</si>
  <si>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</si>
  <si>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</si>
  <si>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</si>
  <si>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</si>
  <si>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</si>
  <si>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</si>
  <si>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</si>
  <si>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</si>
  <si>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</si>
  <si>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</si>
  <si>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</si>
  <si>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</si>
  <si>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</si>
  <si>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</si>
  <si>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</si>
  <si>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</si>
  <si>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</si>
  <si>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</si>
  <si>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</si>
  <si>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</si>
  <si>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</si>
  <si>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</si>
  <si>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</si>
  <si>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</si>
  <si>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</si>
  <si>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</si>
  <si>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</si>
  <si>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</si>
  <si>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</si>
  <si>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</si>
  <si>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</si>
  <si>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</si>
  <si>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</si>
  <si>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</si>
  <si>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</si>
  <si>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</si>
  <si>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</si>
  <si>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</si>
  <si>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</si>
  <si>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</si>
  <si>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</si>
  <si>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</si>
  <si>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</si>
  <si>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</si>
  <si>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</si>
  <si>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</si>
  <si>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</si>
  <si>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</si>
  <si>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</si>
  <si>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</si>
  <si>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</si>
  <si>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</si>
  <si>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</si>
  <si>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</si>
  <si>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</si>
  <si>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</si>
  <si>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</si>
  <si>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</si>
  <si>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</si>
  <si>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</si>
  <si>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</si>
  <si>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</si>
  <si>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</si>
  <si>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</si>
  <si>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</si>
  <si>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</si>
  <si>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</si>
  <si>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</si>
  <si>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</si>
  <si>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</si>
  <si>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</si>
  <si>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</si>
  <si>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</si>
  <si>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</si>
  <si>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</si>
  <si>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</si>
  <si>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</si>
  <si>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</si>
  <si>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</si>
  <si>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</si>
  <si>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</si>
  <si>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</si>
  <si>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</si>
  <si>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</si>
  <si>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</si>
  <si>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</si>
  <si>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</si>
  <si>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</si>
  <si>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</si>
  <si>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</si>
  <si>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</si>
  <si>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</si>
  <si>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</si>
  <si>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</si>
  <si>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</si>
  <si>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</si>
  <si>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</si>
  <si>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</si>
  <si>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</si>
  <si>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</si>
  <si>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</si>
  <si>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</si>
  <si>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</si>
  <si>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</si>
  <si>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</si>
  <si>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</si>
  <si>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</si>
  <si>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</si>
  <si>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</si>
  <si>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</si>
  <si>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</si>
  <si>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</si>
  <si>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</si>
  <si>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</si>
  <si>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</si>
  <si>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</si>
  <si>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</si>
  <si>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</si>
  <si>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</si>
  <si>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</si>
  <si>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</si>
  <si>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</si>
  <si>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</si>
  <si>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</si>
  <si>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</si>
  <si>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</si>
  <si>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</si>
  <si>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</si>
  <si>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</si>
  <si>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</si>
  <si>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</si>
  <si>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</si>
  <si>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</si>
  <si>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</si>
  <si>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</si>
  <si>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</si>
  <si>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</si>
  <si>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</si>
  <si>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</si>
  <si>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</si>
  <si>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</si>
  <si>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</si>
  <si>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</si>
  <si>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</si>
  <si>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</si>
  <si>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</si>
  <si>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</si>
  <si>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</si>
  <si>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</si>
  <si>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</si>
  <si>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</si>
  <si>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</si>
  <si>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</si>
  <si>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</si>
  <si>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</si>
  <si>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</si>
  <si>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</si>
  <si>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</si>
  <si>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</si>
  <si>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</si>
  <si>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</si>
  <si>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</si>
  <si>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</si>
  <si>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</si>
  <si>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</si>
  <si>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</si>
  <si>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</si>
  <si>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</si>
  <si>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</si>
  <si>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</si>
  <si>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</si>
  <si>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</si>
  <si>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</si>
  <si>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</si>
  <si>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</si>
  <si>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</si>
  <si>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</si>
  <si>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</si>
  <si>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</si>
  <si>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</si>
  <si>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</si>
  <si>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</si>
  <si>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</si>
  <si>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</si>
  <si>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</si>
  <si>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</si>
  <si>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</si>
  <si>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</si>
  <si>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</si>
  <si>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</si>
  <si>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</si>
  <si>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</si>
  <si>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</si>
  <si>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</si>
  <si>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</si>
  <si>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</si>
  <si>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</si>
  <si>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</si>
  <si>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</si>
  <si>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</si>
  <si>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</si>
  <si>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</si>
  <si>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</si>
  <si>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</si>
  <si>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</si>
  <si>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</si>
  <si>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</si>
  <si>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</si>
  <si>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</si>
  <si>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</si>
  <si>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</si>
  <si>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</si>
  <si>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</si>
  <si>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</si>
  <si>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</si>
  <si>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</si>
  <si>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</si>
  <si>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</si>
  <si>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</si>
  <si>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</si>
  <si>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</si>
  <si>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</si>
  <si>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</si>
  <si>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</si>
  <si>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</si>
  <si>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</si>
  <si>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</si>
  <si>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</si>
  <si>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</si>
  <si>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</si>
  <si>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</si>
  <si>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</si>
  <si>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</si>
  <si>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</si>
  <si>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</si>
  <si>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</si>
  <si>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</si>
  <si>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</si>
  <si>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</si>
  <si>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</si>
  <si>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</si>
  <si>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</si>
  <si>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</si>
  <si>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</si>
  <si>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</si>
  <si>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</si>
  <si>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</si>
  <si>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</si>
  <si>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</si>
  <si>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</si>
  <si>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</si>
  <si>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</si>
  <si>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</si>
  <si>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</si>
  <si>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</si>
  <si>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</si>
  <si>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</si>
  <si>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</si>
  <si>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</si>
  <si>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</si>
  <si>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</si>
  <si>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</si>
  <si>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</si>
  <si>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</si>
  <si>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</si>
  <si>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</si>
  <si>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</si>
  <si>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</si>
  <si>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</si>
  <si>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</si>
  <si>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</si>
  <si>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</si>
  <si>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</si>
  <si>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</si>
  <si>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</si>
  <si>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</si>
  <si>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</si>
  <si>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</si>
  <si>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</si>
  <si>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</si>
  <si>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</si>
  <si>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</si>
  <si>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</si>
  <si>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</si>
  <si>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</si>
  <si>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</si>
  <si>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</si>
  <si>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</si>
  <si>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</si>
  <si>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</si>
  <si>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</si>
  <si>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</si>
  <si>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</si>
  <si>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</si>
  <si>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</si>
  <si>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</si>
  <si>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</si>
  <si>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</si>
  <si>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</si>
  <si>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</si>
  <si>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</si>
  <si>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</si>
  <si>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</si>
  <si>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</si>
  <si>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</si>
  <si>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</si>
  <si>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</si>
  <si>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</si>
  <si>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</si>
  <si>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</si>
  <si>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</si>
  <si>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</si>
  <si>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</si>
  <si>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</si>
  <si>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</si>
  <si>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</si>
  <si>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</si>
  <si>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</si>
  <si>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</si>
  <si>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</si>
  <si>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</si>
  <si>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</si>
  <si>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</si>
  <si>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</si>
  <si>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</si>
  <si>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</si>
  <si>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</si>
  <si>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</si>
  <si>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</si>
  <si>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</si>
  <si>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</si>
  <si>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</si>
  <si>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</si>
  <si>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</si>
  <si>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</si>
  <si>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</si>
  <si>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</si>
  <si>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</si>
  <si>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</si>
  <si>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</si>
  <si>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</si>
  <si>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</si>
  <si>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</si>
  <si>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</si>
  <si>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</si>
  <si>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</si>
  <si>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</si>
  <si>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</si>
  <si>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</si>
  <si>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</si>
  <si>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</si>
  <si>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</si>
  <si>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</si>
  <si>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</si>
  <si>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</si>
  <si>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</si>
  <si>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</si>
  <si>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</si>
  <si>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</si>
  <si>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</si>
  <si>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</si>
  <si>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</si>
  <si>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</si>
  <si>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</si>
  <si>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</si>
  <si>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</si>
  <si>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</si>
  <si>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</si>
  <si>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</si>
  <si>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</si>
  <si>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</si>
  <si>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</si>
  <si>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</si>
  <si>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</si>
  <si>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</si>
  <si>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</si>
  <si>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</si>
  <si>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</si>
  <si>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</si>
  <si>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</si>
  <si>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</si>
  <si>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</si>
  <si>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</si>
  <si>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</si>
  <si>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</si>
  <si>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</si>
  <si>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</si>
  <si>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</si>
  <si>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</si>
  <si>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</si>
  <si>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</si>
  <si>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</si>
  <si>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</si>
  <si>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</si>
  <si>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</si>
  <si>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</si>
  <si>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</si>
  <si>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</si>
  <si>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</si>
  <si>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</si>
  <si>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</si>
  <si>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</si>
  <si>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</si>
  <si>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</si>
  <si>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</si>
  <si>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</si>
  <si>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</si>
  <si>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</si>
  <si>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</si>
  <si>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</si>
  <si>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</si>
  <si>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</si>
  <si>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</si>
  <si>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</si>
  <si>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</si>
  <si>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</si>
  <si>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</si>
  <si>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</si>
  <si>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</si>
  <si>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</si>
  <si>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</si>
  <si>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</si>
  <si>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</si>
  <si>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</si>
  <si>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</si>
  <si>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</si>
  <si>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</si>
  <si>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</si>
  <si>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</si>
  <si>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</si>
  <si>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</si>
  <si>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</si>
  <si>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</si>
  <si>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</si>
  <si>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</si>
  <si>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</si>
  <si>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</si>
  <si>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</si>
  <si>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</si>
  <si>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</si>
  <si>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</si>
  <si>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</si>
  <si>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</si>
  <si>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</si>
  <si>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</si>
  <si>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</si>
  <si>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</si>
  <si>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</si>
  <si>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</si>
  <si>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</si>
  <si>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</si>
  <si>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</si>
  <si>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</si>
  <si>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</si>
  <si>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</si>
  <si>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</si>
  <si>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</si>
  <si>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</si>
  <si>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</si>
  <si>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</si>
  <si>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</si>
  <si>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</si>
  <si>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</si>
  <si>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</si>
  <si>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</si>
  <si>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</si>
  <si>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</si>
  <si>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</si>
  <si>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</si>
  <si>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</si>
  <si>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</si>
  <si>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</si>
  <si>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</si>
  <si>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</si>
  <si>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</si>
  <si>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</si>
  <si>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</si>
  <si>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</si>
  <si>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</si>
  <si>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</si>
  <si>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</si>
  <si>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</si>
  <si>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</si>
  <si>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</si>
  <si>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</si>
  <si>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</si>
  <si>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</si>
  <si>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</si>
  <si>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</si>
  <si>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</si>
  <si>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</si>
  <si>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</si>
  <si>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</si>
  <si>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</si>
  <si>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</si>
  <si>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</si>
  <si>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</si>
  <si>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</si>
  <si>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</si>
  <si>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</si>
  <si>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</si>
  <si>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</si>
  <si>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</si>
  <si>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</si>
  <si>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</si>
  <si>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</si>
  <si>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</si>
  <si>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</si>
  <si>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</si>
  <si>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</si>
  <si>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</si>
  <si>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</si>
  <si>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</si>
  <si>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</si>
  <si>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</si>
  <si>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</si>
  <si>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</si>
  <si>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</si>
  <si>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</si>
  <si>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</si>
  <si>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</si>
  <si>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</si>
  <si>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</si>
  <si>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</si>
  <si>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</si>
  <si>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</si>
  <si>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</si>
  <si>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</si>
  <si>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</si>
  <si>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</si>
  <si>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</si>
  <si>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</si>
  <si>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</si>
  <si>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</si>
  <si>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</si>
  <si>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</si>
  <si>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</si>
  <si>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</si>
  <si>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</si>
  <si>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</si>
  <si>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</si>
  <si>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</si>
  <si>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</si>
  <si>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</si>
  <si>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</si>
  <si>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</si>
  <si>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</si>
  <si>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</si>
  <si>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</si>
  <si>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</si>
  <si>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</si>
  <si>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</si>
  <si>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</si>
  <si>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</si>
  <si>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</si>
  <si>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</si>
  <si>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</si>
  <si>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</si>
  <si>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</si>
  <si>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</si>
  <si>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</si>
  <si>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</si>
  <si>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</si>
  <si>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</si>
  <si>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</si>
  <si>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</si>
  <si>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</si>
  <si>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</si>
  <si>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</si>
  <si>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</si>
  <si>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</si>
  <si>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</si>
  <si>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</si>
  <si>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</si>
  <si>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</si>
  <si>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</si>
  <si>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</si>
  <si>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</si>
  <si>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</si>
  <si>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</si>
  <si>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</si>
  <si>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</si>
  <si>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</si>
  <si>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</si>
  <si>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</si>
  <si>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</si>
  <si>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</si>
  <si>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</si>
  <si>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</si>
  <si>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</si>
  <si>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</si>
  <si>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</si>
  <si>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</si>
  <si>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</si>
  <si>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</si>
  <si>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</si>
  <si>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</si>
  <si>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</si>
  <si>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</si>
  <si>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</si>
  <si>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</si>
  <si>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</si>
  <si>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</si>
  <si>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</si>
  <si>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</si>
  <si>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</si>
  <si>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</si>
  <si>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</si>
  <si>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</si>
  <si>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</si>
  <si>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</si>
  <si>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</si>
  <si>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</si>
  <si>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</si>
  <si>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</si>
  <si>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</si>
  <si>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</si>
  <si>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</si>
  <si>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</si>
  <si>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</si>
  <si>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</si>
  <si>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</si>
  <si>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</si>
  <si>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</si>
  <si>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</si>
  <si>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</si>
  <si>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</si>
  <si>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</si>
  <si>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</si>
  <si>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</si>
  <si>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</si>
  <si>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</si>
  <si>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</si>
  <si>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</si>
  <si>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</si>
  <si>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</si>
  <si>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</si>
  <si>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</si>
  <si>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</si>
  <si>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</si>
  <si>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</si>
  <si>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</si>
  <si>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</si>
  <si>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</si>
  <si>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</si>
  <si>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</si>
  <si>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</si>
  <si>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</si>
  <si>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</si>
  <si>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</si>
  <si>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</si>
  <si>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</si>
  <si>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</si>
  <si>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</si>
  <si>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</si>
  <si>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</si>
  <si>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</si>
  <si>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</si>
  <si>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</si>
  <si>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</si>
  <si>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</si>
  <si>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</si>
  <si>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</si>
  <si>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</si>
  <si>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</si>
  <si>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</si>
  <si>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</si>
  <si>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</si>
  <si>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</si>
  <si>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</si>
  <si>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</si>
  <si>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</si>
  <si>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</si>
  <si>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</si>
  <si>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</si>
  <si>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</si>
  <si>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</si>
  <si>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</si>
  <si>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</si>
  <si>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</si>
  <si>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</si>
  <si>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</si>
  <si>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</si>
  <si>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</si>
  <si>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</si>
  <si>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</si>
  <si>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</si>
  <si>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</si>
  <si>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</si>
  <si>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</si>
  <si>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</si>
  <si>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</si>
  <si>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</si>
  <si>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</si>
  <si>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</si>
  <si>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</si>
  <si>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</si>
  <si>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</si>
  <si>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</si>
  <si>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</si>
  <si>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</si>
  <si>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</si>
  <si>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</si>
  <si>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</si>
  <si>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</si>
  <si>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</si>
  <si>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</si>
  <si>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</si>
  <si>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</si>
  <si>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</si>
  <si>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</si>
  <si>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</si>
  <si>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</si>
  <si>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</si>
  <si>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</si>
  <si>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</si>
  <si>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</si>
  <si>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</si>
  <si>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</si>
  <si>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</si>
  <si>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</si>
  <si>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</si>
  <si>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</si>
  <si>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</si>
  <si>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</si>
  <si>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</si>
  <si>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</si>
  <si>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</si>
  <si>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</si>
  <si>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</si>
  <si>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</si>
  <si>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</si>
  <si>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</si>
  <si>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</si>
  <si>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</si>
  <si>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</si>
  <si>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</si>
  <si>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</si>
  <si>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</si>
  <si>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</si>
  <si>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</si>
  <si>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</si>
  <si>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</si>
  <si>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</si>
  <si>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</si>
  <si>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</si>
  <si>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</si>
  <si>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</si>
  <si>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</si>
  <si>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</si>
  <si>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</si>
  <si>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</si>
  <si>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</si>
  <si>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</si>
  <si>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</si>
  <si>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</si>
  <si>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</si>
  <si>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</si>
  <si>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</si>
  <si>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</si>
  <si>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</si>
  <si>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</si>
  <si>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</si>
  <si>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</si>
  <si>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</si>
  <si>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</si>
  <si>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</si>
  <si>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</si>
  <si>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</si>
  <si>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</si>
  <si>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</si>
  <si>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</si>
  <si>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</si>
  <si>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</si>
  <si>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</si>
  <si>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</si>
  <si>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</si>
  <si>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</si>
  <si>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</si>
  <si>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</si>
  <si>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</si>
  <si>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</si>
  <si>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</si>
  <si>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</si>
  <si>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</si>
  <si>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</si>
  <si>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</si>
  <si>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</si>
  <si>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</si>
  <si>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</si>
  <si>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</si>
  <si>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</si>
  <si>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</si>
  <si>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</si>
  <si>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</si>
  <si>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</si>
  <si>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</si>
  <si>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</si>
  <si>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</si>
  <si>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</si>
  <si>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</si>
  <si>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</si>
  <si>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</si>
  <si>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</si>
  <si>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</si>
  <si>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</si>
  <si>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</si>
  <si>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</si>
  <si>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</si>
  <si>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</si>
  <si>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</si>
  <si>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</si>
  <si>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</si>
  <si>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</si>
  <si>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</si>
  <si>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</si>
  <si>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</si>
  <si>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</si>
  <si>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</si>
  <si>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</si>
  <si>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</si>
  <si>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</si>
  <si>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</si>
  <si>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</si>
  <si>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</si>
  <si>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</si>
  <si>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</si>
  <si>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</si>
  <si>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</si>
  <si>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</si>
  <si>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</si>
  <si>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</si>
  <si>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</si>
  <si>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</si>
  <si>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</si>
  <si>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</si>
  <si>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</si>
  <si>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</si>
  <si>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</si>
  <si>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</si>
  <si>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</si>
  <si>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</si>
  <si>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</si>
  <si>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</si>
  <si>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</si>
  <si>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</si>
  <si>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</si>
  <si>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</si>
  <si>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</si>
  <si>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</si>
  <si>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</si>
  <si>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</si>
  <si>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</si>
  <si>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</si>
  <si>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</si>
  <si>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</si>
  <si>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</si>
  <si>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</si>
  <si>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</si>
  <si>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</si>
  <si>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</si>
  <si>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</si>
  <si>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</si>
  <si>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</si>
  <si>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</si>
  <si>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</si>
  <si>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</si>
  <si>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</si>
  <si>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</si>
  <si>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</si>
  <si>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</si>
  <si>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</si>
  <si>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</si>
  <si>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</si>
  <si>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</si>
  <si>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</si>
  <si>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</si>
  <si>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</si>
  <si>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</si>
  <si>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</si>
  <si>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</si>
  <si>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</si>
  <si>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</si>
  <si>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</si>
  <si>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</si>
  <si>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</si>
  <si>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</si>
  <si>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</si>
  <si>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</si>
  <si>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</si>
  <si>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</si>
  <si>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</si>
  <si>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</si>
  <si>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</si>
  <si>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</si>
  <si>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</si>
  <si>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</si>
  <si>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</si>
  <si>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</si>
  <si>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</si>
  <si>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</si>
  <si>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</si>
  <si>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</si>
  <si>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</si>
  <si>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</si>
  <si>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</si>
  <si>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</si>
  <si>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</si>
  <si>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</si>
  <si>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</si>
  <si>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</si>
  <si>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</si>
  <si>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</si>
  <si>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</si>
  <si>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</si>
  <si>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</si>
  <si>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</si>
  <si>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</si>
  <si>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</si>
  <si>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</si>
  <si>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</si>
  <si>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</si>
  <si>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</si>
  <si>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</si>
  <si>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</si>
  <si>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</si>
  <si>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</si>
  <si>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</si>
  <si>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</si>
  <si>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</si>
  <si>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</si>
  <si>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</si>
  <si>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</si>
  <si>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</si>
  <si>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</si>
  <si>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</si>
  <si>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</si>
  <si>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</si>
  <si>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</si>
  <si>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</si>
  <si>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</si>
  <si>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</si>
  <si>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</si>
  <si>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</si>
  <si>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</si>
  <si>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</si>
  <si>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</si>
  <si>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</si>
  <si>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</si>
  <si>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</si>
  <si>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</si>
  <si>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</si>
  <si>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</si>
  <si>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</si>
  <si>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</si>
  <si>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</si>
  <si>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</si>
  <si>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</si>
  <si>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</si>
  <si>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</si>
  <si>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</si>
  <si>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</si>
  <si>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</si>
  <si>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</si>
  <si>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</si>
  <si>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</si>
  <si>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</si>
  <si>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</si>
  <si>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</si>
  <si>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</si>
  <si>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</si>
  <si>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</si>
  <si>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</si>
  <si>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</si>
  <si>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</si>
  <si>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</si>
  <si>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</si>
  <si>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</si>
  <si>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</si>
  <si>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</si>
  <si>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</si>
  <si>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</si>
  <si>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</si>
  <si>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</si>
  <si>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</si>
  <si>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</si>
  <si>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</si>
  <si>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</si>
  <si>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</si>
  <si>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</si>
  <si>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</si>
  <si>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</si>
  <si>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</si>
  <si>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</si>
  <si>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</si>
  <si>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</si>
  <si>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</si>
  <si>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</si>
  <si>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</si>
  <si>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</si>
  <si>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</si>
  <si>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</si>
  <si>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</si>
  <si>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</si>
  <si>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</si>
  <si>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</si>
  <si>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</si>
  <si>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</si>
  <si>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</si>
  <si>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</si>
  <si>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</si>
  <si>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</si>
  <si>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</si>
  <si>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</si>
  <si>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</si>
  <si>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</si>
  <si>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</si>
  <si>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</si>
  <si>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</si>
  <si>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</si>
  <si>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</si>
  <si>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</si>
  <si>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</si>
  <si>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</si>
  <si>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</si>
  <si>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</si>
  <si>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</si>
  <si>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</si>
  <si>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</si>
  <si>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</si>
  <si>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</si>
  <si>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</si>
  <si>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</si>
  <si>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</si>
  <si>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</si>
  <si>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</si>
  <si>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</si>
  <si>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</si>
  <si>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</si>
  <si>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</si>
  <si>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</si>
  <si>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</si>
  <si>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</si>
  <si>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</si>
  <si>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</si>
  <si>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</si>
  <si>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</si>
  <si>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</si>
  <si>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</si>
  <si>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</si>
  <si>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</si>
  <si>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</si>
  <si>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</si>
  <si>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</si>
  <si>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</si>
  <si>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</si>
  <si>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</si>
  <si>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</si>
  <si>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</si>
  <si>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</si>
  <si>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</si>
  <si>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</si>
  <si>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</si>
  <si>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</si>
  <si>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</si>
  <si>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</si>
  <si>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</si>
  <si>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</si>
  <si>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</si>
  <si>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</si>
  <si>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</si>
  <si>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</si>
  <si>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</si>
  <si>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</si>
  <si>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</si>
  <si>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</si>
  <si>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</si>
  <si>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</si>
  <si>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</si>
  <si>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</si>
  <si>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</si>
  <si>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</si>
  <si>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</si>
  <si>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</si>
  <si>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</si>
  <si>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</si>
  <si>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</si>
  <si>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</si>
  <si>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</si>
  <si>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</si>
  <si>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</si>
  <si>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</si>
  <si>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</si>
  <si>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</si>
  <si>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</si>
  <si>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</si>
  <si>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</si>
  <si>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</si>
  <si>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</si>
  <si>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</si>
  <si>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</si>
  <si>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</si>
  <si>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</si>
  <si>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</si>
  <si>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</si>
  <si>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</si>
  <si>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</si>
  <si>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</si>
  <si>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</si>
  <si>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</si>
  <si>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</si>
  <si>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</si>
  <si>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</si>
  <si>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</si>
  <si>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</si>
  <si>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</si>
  <si>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</si>
  <si>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</si>
  <si>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</si>
  <si>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</si>
  <si>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</si>
  <si>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</si>
  <si>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</si>
  <si>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</si>
  <si>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</si>
  <si>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</si>
  <si>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</si>
  <si>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</si>
  <si>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</si>
  <si>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</si>
  <si>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</si>
  <si>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</si>
  <si>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</si>
  <si>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</si>
  <si>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</si>
  <si>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</si>
  <si>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</si>
  <si>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</si>
  <si>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</si>
  <si>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</si>
  <si>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</si>
  <si>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</si>
  <si>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</si>
  <si>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</si>
  <si>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</si>
  <si>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</si>
  <si>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</si>
  <si>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</si>
  <si>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</si>
  <si>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</si>
  <si>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</si>
  <si>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</si>
  <si>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</si>
  <si>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</si>
  <si>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</si>
  <si>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</si>
  <si>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</si>
  <si>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</si>
  <si>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</si>
  <si>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</si>
  <si>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</si>
  <si>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</si>
  <si>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</si>
  <si>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</si>
  <si>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</si>
  <si>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</si>
  <si>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</si>
  <si>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</si>
  <si>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</si>
  <si>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</si>
  <si>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</si>
  <si>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</si>
  <si>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</si>
  <si>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</si>
  <si>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</si>
  <si>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</si>
  <si>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</si>
  <si>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</si>
  <si>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</si>
  <si>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</si>
  <si>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</si>
  <si>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</si>
  <si>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</si>
  <si>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</si>
  <si>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</si>
  <si>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</si>
  <si>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</si>
  <si>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</si>
  <si>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</si>
  <si>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</si>
  <si>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</si>
  <si>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</si>
  <si>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</si>
  <si>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</si>
  <si>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</si>
  <si>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</si>
  <si>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</si>
  <si>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</si>
  <si>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</si>
  <si>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</si>
  <si>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</si>
  <si>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</si>
  <si>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</si>
  <si>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</si>
  <si>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</si>
  <si>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</si>
  <si>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</si>
  <si>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</si>
  <si>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</si>
  <si>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</si>
  <si>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</si>
  <si>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</si>
  <si>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</si>
  <si>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</si>
  <si>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</si>
  <si>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</si>
  <si>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</si>
  <si>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</si>
  <si>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</si>
  <si>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</si>
  <si>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</si>
  <si>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</si>
  <si>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</si>
  <si>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</si>
  <si>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</si>
  <si>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</si>
  <si>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</si>
  <si>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</si>
  <si>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</si>
  <si>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</si>
  <si>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</si>
  <si>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</si>
  <si>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</si>
  <si>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</si>
  <si>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</si>
  <si>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</si>
  <si>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</si>
  <si>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</si>
  <si>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</si>
  <si>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</si>
  <si>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</si>
  <si>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</si>
  <si>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</si>
  <si>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</si>
  <si>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</si>
  <si>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</si>
  <si>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</si>
  <si>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</si>
  <si>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</si>
  <si>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</si>
  <si>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</si>
  <si>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</si>
  <si>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</si>
  <si>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</si>
  <si>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</si>
  <si>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</si>
  <si>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</si>
  <si>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</si>
  <si>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</si>
  <si>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</si>
  <si>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</si>
  <si>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</si>
  <si>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</si>
  <si>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</si>
  <si>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</si>
  <si>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</si>
  <si>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</si>
  <si>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</si>
  <si>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</si>
  <si>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</si>
  <si>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</si>
  <si>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</si>
  <si>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</si>
  <si>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</si>
  <si>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</si>
  <si>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</si>
  <si>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</si>
  <si>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</si>
  <si>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</si>
  <si>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</si>
  <si>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</si>
  <si>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</si>
  <si>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</si>
  <si>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</si>
  <si>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</si>
  <si>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</si>
  <si>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</si>
  <si>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</si>
  <si>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</si>
  <si>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</si>
  <si>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</si>
  <si>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</si>
  <si>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</si>
  <si>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</si>
  <si>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</si>
  <si>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</si>
  <si>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</si>
  <si>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</si>
  <si>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</si>
  <si>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</si>
  <si>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</si>
  <si>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</si>
  <si>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</si>
  <si>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</si>
  <si>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</si>
  <si>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</si>
  <si>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</si>
  <si>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</si>
  <si>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</si>
  <si>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</si>
  <si>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</si>
  <si>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</si>
  <si>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</si>
  <si>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</si>
  <si>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</si>
  <si>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</si>
  <si>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</si>
  <si>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</si>
  <si>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</si>
  <si>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</si>
  <si>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</si>
  <si>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</si>
  <si>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</si>
  <si>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</si>
  <si>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</si>
  <si>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</si>
  <si>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</si>
  <si>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</si>
  <si>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</si>
  <si>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</si>
  <si>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</si>
  <si>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</si>
  <si>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</si>
  <si>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</si>
  <si>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</si>
  <si>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</si>
  <si>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</si>
  <si>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</si>
  <si>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</si>
  <si>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</si>
  <si>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</si>
  <si>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</si>
  <si>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</si>
  <si>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</si>
  <si>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</si>
  <si>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</si>
  <si>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</si>
  <si>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</si>
  <si>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</si>
  <si>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</si>
  <si>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</si>
  <si>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</si>
  <si>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</si>
  <si>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</si>
  <si>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</si>
  <si>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</si>
  <si>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</si>
  <si>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</si>
  <si>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</si>
  <si>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</si>
  <si>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</si>
  <si>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</si>
  <si>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</si>
  <si>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</si>
  <si>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</si>
  <si>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</si>
  <si>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</si>
  <si>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</si>
  <si>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</si>
  <si>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</si>
  <si>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</si>
  <si>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</si>
  <si>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</si>
  <si>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</si>
  <si>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</si>
  <si>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</si>
  <si>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</si>
  <si>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</si>
  <si>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</si>
  <si>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</si>
  <si>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</si>
  <si>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</si>
  <si>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</si>
  <si>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</si>
  <si>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</si>
  <si>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</si>
  <si>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</si>
  <si>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</si>
  <si>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</si>
  <si>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</si>
  <si>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</si>
  <si>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</si>
  <si>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</si>
  <si>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</si>
  <si>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</si>
  <si>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</si>
  <si>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</si>
  <si>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</si>
  <si>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</si>
  <si>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</si>
  <si>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</si>
  <si>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</si>
  <si>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</si>
  <si>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</si>
  <si>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</si>
  <si>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</si>
  <si>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</si>
  <si>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</si>
  <si>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</si>
  <si>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</si>
  <si>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</si>
  <si>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</si>
  <si>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</si>
  <si>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</si>
  <si>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</si>
  <si>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</si>
  <si>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</si>
  <si>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</si>
  <si>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</si>
  <si>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</si>
  <si>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</si>
  <si>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</si>
  <si>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</si>
  <si>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</si>
  <si>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</si>
  <si>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</si>
  <si>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</si>
  <si>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</si>
  <si>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</si>
  <si>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</si>
  <si>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</si>
  <si>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</si>
  <si>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</si>
  <si>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</si>
  <si>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</si>
  <si>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</si>
  <si>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</si>
  <si>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</si>
  <si>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</si>
  <si>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</si>
  <si>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</si>
  <si>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</si>
  <si>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</si>
  <si>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</si>
  <si>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</si>
  <si>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</si>
  <si>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</si>
  <si>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</si>
  <si>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</si>
  <si>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</si>
  <si>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</si>
  <si>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</si>
  <si>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</si>
  <si>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</si>
  <si>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</si>
  <si>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</si>
  <si>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</si>
  <si>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</si>
  <si>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</si>
  <si>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</si>
  <si>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</si>
  <si>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</si>
  <si>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</si>
  <si>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</si>
  <si>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</si>
  <si>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</si>
  <si>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</si>
  <si>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</si>
  <si>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</si>
  <si>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</si>
  <si>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</si>
  <si>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</si>
  <si>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</si>
  <si>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</si>
  <si>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</si>
  <si>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</si>
  <si>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</si>
  <si>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</si>
  <si>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</si>
  <si>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</si>
  <si>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</si>
  <si>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</si>
  <si>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</si>
  <si>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</si>
  <si>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</si>
  <si>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</si>
  <si>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</si>
  <si>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</si>
  <si>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</si>
  <si>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</si>
  <si>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</si>
  <si>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</si>
  <si>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</si>
  <si>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</si>
  <si>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</si>
  <si>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</si>
  <si>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</si>
  <si>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</si>
  <si>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</si>
  <si>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</si>
  <si>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</si>
  <si>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</si>
  <si>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</si>
  <si>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</si>
  <si>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</si>
  <si>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</si>
  <si>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</si>
  <si>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</si>
  <si>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</si>
  <si>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</si>
  <si>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</si>
  <si>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</si>
  <si>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</si>
  <si>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</si>
  <si>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</si>
  <si>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</si>
  <si>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</si>
  <si>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</si>
  <si>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</si>
  <si>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</si>
  <si>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</si>
  <si>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</si>
  <si>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</si>
  <si>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</si>
  <si>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</si>
  <si>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</si>
  <si>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</si>
  <si>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</si>
  <si>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</si>
  <si>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</si>
  <si>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</si>
  <si>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</si>
  <si>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</si>
  <si>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</si>
  <si>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</si>
  <si>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</si>
  <si>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</si>
  <si>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</si>
  <si>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</si>
  <si>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</si>
  <si>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</si>
  <si>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</si>
  <si>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</si>
  <si>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</si>
  <si>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</si>
  <si>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</si>
  <si>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</si>
  <si>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</si>
  <si>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</si>
  <si>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</si>
  <si>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</si>
  <si>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</si>
  <si>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</si>
  <si>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</si>
  <si>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</si>
  <si>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</si>
  <si>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</si>
  <si>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</si>
  <si>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</si>
  <si>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</si>
  <si>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</si>
  <si>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</si>
  <si>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</si>
  <si>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</si>
  <si>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</si>
  <si>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</si>
  <si>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</si>
  <si>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</si>
  <si>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</si>
  <si>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</si>
  <si>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</si>
  <si>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</si>
  <si>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</si>
  <si>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</si>
  <si>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</si>
  <si>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</si>
  <si>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</si>
  <si>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</si>
  <si>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</si>
  <si>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</si>
  <si>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</si>
  <si>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</si>
  <si>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</si>
  <si>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</si>
  <si>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</si>
  <si>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</si>
  <si>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</si>
  <si>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</si>
  <si>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</si>
  <si>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</si>
  <si>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</si>
  <si>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</si>
  <si>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</si>
  <si>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</si>
  <si>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</si>
  <si>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</si>
  <si>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</si>
  <si>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</si>
  <si>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</si>
  <si>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</si>
  <si>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</si>
  <si>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</si>
  <si>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</si>
  <si>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</si>
  <si>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</si>
  <si>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</si>
  <si>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</si>
  <si>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</si>
  <si>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</si>
  <si>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</si>
  <si>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</si>
  <si>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</si>
  <si>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</si>
  <si>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</si>
  <si>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</si>
  <si>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</si>
  <si>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</si>
  <si>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</si>
  <si>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</si>
  <si>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</si>
  <si>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</si>
  <si>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</si>
  <si>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</si>
  <si>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</si>
  <si>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</si>
  <si>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</si>
  <si>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</si>
  <si>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</si>
  <si>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</si>
  <si>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</si>
  <si>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</si>
  <si>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</si>
  <si>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</si>
  <si>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</si>
  <si>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</si>
  <si>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</si>
  <si>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</si>
  <si>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</si>
  <si>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</si>
  <si>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</si>
  <si>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</si>
  <si>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</si>
  <si>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</si>
  <si>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</si>
  <si>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</si>
  <si>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</si>
  <si>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</si>
  <si>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</si>
  <si>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</si>
  <si>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</si>
  <si>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</si>
  <si>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</si>
  <si>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</si>
  <si>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</si>
  <si>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</si>
  <si>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</si>
  <si>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</si>
  <si>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</si>
  <si>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</si>
  <si>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</si>
  <si>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</si>
  <si>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</si>
  <si>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</si>
  <si>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</si>
  <si>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</si>
  <si>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</si>
  <si>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</si>
  <si>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</si>
  <si>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</si>
  <si>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</si>
  <si>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</si>
  <si>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</si>
  <si>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</si>
  <si>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</si>
  <si>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</si>
  <si>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</si>
  <si>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</si>
  <si>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</si>
  <si>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</si>
  <si>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</si>
  <si>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</si>
  <si>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</si>
  <si>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</si>
  <si>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</si>
  <si>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</si>
  <si>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</si>
  <si>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</si>
  <si>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</si>
  <si>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</si>
  <si>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</si>
  <si>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</si>
  <si>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</si>
  <si>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</si>
  <si>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</si>
  <si>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</si>
  <si>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</si>
  <si>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</si>
  <si>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</si>
  <si>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</si>
  <si>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</si>
  <si>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</si>
  <si>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</si>
  <si>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</si>
  <si>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</si>
  <si>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</si>
  <si>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</si>
  <si>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</si>
  <si>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Desarrollo de alternativas tecnologicas y de innovación </t>
  </si>
  <si>
    <t>Número</t>
  </si>
  <si>
    <t>Capacitaciones en Tecnologías de la Información y la Comunicación - TIC</t>
  </si>
  <si>
    <t xml:space="preserve">Kioscos digitale y sostenibles </t>
  </si>
  <si>
    <t>Procesos de contratación en Tecnologías de la Información y la Comunicación - TIC</t>
  </si>
  <si>
    <t>Apoyo a los empendedores que presenten proyectos relacionados con ciencia y/o tecnología</t>
  </si>
  <si>
    <t>FUENTE: BASE DATOS CERTIFICADA POR EL DNP JUNIO 2017</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</si>
  <si>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</si>
  <si>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</si>
  <si>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</si>
  <si>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</si>
  <si>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</si>
  <si>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</si>
  <si>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</si>
  <si>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</si>
  <si>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</si>
  <si>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</si>
  <si>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</si>
  <si>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</si>
  <si>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</si>
  <si>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CAROLINA SANCHEZ MORA</t>
  </si>
  <si>
    <t>CAROLINA SANCHEZ MORA - SECRETARIA DESARROLLO ECONÓMICO</t>
  </si>
  <si>
    <t>Escuela Colombiana de Ingeniería Julio Garavito</t>
  </si>
  <si>
    <t xml:space="preserve">SECRETARIO DE DESARROLLO ECONOMICO - SECRETARIA DE DESARROLLO ECONOPMICO </t>
  </si>
  <si>
    <t>Gobernacion de Cundinamarca - Colegio Tecnico Industrial - Empresarios; CRCTeI y Red CTeI Cundinamarca; Secretaría de Ciencia, Tecnología e Innovación de Cundinamarca; Gobernación de Cundinamarca; universidad de la sabana; Agrosavia -MinTIC</t>
  </si>
  <si>
    <t>Adicion Contrato de compraventa 359 de 2015; La secretaria viene gestionando dos espacios en la nueva biblioteca municipal con la finalidad de que se implemente el centro de desarrollo tecnológico municipal contando con sus espacios físicos o virtuales que contara con diferentes herramientas y metodologías que permiten ayudar a empresas ciudadanos y entidades, a innovar a partir del uso intensivo de las TIC; Convocatoria para participar del taller de prevención de seguridad los hurtos electrónicos; Presentación De La Creación Del Centro De Desarrollo Tecnológico e innovación; Participación En La Emisión De Los Programas De Radio De La Emisora Alegria Fm Stereo; Socialización de la Guía práctica para navegar, jugar y aprender en Internet con niños y jóvenes, y no sufrir en el intento</t>
  </si>
  <si>
    <t>Recursos gestionados Secretaria de Educacion; GobernaCION de Cundinamarca</t>
  </si>
  <si>
    <t>solicitud de Conectividad, mediante validación de la secretaria de TIC de la Gobernación de Cundinamarca,se da la respectiva viabilidad de los 18 parques y puntos de zonas wifi en el municipio; Se realizaron las Gestiones administrativas de solicitud de ampliación zona wifi parque principal a marzo 31 de 2019 ante el MINTIC; Gestiones administrativas ante la empresa RAYCO para la instalación y operación de una zona WIFI</t>
  </si>
  <si>
    <t>Gestiones administrativas ante la empresa RAYCO para la instalación y operación de una zona WIFI. Y gestiones realizadas ante telefonica; GGLTalk – Mujeres en los Tiempos de la Seguridad Informática en PRIME
El recurso humano concientizado en temas de seguridad permitirá menos impactos perjudiciales de la ingeniería social y demás amenazas; Convocatoria a participar de la gran final FIRST LEGO LEAGUE EN LA CIUDAD DE BOGOTA; Se realizaron las evaluaciones técnicas para instalación de zonas wifi en los diferentes parques biosaludables; Invitación a participar del taller El lunes 11 de febrero, la Escuela Colombiana de Ingeniería Julio Garavito realizará Mujer STEM, un evento para celebrar el Día de la Mujer y la Niña en las áreas de Ciencia, Tecnología, Ingeniería y Matemáticas; Taller nuevo ministerio https://survey.zohopublic.com/zs/V6CsfZ a través de video conferencia utilizando plataforma</t>
  </si>
  <si>
    <t xml:space="preserve">Participacion Programa Cine Para Todos MinTIC - Cine Colombialistado de participantes; Coordinacion y realizacion Socializacion TeletrabajoMinTIC - SDE;Convocatoria programa bonos empresariales de innovacion Cundinamarca; Participacion Programa rsponsabilidad Social Autodromo de Tocancipa; Taller de emprendimiento a toda la comunidad a que participe a través de las redes sociales y medios de comunicación del municipio e invitación a los usuarios; Trasmitir la convocatoria a todos los usuarios para que apliquen al Fondo de Emprendimiento de la Secretaría de Competitividad y Desarrollo Económico, invita a  la convocatoria, “Cundinamarca competitiva 2019”en el siguiente enlace: https://goo.gl/TpHyEq; Convocatoria a participar U.N. entregará certificados académicos con tecnología blockchain: https://www.elnuevosiglo.com.co/articulos/02-2019-un-entregara-certificados-academicos-con-tecnologia-blockchain; Invitación y difusión a la capacitación de apropiación de las tecnologías en los emprendimientos en especial ciencias de los datos AI aplicada  a los negocios; Taller con usuarios de sector agropecuario proyecto Redes de Valor Sostenible GESTIÓN DE LA EMPRESA LOGYCA entrega de código de Barras diligenciamiento formato para la asignación del Beneficio RVAS; Invitación y participación en el taller de la convocatoria Cundinamarca competitiva 2019 realizada por la Secretaria de Competitividad de la Gobernación con el propósito de avalar los proyectos que presentes los usuarios del municipio de Tocancipa; Proyecto Redes de Valor Sostenible GESTIÓN DE LA EMPRESA LOGYCA entrega de código de Barras reunión Cajicá.GS1 </t>
  </si>
  <si>
    <t>Profesionalesa secretaria de desarrollo social - MinTIC - Cine Colombia; MINTIC; Mincomercio - CONNECT - Gobernacion Cundinamarca; Autodromo de Tocancipa</t>
  </si>
  <si>
    <t xml:space="preserve">SECRETARIO DE DESARROLLO ECONOMICO - SECRETARIA DE DESARROLLO ECONOMICO </t>
  </si>
  <si>
    <t>Viabilidad Convenio Interadministrativo de Cooperacion Robotica - Ciencia y Tecnologia;Reunión CRCTeI y Red CTeI Cundinamarca para fijar los retos de las convocatorias a través de Colciencias Consejo Departamental de Ciencia, Tecnología e Innovación; Se presenció la conferencia institucional sobre el sistema de ciencia, tecnología e innovación, financiación y estructura apropiada  para Colombia; Convocatoria La Gobernación de Cundinamarca, Connect Bogotá Región e iNNpulsa; Encuentro! CRCTeI y Red CTeI Cundinamarca universidad de la sabana; Difusión del programa AGROSAVIA y MinTIC se unen para llevar tecnologías avanzadas al agro colombiano; CODECTI, Reunión de delegados: 10 de diciembre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</si>
</sst>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60" fillId="0" borderId="0" xfId="0" applyFont="1" applyProtection="1"/>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4"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1" fillId="0" borderId="0" xfId="0" applyFont="1" applyAlignment="1" applyProtection="1">
      <alignment horizontal="center" wrapText="1"/>
    </xf>
    <xf numFmtId="0" fontId="62" fillId="2" borderId="21" xfId="3" applyFont="1" applyFill="1" applyBorder="1" applyAlignment="1" applyProtection="1">
      <alignment horizontal="center" vertical="center" wrapText="1"/>
    </xf>
    <xf numFmtId="0" fontId="62" fillId="0" borderId="31" xfId="3" applyFont="1" applyBorder="1" applyAlignment="1" applyProtection="1">
      <alignment horizontal="center" vertical="center" wrapText="1"/>
    </xf>
    <xf numFmtId="0" fontId="62" fillId="0" borderId="31" xfId="3" applyFont="1" applyFill="1" applyBorder="1" applyAlignment="1" applyProtection="1">
      <alignment horizontal="center" vertical="center" wrapText="1"/>
    </xf>
    <xf numFmtId="0" fontId="62"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xf>
    <xf numFmtId="4" fontId="28" fillId="0" borderId="133" xfId="1" applyNumberFormat="1" applyFont="1" applyFill="1" applyBorder="1" applyAlignment="1" applyProtection="1">
      <alignment horizontal="center" vertical="top" textRotation="90"/>
    </xf>
    <xf numFmtId="4" fontId="28" fillId="0" borderId="135" xfId="1" applyNumberFormat="1" applyFont="1" applyFill="1" applyBorder="1" applyAlignment="1" applyProtection="1">
      <alignment horizontal="center" vertical="top" textRotation="90"/>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9"/>
  <sheetViews>
    <sheetView showGridLines="0" tabSelected="1"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42" width="5.140625" style="197" customWidth="1"/>
    <col min="43" max="43" width="6.5703125" style="197" customWidth="1"/>
    <col min="44"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895" t="s">
        <v>2</v>
      </c>
      <c r="C2" s="896"/>
      <c r="D2" s="896"/>
      <c r="E2" s="896"/>
      <c r="F2" s="896"/>
      <c r="G2" s="896"/>
      <c r="H2" s="896"/>
      <c r="I2" s="896"/>
      <c r="J2" s="896"/>
      <c r="K2" s="896"/>
      <c r="L2" s="896"/>
      <c r="M2" s="896"/>
      <c r="N2" s="896"/>
      <c r="O2" s="896"/>
      <c r="P2" s="896"/>
      <c r="Q2" s="896"/>
      <c r="R2" s="896"/>
      <c r="S2" s="896"/>
      <c r="T2" s="896"/>
      <c r="U2" s="896"/>
      <c r="V2" s="896"/>
      <c r="W2" s="896"/>
      <c r="X2" s="896"/>
      <c r="Y2" s="896"/>
      <c r="Z2" s="896"/>
      <c r="AA2" s="896"/>
      <c r="AB2" s="896"/>
      <c r="AC2" s="896"/>
      <c r="AD2" s="896"/>
      <c r="AE2" s="896"/>
      <c r="AF2" s="896"/>
      <c r="AG2" s="896"/>
      <c r="AH2" s="896"/>
      <c r="AI2" s="896"/>
      <c r="AJ2" s="896"/>
      <c r="AK2" s="896"/>
      <c r="AL2" s="896"/>
      <c r="AM2" s="896"/>
      <c r="AN2" s="896"/>
      <c r="AO2" s="896"/>
      <c r="AP2" s="896"/>
      <c r="AQ2" s="896"/>
      <c r="AR2" s="896"/>
      <c r="AS2" s="896"/>
      <c r="AT2" s="896"/>
      <c r="AU2" s="896"/>
      <c r="AV2" s="896"/>
      <c r="AW2" s="896"/>
      <c r="AX2" s="896"/>
      <c r="AY2" s="896"/>
      <c r="AZ2" s="896"/>
      <c r="BA2" s="896"/>
      <c r="BB2" s="896"/>
      <c r="BC2" s="897"/>
      <c r="BE2" s="898"/>
      <c r="BF2" s="900" t="s">
        <v>1669</v>
      </c>
      <c r="BG2" s="901"/>
      <c r="BH2" s="901"/>
      <c r="BI2" s="901"/>
      <c r="BJ2" s="901"/>
      <c r="BK2" s="901"/>
      <c r="BL2" s="901"/>
    </row>
    <row r="3" spans="1:64" ht="15.75" x14ac:dyDescent="0.2">
      <c r="B3" s="902" t="s">
        <v>1670</v>
      </c>
      <c r="C3" s="903"/>
      <c r="D3" s="903"/>
      <c r="E3" s="903"/>
      <c r="F3" s="903"/>
      <c r="G3" s="903"/>
      <c r="H3" s="903"/>
      <c r="I3" s="903"/>
      <c r="J3" s="903"/>
      <c r="K3" s="903"/>
      <c r="L3" s="903"/>
      <c r="M3" s="903"/>
      <c r="N3" s="904">
        <v>2019</v>
      </c>
      <c r="O3" s="904"/>
      <c r="P3" s="904"/>
      <c r="Q3" s="125" t="e">
        <f>VLOOKUP(N3,#REF!,2,0)</f>
        <v>#REF!</v>
      </c>
      <c r="R3" s="125">
        <f>VLOOKUP(N3,$N$315:$O$319,2,0)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899"/>
      <c r="BF3" s="900"/>
      <c r="BG3" s="901"/>
      <c r="BH3" s="901"/>
      <c r="BI3" s="901"/>
      <c r="BJ3" s="901"/>
      <c r="BK3" s="901"/>
      <c r="BL3" s="901"/>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05" t="str">
        <f>VLOOKUP($D$9,'CONSOLIDADO PLAN DESARROLLO'!$DT$9:$DZ$62,3,0)</f>
        <v xml:space="preserve">E2. - ECONÓMICO:  Desarrollo Económico con alta competitividad y proyección </v>
      </c>
      <c r="D5" s="905"/>
      <c r="E5" s="905"/>
      <c r="F5" s="905"/>
      <c r="G5" s="905"/>
      <c r="H5" s="905"/>
      <c r="I5" s="906"/>
      <c r="J5" s="907" t="s">
        <v>1672</v>
      </c>
      <c r="K5" s="908"/>
      <c r="L5" s="909" t="str">
        <f>VLOOKUP($D$9,'CONSOLIDADO PLAN DESARROLLO'!$DT$9:$DZ$62,5,0)</f>
        <v>Promoción del desarrollo</v>
      </c>
      <c r="M5" s="909"/>
      <c r="N5" s="909"/>
      <c r="O5" s="909"/>
      <c r="P5" s="909"/>
      <c r="Q5" s="909"/>
      <c r="R5" s="909"/>
      <c r="S5" s="909"/>
      <c r="T5" s="909"/>
      <c r="U5" s="910"/>
      <c r="V5" s="911" t="s">
        <v>1784</v>
      </c>
      <c r="W5" s="912"/>
      <c r="X5" s="912"/>
      <c r="Y5" s="880"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80"/>
      <c r="AA5" s="880"/>
      <c r="AB5" s="880"/>
      <c r="AC5" s="880"/>
      <c r="AD5" s="880"/>
      <c r="AE5" s="880"/>
      <c r="AF5" s="880"/>
      <c r="AG5" s="880"/>
      <c r="AH5" s="880"/>
      <c r="AI5" s="880"/>
      <c r="AJ5" s="880"/>
      <c r="AK5" s="880"/>
      <c r="AL5" s="880"/>
      <c r="AM5" s="880"/>
      <c r="AN5" s="880"/>
      <c r="AO5" s="880"/>
      <c r="AP5" s="880"/>
      <c r="AQ5" s="880"/>
      <c r="AR5" s="880"/>
      <c r="AS5" s="880"/>
      <c r="AT5" s="880"/>
      <c r="AU5" s="880"/>
      <c r="AV5" s="880"/>
      <c r="AW5" s="880"/>
      <c r="AX5" s="880"/>
      <c r="AY5" s="880"/>
      <c r="AZ5" s="880"/>
      <c r="BA5" s="880"/>
      <c r="BB5" s="880"/>
      <c r="BC5" s="913"/>
    </row>
    <row r="6" spans="1:64" ht="15" customHeight="1" thickBot="1" x14ac:dyDescent="0.25">
      <c r="B6" s="132" t="s">
        <v>1673</v>
      </c>
      <c r="C6" s="880" t="str">
        <f>VLOOKUP($D$9,'CONSOLIDADO PLAN DESARROLLO'!$DT$9:$DZ$62,6,0)</f>
        <v>E2.P_D - CIENCIA, TECNOLOGIA E INNOVACIÓN</v>
      </c>
      <c r="D6" s="880"/>
      <c r="E6" s="880"/>
      <c r="F6" s="881"/>
      <c r="G6" s="980" t="s">
        <v>1786</v>
      </c>
      <c r="H6" s="981"/>
      <c r="I6" s="981"/>
      <c r="J6" s="981"/>
      <c r="K6" s="982" t="str">
        <f>VLOOKUP($D$9,'CONSOLIDADO PLAN DESARROLLO'!$DT$9:$DZ$62,7,0)</f>
        <v xml:space="preserve">Desarrollar estrategias en ciencia, tencología e innovación en el municipio </v>
      </c>
      <c r="L6" s="982"/>
      <c r="M6" s="982"/>
      <c r="N6" s="982"/>
      <c r="O6" s="982"/>
      <c r="P6" s="982"/>
      <c r="Q6" s="983"/>
      <c r="R6" s="882" t="s">
        <v>1949</v>
      </c>
      <c r="S6" s="883"/>
      <c r="T6" s="883"/>
      <c r="U6" s="883"/>
      <c r="V6" s="884"/>
      <c r="W6" s="884"/>
      <c r="X6" s="884"/>
      <c r="Y6" s="884"/>
      <c r="Z6" s="884"/>
      <c r="AA6" s="884"/>
      <c r="AB6" s="884"/>
      <c r="AC6" s="884"/>
      <c r="AD6" s="884"/>
      <c r="AE6" s="884"/>
      <c r="AF6" s="884"/>
      <c r="AG6" s="884"/>
      <c r="AH6" s="884"/>
      <c r="AI6" s="884"/>
      <c r="AJ6" s="884"/>
      <c r="AK6" s="885"/>
      <c r="AL6" s="886" t="s">
        <v>1674</v>
      </c>
      <c r="AM6" s="887"/>
      <c r="AN6" s="887"/>
      <c r="AO6" s="887"/>
      <c r="AP6" s="887"/>
      <c r="AQ6" s="887"/>
      <c r="AR6" s="887"/>
      <c r="AS6" s="887"/>
      <c r="AT6" s="887"/>
      <c r="AU6" s="887"/>
      <c r="AV6" s="887"/>
      <c r="AW6" s="887"/>
      <c r="AX6" s="887"/>
      <c r="AY6" s="887"/>
      <c r="AZ6" s="887"/>
      <c r="BA6" s="887"/>
      <c r="BB6" s="887"/>
      <c r="BC6" s="888"/>
    </row>
    <row r="7" spans="1:64" ht="36" customHeight="1" x14ac:dyDescent="0.2">
      <c r="B7" s="984" t="s">
        <v>1675</v>
      </c>
      <c r="C7" s="985"/>
      <c r="D7" s="889" t="s">
        <v>1676</v>
      </c>
      <c r="E7" s="988" t="s">
        <v>1677</v>
      </c>
      <c r="F7" s="891" t="s">
        <v>1678</v>
      </c>
      <c r="G7" s="893" t="s">
        <v>1679</v>
      </c>
      <c r="H7" s="931" t="s">
        <v>1787</v>
      </c>
      <c r="I7" s="933" t="s">
        <v>1909</v>
      </c>
      <c r="J7" s="935">
        <f>+$N$3</f>
        <v>2019</v>
      </c>
      <c r="K7" s="937" t="s">
        <v>1681</v>
      </c>
      <c r="L7" s="939" t="s">
        <v>1941</v>
      </c>
      <c r="M7" s="133"/>
      <c r="N7" s="133"/>
      <c r="O7" s="133"/>
      <c r="P7" s="133"/>
      <c r="Q7" s="133"/>
      <c r="R7" s="941" t="s">
        <v>1911</v>
      </c>
      <c r="S7" s="942"/>
      <c r="T7" s="917" t="s">
        <v>1928</v>
      </c>
      <c r="U7" s="917"/>
      <c r="V7" s="917" t="s">
        <v>1912</v>
      </c>
      <c r="W7" s="917"/>
      <c r="X7" s="917" t="s">
        <v>1913</v>
      </c>
      <c r="Y7" s="917"/>
      <c r="Z7" s="930" t="s">
        <v>1910</v>
      </c>
      <c r="AA7" s="930"/>
      <c r="AB7" s="917" t="s">
        <v>36</v>
      </c>
      <c r="AC7" s="917"/>
      <c r="AD7" s="917" t="s">
        <v>1929</v>
      </c>
      <c r="AE7" s="917"/>
      <c r="AF7" s="917" t="s">
        <v>1914</v>
      </c>
      <c r="AG7" s="917"/>
      <c r="AH7" s="917" t="s">
        <v>1943</v>
      </c>
      <c r="AI7" s="917"/>
      <c r="AJ7" s="926" t="s">
        <v>1924</v>
      </c>
      <c r="AK7" s="927"/>
      <c r="AL7" s="928" t="s">
        <v>1682</v>
      </c>
      <c r="AM7" s="929"/>
      <c r="AN7" s="929"/>
      <c r="AO7" s="929"/>
      <c r="AP7" s="929"/>
      <c r="AQ7" s="929"/>
      <c r="AR7" s="929"/>
      <c r="AS7" s="929" t="s">
        <v>1683</v>
      </c>
      <c r="AT7" s="929"/>
      <c r="AU7" s="929"/>
      <c r="AV7" s="929" t="s">
        <v>1684</v>
      </c>
      <c r="AW7" s="929"/>
      <c r="AX7" s="929"/>
      <c r="AY7" s="929"/>
      <c r="AZ7" s="929"/>
      <c r="BA7" s="916" t="s">
        <v>1685</v>
      </c>
      <c r="BB7" s="914" t="s">
        <v>1944</v>
      </c>
      <c r="BC7" s="915" t="s">
        <v>1687</v>
      </c>
    </row>
    <row r="8" spans="1:64" ht="57" customHeight="1" x14ac:dyDescent="0.2">
      <c r="B8" s="986"/>
      <c r="C8" s="987"/>
      <c r="D8" s="890"/>
      <c r="E8" s="989"/>
      <c r="F8" s="892"/>
      <c r="G8" s="894"/>
      <c r="H8" s="932"/>
      <c r="I8" s="934"/>
      <c r="J8" s="936"/>
      <c r="K8" s="938"/>
      <c r="L8" s="940"/>
      <c r="M8" s="133"/>
      <c r="N8" s="133"/>
      <c r="O8" s="133"/>
      <c r="P8" s="133"/>
      <c r="Q8" s="133"/>
      <c r="R8" s="27" t="s">
        <v>1945</v>
      </c>
      <c r="S8" s="28" t="s">
        <v>1946</v>
      </c>
      <c r="T8" s="29" t="s">
        <v>1945</v>
      </c>
      <c r="U8" s="28" t="s">
        <v>1946</v>
      </c>
      <c r="V8" s="29" t="s">
        <v>1945</v>
      </c>
      <c r="W8" s="28" t="s">
        <v>1946</v>
      </c>
      <c r="X8" s="29" t="s">
        <v>1945</v>
      </c>
      <c r="Y8" s="28" t="s">
        <v>1946</v>
      </c>
      <c r="Z8" s="29" t="s">
        <v>1945</v>
      </c>
      <c r="AA8" s="28" t="s">
        <v>1946</v>
      </c>
      <c r="AB8" s="29" t="s">
        <v>1945</v>
      </c>
      <c r="AC8" s="28" t="s">
        <v>1946</v>
      </c>
      <c r="AD8" s="29" t="s">
        <v>1945</v>
      </c>
      <c r="AE8" s="28" t="s">
        <v>1946</v>
      </c>
      <c r="AF8" s="29" t="s">
        <v>1945</v>
      </c>
      <c r="AG8" s="28" t="s">
        <v>1946</v>
      </c>
      <c r="AH8" s="29" t="s">
        <v>1945</v>
      </c>
      <c r="AI8" s="28" t="s">
        <v>1946</v>
      </c>
      <c r="AJ8" s="30" t="s">
        <v>1947</v>
      </c>
      <c r="AK8" s="31" t="s">
        <v>1948</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916"/>
      <c r="BB8" s="914"/>
      <c r="BC8" s="915"/>
    </row>
    <row r="9" spans="1:64" ht="78" customHeight="1" x14ac:dyDescent="0.2">
      <c r="B9" s="990" t="s">
        <v>1951</v>
      </c>
      <c r="C9" s="991"/>
      <c r="D9" s="872" t="s">
        <v>308</v>
      </c>
      <c r="E9" s="102" t="str">
        <f>VLOOKUP($D$9,'CONSOLIDADO PLAN DESARROLLO'!$EB$9:$EF$62,2,0)</f>
        <v>Mejorar el estado de implementación de las estrategias para el avance en ciencia tecnología e innovación</v>
      </c>
      <c r="F9" s="37" t="str">
        <f>VLOOKUP($D$9,'CONSOLIDADO PLAN DESARROLLO'!$EB$9:$EF$62,3,0)</f>
        <v>No. de estrategias implementadas en Ciencia, Tecnología e Innovación</v>
      </c>
      <c r="G9" s="98">
        <f>VLOOKUP($D$9,'CONSOLIDADO PLAN DESARROLLO'!$EB$9:$EF$62,4,0)</f>
        <v>0</v>
      </c>
      <c r="H9" s="98">
        <f>VLOOKUP($D$9,'CONSOLIDADO PLAN DESARROLLO'!$EB$9:$EF$62,5,0)</f>
        <v>2</v>
      </c>
      <c r="I9" s="918">
        <v>0.5</v>
      </c>
      <c r="J9" s="919"/>
      <c r="K9" s="873">
        <v>0.5</v>
      </c>
      <c r="L9" s="867">
        <v>0.5</v>
      </c>
      <c r="M9" s="133"/>
      <c r="N9" s="133"/>
      <c r="O9" s="133"/>
      <c r="P9" s="133"/>
      <c r="Q9" s="133"/>
      <c r="R9" s="134">
        <f>+R12+R21+R30+R39+R48+R62+R71+R80+R89+R98+R107+R116+R125+R134+R143+R152+R161+R170+R179+R188+R197</f>
        <v>0</v>
      </c>
      <c r="S9" s="135">
        <f t="shared" ref="S9:AZ9" si="0">+S12+S21+S30+S39+S48+S62+S71+S80+S89+S98+S107+S116+S125+S134+S143+S152+S161+S170+S179+S188+S197</f>
        <v>0</v>
      </c>
      <c r="T9" s="136">
        <f t="shared" si="0"/>
        <v>0</v>
      </c>
      <c r="U9" s="135">
        <f t="shared" si="0"/>
        <v>0</v>
      </c>
      <c r="V9" s="136">
        <f t="shared" si="0"/>
        <v>0</v>
      </c>
      <c r="W9" s="135">
        <f t="shared" si="0"/>
        <v>0</v>
      </c>
      <c r="X9" s="136">
        <f t="shared" si="0"/>
        <v>0</v>
      </c>
      <c r="Y9" s="135">
        <f t="shared" si="0"/>
        <v>0</v>
      </c>
      <c r="Z9" s="136">
        <f t="shared" si="0"/>
        <v>50000000</v>
      </c>
      <c r="AA9" s="135">
        <f t="shared" si="0"/>
        <v>0</v>
      </c>
      <c r="AB9" s="136">
        <f t="shared" si="0"/>
        <v>0</v>
      </c>
      <c r="AC9" s="135">
        <f t="shared" si="0"/>
        <v>0</v>
      </c>
      <c r="AD9" s="136">
        <f t="shared" si="0"/>
        <v>0</v>
      </c>
      <c r="AE9" s="135">
        <f t="shared" si="0"/>
        <v>0</v>
      </c>
      <c r="AF9" s="136">
        <f t="shared" si="0"/>
        <v>58714530.820517533</v>
      </c>
      <c r="AG9" s="135">
        <f t="shared" si="0"/>
        <v>58714530.464484371</v>
      </c>
      <c r="AH9" s="136">
        <f>+AH12+AH21+AH30+AH39+AH48+AH62+AH71+AH80+AH89+AH98+AH107+AH116+AH125+AH134+AH143+AH152+AH161+AH170+AH179+AH188+AH197</f>
        <v>27620000</v>
      </c>
      <c r="AI9" s="135">
        <f>+AI12+AI21+AI30+AI39+AI48+AI62+AI71+AI80+AI89+AI98+AI107+AI116+AI125+AI134+AI143+AI152+AI161+AI170+AI179+AI188+AI197</f>
        <v>27620000</v>
      </c>
      <c r="AJ9" s="137">
        <f t="shared" si="0"/>
        <v>136334530.82051754</v>
      </c>
      <c r="AK9" s="138">
        <f t="shared" si="0"/>
        <v>86334530.464484364</v>
      </c>
      <c r="AL9" s="139">
        <f t="shared" si="0"/>
        <v>2448</v>
      </c>
      <c r="AM9" s="140">
        <f t="shared" si="0"/>
        <v>10809.5</v>
      </c>
      <c r="AN9" s="140">
        <f t="shared" si="0"/>
        <v>12716.5</v>
      </c>
      <c r="AO9" s="140">
        <f t="shared" si="0"/>
        <v>22168</v>
      </c>
      <c r="AP9" s="140">
        <f t="shared" si="0"/>
        <v>41593.5</v>
      </c>
      <c r="AQ9" s="140">
        <f t="shared" si="0"/>
        <v>6636</v>
      </c>
      <c r="AR9" s="141">
        <f t="shared" si="0"/>
        <v>96371.5</v>
      </c>
      <c r="AS9" s="142">
        <f t="shared" si="0"/>
        <v>46677.5</v>
      </c>
      <c r="AT9" s="140">
        <f t="shared" si="0"/>
        <v>49694</v>
      </c>
      <c r="AU9" s="141">
        <f t="shared" si="0"/>
        <v>96371.5</v>
      </c>
      <c r="AV9" s="143">
        <f t="shared" si="0"/>
        <v>0</v>
      </c>
      <c r="AW9" s="144">
        <f t="shared" si="0"/>
        <v>0</v>
      </c>
      <c r="AX9" s="144">
        <f t="shared" si="0"/>
        <v>128</v>
      </c>
      <c r="AY9" s="144">
        <f t="shared" si="0"/>
        <v>0</v>
      </c>
      <c r="AZ9" s="141">
        <f t="shared" si="0"/>
        <v>0</v>
      </c>
      <c r="BA9" s="145"/>
      <c r="BB9" s="145"/>
      <c r="BC9" s="146"/>
    </row>
    <row r="10" spans="1:64" ht="78" hidden="1" customHeight="1" x14ac:dyDescent="0.2">
      <c r="B10" s="147" t="s">
        <v>1703</v>
      </c>
      <c r="C10" s="148" t="s">
        <v>1704</v>
      </c>
      <c r="D10" s="920" t="e">
        <f>VLOOKUP($D$9,#REF!,2,0)</f>
        <v>#REF!</v>
      </c>
      <c r="E10" s="921"/>
      <c r="F10" s="921"/>
      <c r="G10" s="921"/>
      <c r="H10" s="921"/>
      <c r="I10" s="921"/>
      <c r="J10" s="922"/>
      <c r="K10" s="38" t="e">
        <f>VLOOKUP($D$9,#REF!,3,0)</f>
        <v>#REF!</v>
      </c>
      <c r="L10" s="39" t="e">
        <f>VLOOKUP($D$9,#REF!,4,0)</f>
        <v>#REF!</v>
      </c>
      <c r="M10" s="40" t="e">
        <f>VLOOKUP($D$9,#REF!,5,0)</f>
        <v>#REF!</v>
      </c>
      <c r="N10" s="923" t="e">
        <f>VLOOKUP($D$9,#REF!,Q3,0)</f>
        <v>#REF!</v>
      </c>
      <c r="O10" s="924"/>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25"/>
      <c r="O11" s="925"/>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43">
        <v>1</v>
      </c>
      <c r="B12" s="161" t="s">
        <v>1705</v>
      </c>
      <c r="C12" s="162" t="s">
        <v>1706</v>
      </c>
      <c r="D12" s="163" t="s">
        <v>21</v>
      </c>
      <c r="E12" s="163" t="s">
        <v>1893</v>
      </c>
      <c r="F12" s="162" t="s">
        <v>1707</v>
      </c>
      <c r="G12" s="164" t="s">
        <v>1679</v>
      </c>
      <c r="H12" s="164" t="s">
        <v>1680</v>
      </c>
      <c r="I12" s="165" t="s">
        <v>1909</v>
      </c>
      <c r="J12" s="166">
        <f>+$N$3</f>
        <v>2019</v>
      </c>
      <c r="K12" s="164" t="s">
        <v>1926</v>
      </c>
      <c r="L12" s="165" t="s">
        <v>1941</v>
      </c>
      <c r="M12" s="162" t="s">
        <v>1708</v>
      </c>
      <c r="N12" s="162" t="s">
        <v>1709</v>
      </c>
      <c r="O12" s="162" t="s">
        <v>1710</v>
      </c>
      <c r="P12" s="162" t="s">
        <v>1711</v>
      </c>
      <c r="Q12" s="162" t="s">
        <v>1942</v>
      </c>
      <c r="R12" s="167">
        <f t="shared" ref="R12:AZ12" si="1">SUM(R13:R19)</f>
        <v>0</v>
      </c>
      <c r="S12" s="168">
        <f t="shared" si="1"/>
        <v>0</v>
      </c>
      <c r="T12" s="169">
        <f t="shared" si="1"/>
        <v>0</v>
      </c>
      <c r="U12" s="170">
        <f t="shared" si="1"/>
        <v>0</v>
      </c>
      <c r="V12" s="169">
        <f t="shared" si="1"/>
        <v>0</v>
      </c>
      <c r="W12" s="170">
        <f t="shared" si="1"/>
        <v>0</v>
      </c>
      <c r="X12" s="169">
        <f t="shared" si="1"/>
        <v>0</v>
      </c>
      <c r="Y12" s="170">
        <f t="shared" si="1"/>
        <v>0</v>
      </c>
      <c r="Z12" s="169">
        <f t="shared" si="1"/>
        <v>0</v>
      </c>
      <c r="AA12" s="170">
        <f t="shared" si="1"/>
        <v>0</v>
      </c>
      <c r="AB12" s="169">
        <f t="shared" si="1"/>
        <v>0</v>
      </c>
      <c r="AC12" s="170">
        <f t="shared" si="1"/>
        <v>0</v>
      </c>
      <c r="AD12" s="169">
        <f t="shared" si="1"/>
        <v>0</v>
      </c>
      <c r="AE12" s="170">
        <f t="shared" si="1"/>
        <v>0</v>
      </c>
      <c r="AF12" s="169">
        <f t="shared" si="1"/>
        <v>9388544.8465082906</v>
      </c>
      <c r="AG12" s="171">
        <f t="shared" si="1"/>
        <v>9388544.8465082906</v>
      </c>
      <c r="AH12" s="169">
        <f>SUM(AH13:AH19)</f>
        <v>3000000</v>
      </c>
      <c r="AI12" s="170">
        <f>SUM(AI13:AI19)</f>
        <v>3000000</v>
      </c>
      <c r="AJ12" s="172">
        <f t="shared" si="1"/>
        <v>12388544.846508291</v>
      </c>
      <c r="AK12" s="173">
        <f t="shared" si="1"/>
        <v>12388544.846508291</v>
      </c>
      <c r="AL12" s="41">
        <f t="shared" si="1"/>
        <v>1224</v>
      </c>
      <c r="AM12" s="42">
        <f t="shared" si="1"/>
        <v>1915.5</v>
      </c>
      <c r="AN12" s="42">
        <f t="shared" si="1"/>
        <v>1987.5</v>
      </c>
      <c r="AO12" s="42">
        <f t="shared" si="1"/>
        <v>3784</v>
      </c>
      <c r="AP12" s="42">
        <f t="shared" si="1"/>
        <v>6957.5</v>
      </c>
      <c r="AQ12" s="42">
        <f t="shared" si="1"/>
        <v>1067</v>
      </c>
      <c r="AR12" s="43">
        <f t="shared" si="1"/>
        <v>16935.5</v>
      </c>
      <c r="AS12" s="104">
        <f t="shared" si="1"/>
        <v>8710.5</v>
      </c>
      <c r="AT12" s="42">
        <f t="shared" si="1"/>
        <v>8225</v>
      </c>
      <c r="AU12" s="43">
        <f t="shared" si="1"/>
        <v>16935.5</v>
      </c>
      <c r="AV12" s="104">
        <f t="shared" si="1"/>
        <v>0</v>
      </c>
      <c r="AW12" s="42">
        <f t="shared" si="1"/>
        <v>0</v>
      </c>
      <c r="AX12" s="42">
        <f t="shared" si="1"/>
        <v>0</v>
      </c>
      <c r="AY12" s="42">
        <f t="shared" si="1"/>
        <v>0</v>
      </c>
      <c r="AZ12" s="105">
        <f t="shared" si="1"/>
        <v>0</v>
      </c>
      <c r="BA12" s="44" t="s">
        <v>1685</v>
      </c>
      <c r="BB12" s="44" t="s">
        <v>1944</v>
      </c>
      <c r="BC12" s="45" t="s">
        <v>1687</v>
      </c>
    </row>
    <row r="13" spans="1:64" ht="39.75" customHeight="1" x14ac:dyDescent="0.2">
      <c r="A13" s="944"/>
      <c r="B13" s="946" t="str">
        <f>VLOOKUP($D$9,'PROYECTOS REGISTRADOS'!$A$2:$D$82,4,0)</f>
        <v>Desarrollo de estrategias en ciencia, tecnología e innvación Tocancipá, Cundinamarca, Centro Oriente</v>
      </c>
      <c r="C13" s="949" t="str">
        <f>VLOOKUP($D$9,'PROYECTOS REGISTRADOS'!$A$2:$D$82,3,0)</f>
        <v>2016-25817-0014</v>
      </c>
      <c r="D13" s="952" t="s">
        <v>907</v>
      </c>
      <c r="E13" s="958" t="str">
        <f>IF(D13=0,"0-0",(VLOOKUP(D13,'CONSOLIDADO PLAN DESARROLLO'!$EL$9:$ET$304,2,0)))</f>
        <v>Estructurar proyectos integrales en Ciencia, Tecnología e innovación para la promoción del desarrollo</v>
      </c>
      <c r="F13" s="955" t="str">
        <f>IF(D13=0,"0-0",(VLOOKUP(D13,'CONSOLIDADO PLAN DESARROLLO'!$EL$9:$ET$304,3,0)))</f>
        <v>No. de proyectos estructurados</v>
      </c>
      <c r="G13" s="977">
        <f>IF(D13=0,"0-0",(VLOOKUP(D13,'CONSOLIDADO PLAN DESARROLLO'!$EL$9:$ET$304,4,0)))</f>
        <v>0</v>
      </c>
      <c r="H13" s="961">
        <f>IF(D13=0,"0-0",(VLOOKUP(D13,'CONSOLIDADO PLAN DESARROLLO'!$EL$9:$ET$304,5,0)))</f>
        <v>2</v>
      </c>
      <c r="I13" s="964">
        <f>IF(D13=0,"0-0",(VLOOKUP(D13,'CONSOLIDADO PLAN DESARROLLO'!$EL$9:$ET$304,$R$3,0)))</f>
        <v>0.5</v>
      </c>
      <c r="J13" s="965"/>
      <c r="K13" s="970">
        <v>0.5</v>
      </c>
      <c r="L13" s="973">
        <v>0.5</v>
      </c>
      <c r="M13" s="818" t="s">
        <v>1930</v>
      </c>
      <c r="N13" s="817" t="s">
        <v>1931</v>
      </c>
      <c r="O13" s="817">
        <v>2</v>
      </c>
      <c r="P13" s="47">
        <v>0.5</v>
      </c>
      <c r="Q13" s="47">
        <v>0.5</v>
      </c>
      <c r="R13" s="1045">
        <f>VLOOKUP($D13,'[4]Tablero Logro Metas 2019'!$AK$7:$AS$302,3,0)</f>
        <v>0</v>
      </c>
      <c r="S13" s="48"/>
      <c r="T13" s="1048">
        <f>VLOOKUP($D13,'[4]Tablero Logro Metas 2019'!$AK$7:$AS$302,4,0)</f>
        <v>0</v>
      </c>
      <c r="U13" s="49"/>
      <c r="V13" s="1048">
        <f>VLOOKUP($D13,'[4]Tablero Logro Metas 2019'!$AK$7:$AS$302,5,0)</f>
        <v>0</v>
      </c>
      <c r="W13" s="49"/>
      <c r="X13" s="1048">
        <f>VLOOKUP($D13,'[4]Tablero Logro Metas 2019'!$AK$7:$AS$302,6,0)</f>
        <v>0</v>
      </c>
      <c r="Y13" s="49"/>
      <c r="Z13" s="1048">
        <f>VLOOKUP($D13,'[4]Tablero Logro Metas 2019'!$AK$7:$AS$302,7,0)</f>
        <v>0</v>
      </c>
      <c r="AA13" s="49"/>
      <c r="AB13" s="1048">
        <f>VLOOKUP($D13,'[4]Tablero Logro Metas 2019'!$AK$7:$AS$302,8,0)</f>
        <v>0</v>
      </c>
      <c r="AC13" s="49"/>
      <c r="AD13" s="1048">
        <f>VLOOKUP($D13,'[4]Tablero Logro Metas 2019'!$AK$7:$AS$302,8,0)</f>
        <v>0</v>
      </c>
      <c r="AE13" s="49"/>
      <c r="AF13" s="874">
        <f>6259031.01129282+1043171.83521547+(625903*2)+(208634*2)+(208634*2)</f>
        <v>9388544.8465082906</v>
      </c>
      <c r="AG13" s="50">
        <v>9388544.8465082906</v>
      </c>
      <c r="AH13" s="874">
        <f>2000000+1000000</f>
        <v>3000000</v>
      </c>
      <c r="AI13" s="49">
        <v>3000000</v>
      </c>
      <c r="AJ13" s="877">
        <f>+R13+T13+V13+X13+Z13+AB13+AD13+AF13+AH13</f>
        <v>12388544.846508291</v>
      </c>
      <c r="AK13" s="103">
        <f t="shared" ref="AK13:AK18" si="2">AC13+AE13+AG13+S13+U13+W13+Y13+AA13+AI13</f>
        <v>12388544.846508291</v>
      </c>
      <c r="AL13" s="51">
        <v>1224</v>
      </c>
      <c r="AM13" s="52">
        <v>1915.5</v>
      </c>
      <c r="AN13" s="52">
        <v>1987.5</v>
      </c>
      <c r="AO13" s="52">
        <v>3784</v>
      </c>
      <c r="AP13" s="52">
        <v>6957.5</v>
      </c>
      <c r="AQ13" s="52">
        <v>1067</v>
      </c>
      <c r="AR13" s="53">
        <f t="shared" ref="AR13:AR18" si="3">SUM(AL13:AQ13)</f>
        <v>16935.5</v>
      </c>
      <c r="AS13" s="54">
        <v>8710.5</v>
      </c>
      <c r="AT13" s="52">
        <v>8225</v>
      </c>
      <c r="AU13" s="53">
        <f t="shared" ref="AU13:AU18" si="4">SUM(AS13:AT13)</f>
        <v>16935.5</v>
      </c>
      <c r="AV13" s="54"/>
      <c r="AW13" s="52"/>
      <c r="AX13" s="52"/>
      <c r="AY13" s="52"/>
      <c r="AZ13" s="55"/>
      <c r="BA13" s="56" t="s">
        <v>1962</v>
      </c>
      <c r="BB13" s="56" t="s">
        <v>1954</v>
      </c>
      <c r="BC13" s="57" t="s">
        <v>1961</v>
      </c>
    </row>
    <row r="14" spans="1:64" ht="17.25" customHeight="1" x14ac:dyDescent="0.2">
      <c r="A14" s="944"/>
      <c r="B14" s="946"/>
      <c r="C14" s="949"/>
      <c r="D14" s="952"/>
      <c r="E14" s="959"/>
      <c r="F14" s="955"/>
      <c r="G14" s="977"/>
      <c r="H14" s="961"/>
      <c r="I14" s="966"/>
      <c r="J14" s="967"/>
      <c r="K14" s="970"/>
      <c r="L14" s="974"/>
      <c r="M14" s="174"/>
      <c r="N14" s="175"/>
      <c r="O14" s="176"/>
      <c r="P14" s="47"/>
      <c r="Q14" s="47"/>
      <c r="R14" s="1046"/>
      <c r="S14" s="48"/>
      <c r="T14" s="1049"/>
      <c r="U14" s="49"/>
      <c r="V14" s="1049"/>
      <c r="W14" s="49"/>
      <c r="X14" s="1049"/>
      <c r="Y14" s="49"/>
      <c r="Z14" s="1049"/>
      <c r="AA14" s="49"/>
      <c r="AB14" s="1049"/>
      <c r="AC14" s="49"/>
      <c r="AD14" s="1049"/>
      <c r="AE14" s="49"/>
      <c r="AF14" s="875"/>
      <c r="AG14" s="50"/>
      <c r="AH14" s="875"/>
      <c r="AI14" s="49"/>
      <c r="AJ14" s="878"/>
      <c r="AK14" s="103">
        <f t="shared" si="2"/>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944"/>
      <c r="B15" s="946"/>
      <c r="C15" s="949"/>
      <c r="D15" s="952"/>
      <c r="E15" s="959"/>
      <c r="F15" s="955"/>
      <c r="G15" s="977"/>
      <c r="H15" s="961"/>
      <c r="I15" s="966"/>
      <c r="J15" s="967"/>
      <c r="K15" s="970"/>
      <c r="L15" s="974"/>
      <c r="M15" s="174"/>
      <c r="N15" s="175"/>
      <c r="O15" s="176"/>
      <c r="P15" s="47"/>
      <c r="Q15" s="47"/>
      <c r="R15" s="1046"/>
      <c r="S15" s="48"/>
      <c r="T15" s="1049"/>
      <c r="U15" s="49"/>
      <c r="V15" s="1049"/>
      <c r="W15" s="49"/>
      <c r="X15" s="1049"/>
      <c r="Y15" s="49"/>
      <c r="Z15" s="1049"/>
      <c r="AA15" s="49"/>
      <c r="AB15" s="1049"/>
      <c r="AC15" s="49"/>
      <c r="AD15" s="1049"/>
      <c r="AE15" s="49"/>
      <c r="AF15" s="875"/>
      <c r="AG15" s="50"/>
      <c r="AH15" s="875"/>
      <c r="AI15" s="49"/>
      <c r="AJ15" s="878"/>
      <c r="AK15" s="103">
        <f t="shared" si="2"/>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44"/>
      <c r="B16" s="946"/>
      <c r="C16" s="949"/>
      <c r="D16" s="952"/>
      <c r="E16" s="959"/>
      <c r="F16" s="955"/>
      <c r="G16" s="977"/>
      <c r="H16" s="961"/>
      <c r="I16" s="966"/>
      <c r="J16" s="967"/>
      <c r="K16" s="970"/>
      <c r="L16" s="974"/>
      <c r="M16" s="174"/>
      <c r="N16" s="175"/>
      <c r="O16" s="176"/>
      <c r="P16" s="47"/>
      <c r="Q16" s="47"/>
      <c r="R16" s="1046"/>
      <c r="S16" s="48"/>
      <c r="T16" s="1049"/>
      <c r="U16" s="49"/>
      <c r="V16" s="1049"/>
      <c r="W16" s="49"/>
      <c r="X16" s="1049"/>
      <c r="Y16" s="49"/>
      <c r="Z16" s="1049"/>
      <c r="AA16" s="49"/>
      <c r="AB16" s="1049"/>
      <c r="AC16" s="49"/>
      <c r="AD16" s="1049"/>
      <c r="AE16" s="49"/>
      <c r="AF16" s="875"/>
      <c r="AG16" s="50"/>
      <c r="AH16" s="875"/>
      <c r="AI16" s="49"/>
      <c r="AJ16" s="878"/>
      <c r="AK16" s="103">
        <f t="shared" si="2"/>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44"/>
      <c r="B17" s="946"/>
      <c r="C17" s="949"/>
      <c r="D17" s="952"/>
      <c r="E17" s="959"/>
      <c r="F17" s="955"/>
      <c r="G17" s="977"/>
      <c r="H17" s="961"/>
      <c r="I17" s="966"/>
      <c r="J17" s="967"/>
      <c r="K17" s="970"/>
      <c r="L17" s="974"/>
      <c r="M17" s="174"/>
      <c r="N17" s="175"/>
      <c r="O17" s="176"/>
      <c r="P17" s="47"/>
      <c r="Q17" s="47"/>
      <c r="R17" s="1046"/>
      <c r="S17" s="48"/>
      <c r="T17" s="1049"/>
      <c r="U17" s="49"/>
      <c r="V17" s="1049"/>
      <c r="W17" s="49"/>
      <c r="X17" s="1049"/>
      <c r="Y17" s="49"/>
      <c r="Z17" s="1049"/>
      <c r="AA17" s="49"/>
      <c r="AB17" s="1049"/>
      <c r="AC17" s="49"/>
      <c r="AD17" s="1049"/>
      <c r="AE17" s="49"/>
      <c r="AF17" s="875"/>
      <c r="AG17" s="50"/>
      <c r="AH17" s="875"/>
      <c r="AI17" s="49"/>
      <c r="AJ17" s="878"/>
      <c r="AK17" s="103">
        <f t="shared" si="2"/>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44"/>
      <c r="B18" s="947"/>
      <c r="C18" s="950"/>
      <c r="D18" s="953"/>
      <c r="E18" s="959"/>
      <c r="F18" s="956"/>
      <c r="G18" s="978"/>
      <c r="H18" s="962"/>
      <c r="I18" s="966"/>
      <c r="J18" s="967"/>
      <c r="K18" s="971"/>
      <c r="L18" s="974"/>
      <c r="M18" s="177"/>
      <c r="N18" s="178"/>
      <c r="O18" s="179"/>
      <c r="P18" s="107"/>
      <c r="Q18" s="107"/>
      <c r="R18" s="1046"/>
      <c r="S18" s="108"/>
      <c r="T18" s="1049"/>
      <c r="U18" s="109"/>
      <c r="V18" s="1049"/>
      <c r="W18" s="109"/>
      <c r="X18" s="1049"/>
      <c r="Y18" s="109"/>
      <c r="Z18" s="1049"/>
      <c r="AA18" s="109"/>
      <c r="AB18" s="1049"/>
      <c r="AC18" s="109"/>
      <c r="AD18" s="1049"/>
      <c r="AE18" s="109"/>
      <c r="AF18" s="875"/>
      <c r="AG18" s="50"/>
      <c r="AH18" s="875"/>
      <c r="AI18" s="109"/>
      <c r="AJ18" s="879"/>
      <c r="AK18" s="103">
        <f t="shared" si="2"/>
        <v>0</v>
      </c>
      <c r="AL18" s="111"/>
      <c r="AM18" s="112"/>
      <c r="AN18" s="112"/>
      <c r="AO18" s="112"/>
      <c r="AP18" s="112"/>
      <c r="AQ18" s="112"/>
      <c r="AR18" s="53">
        <f t="shared" si="3"/>
        <v>0</v>
      </c>
      <c r="AS18" s="113"/>
      <c r="AT18" s="112"/>
      <c r="AU18" s="53">
        <f t="shared" si="4"/>
        <v>0</v>
      </c>
      <c r="AV18" s="113"/>
      <c r="AW18" s="112"/>
      <c r="AX18" s="112"/>
      <c r="AY18" s="112"/>
      <c r="AZ18" s="114"/>
      <c r="BA18" s="115"/>
      <c r="BB18" s="115"/>
      <c r="BC18" s="57"/>
    </row>
    <row r="19" spans="1:55" ht="9.9499999999999993" customHeight="1" thickBot="1" x14ac:dyDescent="0.25">
      <c r="A19" s="945"/>
      <c r="B19" s="948"/>
      <c r="C19" s="951"/>
      <c r="D19" s="954"/>
      <c r="E19" s="960"/>
      <c r="F19" s="957"/>
      <c r="G19" s="979"/>
      <c r="H19" s="963"/>
      <c r="I19" s="968"/>
      <c r="J19" s="969"/>
      <c r="K19" s="972"/>
      <c r="L19" s="975"/>
      <c r="M19" s="180"/>
      <c r="N19" s="181"/>
      <c r="O19" s="182"/>
      <c r="P19" s="117"/>
      <c r="Q19" s="117"/>
      <c r="R19" s="1047"/>
      <c r="S19" s="183"/>
      <c r="T19" s="1050"/>
      <c r="U19" s="184"/>
      <c r="V19" s="1050"/>
      <c r="W19" s="184"/>
      <c r="X19" s="1050"/>
      <c r="Y19" s="184"/>
      <c r="Z19" s="1050"/>
      <c r="AA19" s="184"/>
      <c r="AB19" s="1050"/>
      <c r="AC19" s="184"/>
      <c r="AD19" s="1050"/>
      <c r="AE19" s="184"/>
      <c r="AF19" s="876"/>
      <c r="AG19" s="185"/>
      <c r="AH19" s="876"/>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76"/>
      <c r="J20" s="976"/>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43">
        <v>2</v>
      </c>
      <c r="B21" s="161" t="s">
        <v>1705</v>
      </c>
      <c r="C21" s="162" t="s">
        <v>1706</v>
      </c>
      <c r="D21" s="163" t="s">
        <v>21</v>
      </c>
      <c r="E21" s="163" t="s">
        <v>1893</v>
      </c>
      <c r="F21" s="162" t="s">
        <v>1707</v>
      </c>
      <c r="G21" s="164" t="s">
        <v>1679</v>
      </c>
      <c r="H21" s="164" t="s">
        <v>1680</v>
      </c>
      <c r="I21" s="165" t="s">
        <v>1909</v>
      </c>
      <c r="J21" s="166">
        <f>+$N$3</f>
        <v>2019</v>
      </c>
      <c r="K21" s="164" t="s">
        <v>1926</v>
      </c>
      <c r="L21" s="165" t="s">
        <v>1941</v>
      </c>
      <c r="M21" s="162" t="s">
        <v>1708</v>
      </c>
      <c r="N21" s="162" t="s">
        <v>1709</v>
      </c>
      <c r="O21" s="162" t="s">
        <v>1710</v>
      </c>
      <c r="P21" s="162" t="s">
        <v>1711</v>
      </c>
      <c r="Q21" s="162" t="s">
        <v>1942</v>
      </c>
      <c r="R21" s="167">
        <f t="shared" ref="R21:AZ21" si="5">SUM(R22:R28)</f>
        <v>0</v>
      </c>
      <c r="S21" s="168">
        <f t="shared" si="5"/>
        <v>0</v>
      </c>
      <c r="T21" s="169">
        <f t="shared" si="5"/>
        <v>0</v>
      </c>
      <c r="U21" s="170">
        <f t="shared" si="5"/>
        <v>0</v>
      </c>
      <c r="V21" s="169">
        <f t="shared" si="5"/>
        <v>0</v>
      </c>
      <c r="W21" s="170">
        <f t="shared" si="5"/>
        <v>0</v>
      </c>
      <c r="X21" s="169">
        <f t="shared" si="5"/>
        <v>0</v>
      </c>
      <c r="Y21" s="170">
        <f t="shared" si="5"/>
        <v>0</v>
      </c>
      <c r="Z21" s="169">
        <f t="shared" si="5"/>
        <v>20000000</v>
      </c>
      <c r="AA21" s="170">
        <f t="shared" si="5"/>
        <v>0</v>
      </c>
      <c r="AB21" s="169">
        <f t="shared" si="5"/>
        <v>0</v>
      </c>
      <c r="AC21" s="170">
        <f t="shared" si="5"/>
        <v>0</v>
      </c>
      <c r="AD21" s="169">
        <f t="shared" si="5"/>
        <v>0</v>
      </c>
      <c r="AE21" s="170">
        <f t="shared" si="5"/>
        <v>0</v>
      </c>
      <c r="AF21" s="169">
        <f t="shared" si="5"/>
        <v>16690749.352154698</v>
      </c>
      <c r="AG21" s="171">
        <f t="shared" si="5"/>
        <v>16690749</v>
      </c>
      <c r="AH21" s="169">
        <f t="shared" si="5"/>
        <v>20000000</v>
      </c>
      <c r="AI21" s="170">
        <f t="shared" si="5"/>
        <v>20000000</v>
      </c>
      <c r="AJ21" s="172">
        <f t="shared" si="5"/>
        <v>56690749.352154702</v>
      </c>
      <c r="AK21" s="173">
        <f t="shared" si="5"/>
        <v>36690749</v>
      </c>
      <c r="AL21" s="41">
        <f t="shared" si="5"/>
        <v>0</v>
      </c>
      <c r="AM21" s="42">
        <f t="shared" si="5"/>
        <v>1126</v>
      </c>
      <c r="AN21" s="42">
        <f t="shared" si="5"/>
        <v>2429</v>
      </c>
      <c r="AO21" s="42">
        <f t="shared" si="5"/>
        <v>2115</v>
      </c>
      <c r="AP21" s="42">
        <f t="shared" si="5"/>
        <v>4081</v>
      </c>
      <c r="AQ21" s="42">
        <f t="shared" si="5"/>
        <v>683</v>
      </c>
      <c r="AR21" s="43">
        <f t="shared" si="5"/>
        <v>10434</v>
      </c>
      <c r="AS21" s="104">
        <f t="shared" si="5"/>
        <v>5034</v>
      </c>
      <c r="AT21" s="42">
        <f t="shared" si="5"/>
        <v>5400</v>
      </c>
      <c r="AU21" s="43">
        <f t="shared" si="5"/>
        <v>10434</v>
      </c>
      <c r="AV21" s="104">
        <f t="shared" si="5"/>
        <v>0</v>
      </c>
      <c r="AW21" s="42">
        <f t="shared" si="5"/>
        <v>0</v>
      </c>
      <c r="AX21" s="42">
        <f t="shared" si="5"/>
        <v>0</v>
      </c>
      <c r="AY21" s="42">
        <f t="shared" si="5"/>
        <v>0</v>
      </c>
      <c r="AZ21" s="105">
        <f t="shared" si="5"/>
        <v>0</v>
      </c>
      <c r="BA21" s="44" t="s">
        <v>1685</v>
      </c>
      <c r="BB21" s="44" t="s">
        <v>1944</v>
      </c>
      <c r="BC21" s="45" t="s">
        <v>1687</v>
      </c>
    </row>
    <row r="22" spans="1:55" ht="22.5" customHeight="1" x14ac:dyDescent="0.2">
      <c r="A22" s="944"/>
      <c r="B22" s="946" t="str">
        <f>VLOOKUP($D$9,'PROYECTOS REGISTRADOS'!$A$2:$D$82,4,0)</f>
        <v>Desarrollo de estrategias en ciencia, tecnología e innvación Tocancipá, Cundinamarca, Centro Oriente</v>
      </c>
      <c r="C22" s="949" t="str">
        <f>VLOOKUP($D$9,'PROYECTOS REGISTRADOS'!$A$2:$D$82,3,0)</f>
        <v>2016-25817-0014</v>
      </c>
      <c r="D22" s="952" t="s">
        <v>911</v>
      </c>
      <c r="E22" s="958" t="str">
        <f>IF(D22=0,"0-0",(VLOOKUP(D22,'CONSOLIDADO PLAN DESARROLLO'!$EL$9:$ET$304,2,0)))</f>
        <v>Realizar un programa de Alfabetización TIC</v>
      </c>
      <c r="F22" s="955" t="str">
        <f>IF(D22=0,"0-0",(VLOOKUP(D22,'CONSOLIDADO PLAN DESARROLLO'!$EL$9:$ET$304,3,0)))</f>
        <v>No. de usuarios beneficiados</v>
      </c>
      <c r="G22" s="977">
        <f>IF(D22=0,"0-0",(VLOOKUP(D22,'CONSOLIDADO PLAN DESARROLLO'!$EL$9:$ET$304,4,0)))</f>
        <v>0</v>
      </c>
      <c r="H22" s="961">
        <f>IF(D22=0,"0-0",(VLOOKUP(D22,'CONSOLIDADO PLAN DESARROLLO'!$EL$9:$ET$304,5,0)))</f>
        <v>200</v>
      </c>
      <c r="I22" s="964">
        <f>IF(D22=0,"0-0",(VLOOKUP(D22,'CONSOLIDADO PLAN DESARROLLO'!$EL$9:$ET$304,$R$3,0)))</f>
        <v>50</v>
      </c>
      <c r="J22" s="965"/>
      <c r="K22" s="970">
        <v>25</v>
      </c>
      <c r="L22" s="973">
        <v>50</v>
      </c>
      <c r="M22" s="816" t="s">
        <v>1932</v>
      </c>
      <c r="N22" s="817" t="s">
        <v>1931</v>
      </c>
      <c r="O22" s="817">
        <v>200</v>
      </c>
      <c r="P22" s="47">
        <v>25</v>
      </c>
      <c r="Q22" s="47">
        <v>50</v>
      </c>
      <c r="R22" s="1045">
        <f>VLOOKUP($D22,'[4]Tablero Logro Metas 2019'!$AK$7:$AS$302,3,0)</f>
        <v>0</v>
      </c>
      <c r="S22" s="48"/>
      <c r="T22" s="1048">
        <f>VLOOKUP($D22,'[4]Tablero Logro Metas 2019'!$AK$7:$AS$302,4,0)</f>
        <v>0</v>
      </c>
      <c r="U22" s="49"/>
      <c r="V22" s="1048">
        <f>VLOOKUP($D22,'[4]Tablero Logro Metas 2019'!$AK$7:$AS$302,5,0)</f>
        <v>0</v>
      </c>
      <c r="W22" s="49"/>
      <c r="X22" s="1048">
        <f>VLOOKUP($D22,'[4]Tablero Logro Metas 2019'!$AK$7:$AS$302,6,0)</f>
        <v>0</v>
      </c>
      <c r="Y22" s="49"/>
      <c r="Z22" s="1048">
        <f>VLOOKUP($D22,'[4]Tablero Logro Metas 2019'!$AK$7:$AS$302,7,0)</f>
        <v>20000000</v>
      </c>
      <c r="AA22" s="49"/>
      <c r="AB22" s="1048">
        <f>VLOOKUP($D22,'[4]Tablero Logro Metas 2019'!$AK$7:$AS$302,8,0)</f>
        <v>0</v>
      </c>
      <c r="AC22" s="49"/>
      <c r="AD22" s="1048">
        <f>VLOOKUP($D22,'[4]Tablero Logro Metas 2019'!$AK$7:$AS$302,9,0)</f>
        <v>0</v>
      </c>
      <c r="AE22" s="49"/>
      <c r="AF22" s="874">
        <f>6259031+6259031.01129282+(1043171.83521547*4)</f>
        <v>16690749.352154698</v>
      </c>
      <c r="AG22" s="50">
        <v>16690749</v>
      </c>
      <c r="AH22" s="874">
        <v>20000000</v>
      </c>
      <c r="AI22" s="49">
        <v>20000000</v>
      </c>
      <c r="AJ22" s="877">
        <f>+R22+T22+V22+X22+Z22+AB22+AD22+AF22+AH22</f>
        <v>56690749.352154702</v>
      </c>
      <c r="AK22" s="103">
        <f t="shared" ref="AK22:AK27" si="6">AC22+AE22+AG22+S22+U22+W22+Y22+AA22+AI22</f>
        <v>36690749</v>
      </c>
      <c r="AL22" s="51"/>
      <c r="AM22" s="52">
        <v>1126</v>
      </c>
      <c r="AN22" s="52">
        <f>2052+377</f>
        <v>2429</v>
      </c>
      <c r="AO22" s="52">
        <v>2115</v>
      </c>
      <c r="AP22" s="52">
        <v>4081</v>
      </c>
      <c r="AQ22" s="52">
        <v>683</v>
      </c>
      <c r="AR22" s="53">
        <f t="shared" ref="AR22:AR27" si="7">SUM(AL22:AQ22)</f>
        <v>10434</v>
      </c>
      <c r="AS22" s="54">
        <v>5034</v>
      </c>
      <c r="AT22" s="52">
        <v>5400</v>
      </c>
      <c r="AU22" s="53">
        <f t="shared" ref="AU22:AU27" si="8">SUM(AS22:AT22)</f>
        <v>10434</v>
      </c>
      <c r="AV22" s="54"/>
      <c r="AW22" s="52"/>
      <c r="AX22" s="52"/>
      <c r="AY22" s="52"/>
      <c r="AZ22" s="55"/>
      <c r="BA22" s="56" t="s">
        <v>1955</v>
      </c>
      <c r="BB22" s="56" t="s">
        <v>1956</v>
      </c>
      <c r="BC22" s="57" t="s">
        <v>1953</v>
      </c>
    </row>
    <row r="23" spans="1:55" ht="17.25" customHeight="1" x14ac:dyDescent="0.2">
      <c r="A23" s="944"/>
      <c r="B23" s="946"/>
      <c r="C23" s="949"/>
      <c r="D23" s="952"/>
      <c r="E23" s="959"/>
      <c r="F23" s="955"/>
      <c r="G23" s="977"/>
      <c r="H23" s="961"/>
      <c r="I23" s="966"/>
      <c r="J23" s="967"/>
      <c r="K23" s="970"/>
      <c r="L23" s="974"/>
      <c r="M23" s="174"/>
      <c r="N23" s="175"/>
      <c r="O23" s="176"/>
      <c r="P23" s="47"/>
      <c r="Q23" s="47"/>
      <c r="R23" s="1046"/>
      <c r="S23" s="48"/>
      <c r="T23" s="1049"/>
      <c r="U23" s="49"/>
      <c r="V23" s="1049"/>
      <c r="W23" s="49"/>
      <c r="X23" s="1049"/>
      <c r="Y23" s="49"/>
      <c r="Z23" s="1049"/>
      <c r="AA23" s="49"/>
      <c r="AB23" s="1049"/>
      <c r="AC23" s="49"/>
      <c r="AD23" s="1049"/>
      <c r="AE23" s="49"/>
      <c r="AF23" s="875"/>
      <c r="AG23" s="50"/>
      <c r="AH23" s="875"/>
      <c r="AI23" s="49"/>
      <c r="AJ23" s="878"/>
      <c r="AK23" s="103">
        <f t="shared" si="6"/>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44"/>
      <c r="B24" s="946"/>
      <c r="C24" s="949"/>
      <c r="D24" s="952"/>
      <c r="E24" s="959"/>
      <c r="F24" s="955"/>
      <c r="G24" s="977"/>
      <c r="H24" s="961"/>
      <c r="I24" s="966"/>
      <c r="J24" s="967"/>
      <c r="K24" s="970"/>
      <c r="L24" s="974"/>
      <c r="M24" s="174"/>
      <c r="N24" s="175"/>
      <c r="O24" s="176"/>
      <c r="P24" s="47"/>
      <c r="Q24" s="47"/>
      <c r="R24" s="1046"/>
      <c r="S24" s="48"/>
      <c r="T24" s="1049"/>
      <c r="U24" s="49"/>
      <c r="V24" s="1049"/>
      <c r="W24" s="49"/>
      <c r="X24" s="1049"/>
      <c r="Y24" s="49"/>
      <c r="Z24" s="1049"/>
      <c r="AA24" s="49"/>
      <c r="AB24" s="1049"/>
      <c r="AC24" s="49"/>
      <c r="AD24" s="1049"/>
      <c r="AE24" s="49"/>
      <c r="AF24" s="875"/>
      <c r="AG24" s="50"/>
      <c r="AH24" s="875"/>
      <c r="AI24" s="49"/>
      <c r="AJ24" s="878"/>
      <c r="AK24" s="103">
        <f t="shared" si="6"/>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44"/>
      <c r="B25" s="946"/>
      <c r="C25" s="949"/>
      <c r="D25" s="952"/>
      <c r="E25" s="959"/>
      <c r="F25" s="955"/>
      <c r="G25" s="977"/>
      <c r="H25" s="961"/>
      <c r="I25" s="966"/>
      <c r="J25" s="967"/>
      <c r="K25" s="970"/>
      <c r="L25" s="974"/>
      <c r="M25" s="174"/>
      <c r="N25" s="175"/>
      <c r="O25" s="176"/>
      <c r="P25" s="47"/>
      <c r="Q25" s="47"/>
      <c r="R25" s="1046"/>
      <c r="S25" s="48"/>
      <c r="T25" s="1049"/>
      <c r="U25" s="49"/>
      <c r="V25" s="1049"/>
      <c r="W25" s="49"/>
      <c r="X25" s="1049"/>
      <c r="Y25" s="49"/>
      <c r="Z25" s="1049"/>
      <c r="AA25" s="49"/>
      <c r="AB25" s="1049"/>
      <c r="AC25" s="49"/>
      <c r="AD25" s="1049"/>
      <c r="AE25" s="49"/>
      <c r="AF25" s="875"/>
      <c r="AG25" s="50"/>
      <c r="AH25" s="875"/>
      <c r="AI25" s="49"/>
      <c r="AJ25" s="878"/>
      <c r="AK25" s="103">
        <f t="shared" si="6"/>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44"/>
      <c r="B26" s="946"/>
      <c r="C26" s="949"/>
      <c r="D26" s="952"/>
      <c r="E26" s="959"/>
      <c r="F26" s="955"/>
      <c r="G26" s="977"/>
      <c r="H26" s="961"/>
      <c r="I26" s="966"/>
      <c r="J26" s="967"/>
      <c r="K26" s="970"/>
      <c r="L26" s="974"/>
      <c r="M26" s="174"/>
      <c r="N26" s="175"/>
      <c r="O26" s="176"/>
      <c r="P26" s="47"/>
      <c r="Q26" s="47"/>
      <c r="R26" s="1046"/>
      <c r="S26" s="48"/>
      <c r="T26" s="1049"/>
      <c r="U26" s="49"/>
      <c r="V26" s="1049"/>
      <c r="W26" s="49"/>
      <c r="X26" s="1049"/>
      <c r="Y26" s="49"/>
      <c r="Z26" s="1049"/>
      <c r="AA26" s="49"/>
      <c r="AB26" s="1049"/>
      <c r="AC26" s="49"/>
      <c r="AD26" s="1049"/>
      <c r="AE26" s="49"/>
      <c r="AF26" s="875"/>
      <c r="AG26" s="50"/>
      <c r="AH26" s="875"/>
      <c r="AI26" s="49"/>
      <c r="AJ26" s="878"/>
      <c r="AK26" s="103">
        <f t="shared" si="6"/>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44"/>
      <c r="B27" s="947"/>
      <c r="C27" s="950"/>
      <c r="D27" s="953"/>
      <c r="E27" s="959"/>
      <c r="F27" s="956"/>
      <c r="G27" s="978"/>
      <c r="H27" s="962"/>
      <c r="I27" s="966"/>
      <c r="J27" s="967"/>
      <c r="K27" s="971"/>
      <c r="L27" s="974"/>
      <c r="M27" s="177"/>
      <c r="N27" s="178"/>
      <c r="O27" s="179"/>
      <c r="P27" s="107"/>
      <c r="Q27" s="107"/>
      <c r="R27" s="1046"/>
      <c r="S27" s="108"/>
      <c r="T27" s="1049"/>
      <c r="U27" s="109"/>
      <c r="V27" s="1049"/>
      <c r="W27" s="109"/>
      <c r="X27" s="1049"/>
      <c r="Y27" s="109"/>
      <c r="Z27" s="1049"/>
      <c r="AA27" s="109"/>
      <c r="AB27" s="1049"/>
      <c r="AC27" s="109"/>
      <c r="AD27" s="1049"/>
      <c r="AE27" s="109"/>
      <c r="AF27" s="875"/>
      <c r="AG27" s="50"/>
      <c r="AH27" s="875"/>
      <c r="AI27" s="109"/>
      <c r="AJ27" s="879"/>
      <c r="AK27" s="103">
        <f t="shared" si="6"/>
        <v>0</v>
      </c>
      <c r="AL27" s="111"/>
      <c r="AM27" s="112"/>
      <c r="AN27" s="112"/>
      <c r="AO27" s="112"/>
      <c r="AP27" s="112"/>
      <c r="AQ27" s="112"/>
      <c r="AR27" s="53">
        <f t="shared" si="7"/>
        <v>0</v>
      </c>
      <c r="AS27" s="113"/>
      <c r="AT27" s="112"/>
      <c r="AU27" s="53">
        <f t="shared" si="8"/>
        <v>0</v>
      </c>
      <c r="AV27" s="113"/>
      <c r="AW27" s="112"/>
      <c r="AX27" s="112"/>
      <c r="AY27" s="112"/>
      <c r="AZ27" s="114"/>
      <c r="BA27" s="115"/>
      <c r="BB27" s="115"/>
      <c r="BC27" s="57"/>
    </row>
    <row r="28" spans="1:55" ht="9.9499999999999993" customHeight="1" thickBot="1" x14ac:dyDescent="0.25">
      <c r="A28" s="945"/>
      <c r="B28" s="948"/>
      <c r="C28" s="951"/>
      <c r="D28" s="954"/>
      <c r="E28" s="960"/>
      <c r="F28" s="957"/>
      <c r="G28" s="979"/>
      <c r="H28" s="963"/>
      <c r="I28" s="968"/>
      <c r="J28" s="969"/>
      <c r="K28" s="972"/>
      <c r="L28" s="975"/>
      <c r="M28" s="180"/>
      <c r="N28" s="181"/>
      <c r="O28" s="182"/>
      <c r="P28" s="117"/>
      <c r="Q28" s="117"/>
      <c r="R28" s="1047"/>
      <c r="S28" s="183"/>
      <c r="T28" s="1050"/>
      <c r="U28" s="184"/>
      <c r="V28" s="1050"/>
      <c r="W28" s="184"/>
      <c r="X28" s="1050"/>
      <c r="Y28" s="184"/>
      <c r="Z28" s="1050"/>
      <c r="AA28" s="184"/>
      <c r="AB28" s="1050"/>
      <c r="AC28" s="184"/>
      <c r="AD28" s="1050"/>
      <c r="AE28" s="184"/>
      <c r="AF28" s="876"/>
      <c r="AG28" s="185"/>
      <c r="AH28" s="876"/>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76"/>
      <c r="J29" s="976"/>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43">
        <v>3</v>
      </c>
      <c r="B30" s="161" t="s">
        <v>1705</v>
      </c>
      <c r="C30" s="162" t="s">
        <v>1706</v>
      </c>
      <c r="D30" s="163" t="s">
        <v>21</v>
      </c>
      <c r="E30" s="163" t="s">
        <v>1893</v>
      </c>
      <c r="F30" s="162" t="s">
        <v>1707</v>
      </c>
      <c r="G30" s="164" t="s">
        <v>1679</v>
      </c>
      <c r="H30" s="164" t="s">
        <v>1680</v>
      </c>
      <c r="I30" s="165" t="s">
        <v>1909</v>
      </c>
      <c r="J30" s="166">
        <f>+$N$3</f>
        <v>2019</v>
      </c>
      <c r="K30" s="164" t="s">
        <v>1926</v>
      </c>
      <c r="L30" s="165" t="s">
        <v>1941</v>
      </c>
      <c r="M30" s="162" t="s">
        <v>1708</v>
      </c>
      <c r="N30" s="162" t="s">
        <v>1709</v>
      </c>
      <c r="O30" s="162" t="s">
        <v>1710</v>
      </c>
      <c r="P30" s="162" t="s">
        <v>1711</v>
      </c>
      <c r="Q30" s="162" t="s">
        <v>1942</v>
      </c>
      <c r="R30" s="167">
        <f t="shared" ref="R30:AZ30" si="9">SUM(R31:R37)</f>
        <v>0</v>
      </c>
      <c r="S30" s="168">
        <f t="shared" si="9"/>
        <v>0</v>
      </c>
      <c r="T30" s="169">
        <f t="shared" si="9"/>
        <v>0</v>
      </c>
      <c r="U30" s="170">
        <f t="shared" si="9"/>
        <v>0</v>
      </c>
      <c r="V30" s="169">
        <f t="shared" si="9"/>
        <v>0</v>
      </c>
      <c r="W30" s="170">
        <f t="shared" si="9"/>
        <v>0</v>
      </c>
      <c r="X30" s="169">
        <f t="shared" si="9"/>
        <v>0</v>
      </c>
      <c r="Y30" s="170">
        <f t="shared" si="9"/>
        <v>0</v>
      </c>
      <c r="Z30" s="169">
        <f t="shared" si="9"/>
        <v>20000000</v>
      </c>
      <c r="AA30" s="170">
        <f t="shared" si="9"/>
        <v>0</v>
      </c>
      <c r="AB30" s="169">
        <f t="shared" si="9"/>
        <v>0</v>
      </c>
      <c r="AC30" s="170">
        <f t="shared" si="9"/>
        <v>0</v>
      </c>
      <c r="AD30" s="169">
        <f t="shared" si="9"/>
        <v>0</v>
      </c>
      <c r="AE30" s="170">
        <f t="shared" si="9"/>
        <v>0</v>
      </c>
      <c r="AF30" s="169">
        <f t="shared" si="9"/>
        <v>6259031.0112928208</v>
      </c>
      <c r="AG30" s="171">
        <f t="shared" si="9"/>
        <v>6259031.0099999998</v>
      </c>
      <c r="AH30" s="169">
        <f t="shared" si="9"/>
        <v>0</v>
      </c>
      <c r="AI30" s="170">
        <f t="shared" si="9"/>
        <v>0</v>
      </c>
      <c r="AJ30" s="172">
        <f t="shared" si="9"/>
        <v>26259031.011292823</v>
      </c>
      <c r="AK30" s="173">
        <f t="shared" si="9"/>
        <v>6259031.0099999998</v>
      </c>
      <c r="AL30" s="41">
        <f t="shared" si="9"/>
        <v>1224</v>
      </c>
      <c r="AM30" s="42">
        <f t="shared" si="9"/>
        <v>4516</v>
      </c>
      <c r="AN30" s="42">
        <f t="shared" si="9"/>
        <v>4788</v>
      </c>
      <c r="AO30" s="42">
        <f t="shared" si="9"/>
        <v>9264</v>
      </c>
      <c r="AP30" s="42">
        <f t="shared" si="9"/>
        <v>17388</v>
      </c>
      <c r="AQ30" s="42">
        <f t="shared" si="9"/>
        <v>2759</v>
      </c>
      <c r="AR30" s="43">
        <f t="shared" si="9"/>
        <v>39939</v>
      </c>
      <c r="AS30" s="104">
        <f t="shared" si="9"/>
        <v>19804</v>
      </c>
      <c r="AT30" s="42">
        <f t="shared" si="9"/>
        <v>20135</v>
      </c>
      <c r="AU30" s="43">
        <f t="shared" si="9"/>
        <v>39939</v>
      </c>
      <c r="AV30" s="104">
        <f t="shared" si="9"/>
        <v>0</v>
      </c>
      <c r="AW30" s="42">
        <f t="shared" si="9"/>
        <v>0</v>
      </c>
      <c r="AX30" s="42">
        <f t="shared" si="9"/>
        <v>0</v>
      </c>
      <c r="AY30" s="42">
        <f t="shared" si="9"/>
        <v>0</v>
      </c>
      <c r="AZ30" s="105">
        <f t="shared" si="9"/>
        <v>0</v>
      </c>
      <c r="BA30" s="44" t="s">
        <v>1685</v>
      </c>
      <c r="BB30" s="44" t="s">
        <v>1944</v>
      </c>
      <c r="BC30" s="45" t="s">
        <v>1687</v>
      </c>
    </row>
    <row r="31" spans="1:55" ht="17.25" customHeight="1" x14ac:dyDescent="0.2">
      <c r="A31" s="944"/>
      <c r="B31" s="946" t="str">
        <f>VLOOKUP($D$9,'PROYECTOS REGISTRADOS'!$A$2:$D$82,4,0)</f>
        <v>Desarrollo de estrategias en ciencia, tecnología e innvación Tocancipá, Cundinamarca, Centro Oriente</v>
      </c>
      <c r="C31" s="949" t="str">
        <f>VLOOKUP($D$9,'PROYECTOS REGISTRADOS'!$A$2:$D$82,3,0)</f>
        <v>2016-25817-0014</v>
      </c>
      <c r="D31" s="952" t="s">
        <v>915</v>
      </c>
      <c r="E31" s="958" t="str">
        <f>IF(D31=0,"0-0",(VLOOKUP(D31,'CONSOLIDADO PLAN DESARROLLO'!$EL$9:$ET$304,2,0)))</f>
        <v>Crear Parques educativos e interactivos con dotación de internet</v>
      </c>
      <c r="F31" s="955" t="str">
        <f>IF(D31=0,"0-0",(VLOOKUP(D31,'CONSOLIDADO PLAN DESARROLLO'!$EL$9:$ET$304,3,0)))</f>
        <v>No. de Parques creados</v>
      </c>
      <c r="G31" s="977">
        <f>IF(D31=0,"0-0",(VLOOKUP(D31,'CONSOLIDADO PLAN DESARROLLO'!$EL$9:$ET$304,4,0)))</f>
        <v>0</v>
      </c>
      <c r="H31" s="961">
        <f>IF(D31=0,"0-0",(VLOOKUP(D31,'CONSOLIDADO PLAN DESARROLLO'!$EL$9:$ET$304,5,0)))</f>
        <v>1</v>
      </c>
      <c r="I31" s="964">
        <f>IF(D31=0,"0-0",(VLOOKUP(D31,'CONSOLIDADO PLAN DESARROLLO'!$EL$9:$ET$304,$R$3,0)))</f>
        <v>0.2</v>
      </c>
      <c r="J31" s="965"/>
      <c r="K31" s="970">
        <v>0.1</v>
      </c>
      <c r="L31" s="973">
        <v>0.15</v>
      </c>
      <c r="M31" s="816" t="s">
        <v>1933</v>
      </c>
      <c r="N31" s="817" t="s">
        <v>1931</v>
      </c>
      <c r="O31" s="817">
        <v>1</v>
      </c>
      <c r="P31" s="47">
        <v>0.1</v>
      </c>
      <c r="Q31" s="47">
        <v>0.15</v>
      </c>
      <c r="R31" s="1045">
        <f>VLOOKUP($D31,'[4]Tablero Logro Metas 2019'!$AK$7:$AS$302,3,0)</f>
        <v>0</v>
      </c>
      <c r="S31" s="48"/>
      <c r="T31" s="1048">
        <f>VLOOKUP($D31,'[4]Tablero Logro Metas 2019'!$AK$7:$AS$302,4,0)</f>
        <v>0</v>
      </c>
      <c r="U31" s="49"/>
      <c r="V31" s="1048">
        <f>VLOOKUP($D31,'[4]Tablero Logro Metas 2019'!$AK$7:$AS$302,5,0)</f>
        <v>0</v>
      </c>
      <c r="W31" s="49"/>
      <c r="X31" s="1048">
        <f>VLOOKUP($D31,'[4]Tablero Logro Metas 2019'!$AK$7:$AS$302,6,0)</f>
        <v>0</v>
      </c>
      <c r="Y31" s="49"/>
      <c r="Z31" s="1048">
        <f>VLOOKUP($D31,'[4]Tablero Logro Metas 2019'!$AK$7:$AS$302,7,0)</f>
        <v>20000000</v>
      </c>
      <c r="AA31" s="49"/>
      <c r="AB31" s="1048">
        <f>VLOOKUP($D31,'[4]Tablero Logro Metas 2019'!$AK$7:$AS$302,8,0)</f>
        <v>0</v>
      </c>
      <c r="AC31" s="49"/>
      <c r="AD31" s="1048">
        <f>VLOOKUP($D31,'[4]Tablero Logro Metas 2019'!$AK$7:$AS$302,9,0)</f>
        <v>0</v>
      </c>
      <c r="AE31" s="49"/>
      <c r="AF31" s="874">
        <f>2086343.67043094*3</f>
        <v>6259031.0112928208</v>
      </c>
      <c r="AG31" s="50">
        <v>6259031.0099999998</v>
      </c>
      <c r="AH31" s="874"/>
      <c r="AI31" s="49"/>
      <c r="AJ31" s="877">
        <f>+R31+T31+V31+X31+Z31+AB31+AD31+AF31+AH31</f>
        <v>26259031.011292823</v>
      </c>
      <c r="AK31" s="103">
        <f t="shared" ref="AK31:AK36" si="10">AC31+AE31+AG31+S31+U31+W31+Y31+AA31+AI31</f>
        <v>6259031.0099999998</v>
      </c>
      <c r="AL31" s="51">
        <v>1224</v>
      </c>
      <c r="AM31" s="52">
        <v>4516</v>
      </c>
      <c r="AN31" s="52">
        <v>4788</v>
      </c>
      <c r="AO31" s="52">
        <v>9264</v>
      </c>
      <c r="AP31" s="52">
        <v>17388</v>
      </c>
      <c r="AQ31" s="52">
        <v>2759</v>
      </c>
      <c r="AR31" s="53">
        <f t="shared" ref="AR31:AR36" si="11">SUM(AL31:AQ31)</f>
        <v>39939</v>
      </c>
      <c r="AS31" s="54">
        <v>19804</v>
      </c>
      <c r="AT31" s="52">
        <v>20135</v>
      </c>
      <c r="AU31" s="53">
        <f t="shared" ref="AU31:AU36" si="12">SUM(AS31:AT31)</f>
        <v>39939</v>
      </c>
      <c r="AV31" s="54"/>
      <c r="AW31" s="52"/>
      <c r="AX31" s="52"/>
      <c r="AY31" s="52"/>
      <c r="AZ31" s="55"/>
      <c r="BA31" s="56" t="s">
        <v>1957</v>
      </c>
      <c r="BB31" s="56"/>
      <c r="BC31" s="57" t="s">
        <v>1953</v>
      </c>
    </row>
    <row r="32" spans="1:55" ht="17.25" customHeight="1" x14ac:dyDescent="0.2">
      <c r="A32" s="944"/>
      <c r="B32" s="946"/>
      <c r="C32" s="949"/>
      <c r="D32" s="952"/>
      <c r="E32" s="959"/>
      <c r="F32" s="955"/>
      <c r="G32" s="977"/>
      <c r="H32" s="961"/>
      <c r="I32" s="966"/>
      <c r="J32" s="967"/>
      <c r="K32" s="970"/>
      <c r="L32" s="974"/>
      <c r="M32" s="174"/>
      <c r="N32" s="175"/>
      <c r="O32" s="176"/>
      <c r="P32" s="47"/>
      <c r="Q32" s="47"/>
      <c r="R32" s="1046"/>
      <c r="S32" s="48"/>
      <c r="T32" s="1049"/>
      <c r="U32" s="49"/>
      <c r="V32" s="1049"/>
      <c r="W32" s="49"/>
      <c r="X32" s="1049"/>
      <c r="Y32" s="49"/>
      <c r="Z32" s="1049"/>
      <c r="AA32" s="49"/>
      <c r="AB32" s="1049"/>
      <c r="AC32" s="49"/>
      <c r="AD32" s="1049"/>
      <c r="AE32" s="49"/>
      <c r="AF32" s="875"/>
      <c r="AG32" s="50"/>
      <c r="AH32" s="875"/>
      <c r="AI32" s="49"/>
      <c r="AJ32" s="878"/>
      <c r="AK32" s="103">
        <f t="shared" si="10"/>
        <v>0</v>
      </c>
      <c r="AL32" s="51"/>
      <c r="AM32" s="51"/>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944"/>
      <c r="B33" s="946"/>
      <c r="C33" s="949"/>
      <c r="D33" s="952"/>
      <c r="E33" s="959"/>
      <c r="F33" s="955"/>
      <c r="G33" s="977"/>
      <c r="H33" s="961"/>
      <c r="I33" s="966"/>
      <c r="J33" s="967"/>
      <c r="K33" s="970"/>
      <c r="L33" s="974"/>
      <c r="M33" s="174"/>
      <c r="N33" s="175"/>
      <c r="O33" s="176"/>
      <c r="P33" s="47"/>
      <c r="Q33" s="47"/>
      <c r="R33" s="1046"/>
      <c r="S33" s="48"/>
      <c r="T33" s="1049"/>
      <c r="U33" s="49"/>
      <c r="V33" s="1049"/>
      <c r="W33" s="49"/>
      <c r="X33" s="1049"/>
      <c r="Y33" s="49"/>
      <c r="Z33" s="1049"/>
      <c r="AA33" s="49"/>
      <c r="AB33" s="1049"/>
      <c r="AC33" s="49"/>
      <c r="AD33" s="1049"/>
      <c r="AE33" s="49"/>
      <c r="AF33" s="875"/>
      <c r="AG33" s="50"/>
      <c r="AH33" s="875"/>
      <c r="AI33" s="49"/>
      <c r="AJ33" s="878"/>
      <c r="AK33" s="103">
        <f t="shared" si="10"/>
        <v>0</v>
      </c>
      <c r="AL33" s="51"/>
      <c r="AM33" s="51"/>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44"/>
      <c r="B34" s="946"/>
      <c r="C34" s="949"/>
      <c r="D34" s="952"/>
      <c r="E34" s="959"/>
      <c r="F34" s="955"/>
      <c r="G34" s="977"/>
      <c r="H34" s="961"/>
      <c r="I34" s="966"/>
      <c r="J34" s="967"/>
      <c r="K34" s="970"/>
      <c r="L34" s="974"/>
      <c r="M34" s="174"/>
      <c r="N34" s="175"/>
      <c r="O34" s="176"/>
      <c r="P34" s="47"/>
      <c r="Q34" s="47"/>
      <c r="R34" s="1046"/>
      <c r="S34" s="48"/>
      <c r="T34" s="1049"/>
      <c r="U34" s="49"/>
      <c r="V34" s="1049"/>
      <c r="W34" s="49"/>
      <c r="X34" s="1049"/>
      <c r="Y34" s="49"/>
      <c r="Z34" s="1049"/>
      <c r="AA34" s="49"/>
      <c r="AB34" s="1049"/>
      <c r="AC34" s="49"/>
      <c r="AD34" s="1049"/>
      <c r="AE34" s="49"/>
      <c r="AF34" s="875"/>
      <c r="AG34" s="50"/>
      <c r="AH34" s="875"/>
      <c r="AI34" s="49"/>
      <c r="AJ34" s="878"/>
      <c r="AK34" s="103">
        <f t="shared" si="10"/>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44"/>
      <c r="B35" s="946"/>
      <c r="C35" s="949"/>
      <c r="D35" s="952"/>
      <c r="E35" s="959"/>
      <c r="F35" s="955"/>
      <c r="G35" s="977"/>
      <c r="H35" s="961"/>
      <c r="I35" s="966"/>
      <c r="J35" s="967"/>
      <c r="K35" s="970"/>
      <c r="L35" s="974"/>
      <c r="M35" s="174"/>
      <c r="N35" s="175"/>
      <c r="O35" s="176"/>
      <c r="P35" s="47"/>
      <c r="Q35" s="47"/>
      <c r="R35" s="1046"/>
      <c r="S35" s="48"/>
      <c r="T35" s="1049"/>
      <c r="U35" s="49"/>
      <c r="V35" s="1049"/>
      <c r="W35" s="49"/>
      <c r="X35" s="1049"/>
      <c r="Y35" s="49"/>
      <c r="Z35" s="1049"/>
      <c r="AA35" s="49"/>
      <c r="AB35" s="1049"/>
      <c r="AC35" s="49"/>
      <c r="AD35" s="1049"/>
      <c r="AE35" s="49"/>
      <c r="AF35" s="875"/>
      <c r="AG35" s="50"/>
      <c r="AH35" s="875"/>
      <c r="AI35" s="49"/>
      <c r="AJ35" s="878"/>
      <c r="AK35" s="103">
        <f t="shared" si="10"/>
        <v>0</v>
      </c>
      <c r="AL35" s="51"/>
      <c r="AM35" s="52"/>
      <c r="AN35" s="52"/>
      <c r="AO35" s="52"/>
      <c r="AP35" s="52"/>
      <c r="AQ35" s="52"/>
      <c r="AR35" s="53">
        <f>SUM(AL35:AQ35)</f>
        <v>0</v>
      </c>
      <c r="AS35" s="54"/>
      <c r="AT35" s="52"/>
      <c r="AU35" s="53">
        <f t="shared" si="12"/>
        <v>0</v>
      </c>
      <c r="AV35" s="54"/>
      <c r="AW35" s="52"/>
      <c r="AX35" s="52"/>
      <c r="AY35" s="52"/>
      <c r="AZ35" s="55"/>
      <c r="BA35" s="56"/>
      <c r="BB35" s="56"/>
      <c r="BC35" s="57"/>
    </row>
    <row r="36" spans="1:55" ht="17.25" customHeight="1" x14ac:dyDescent="0.2">
      <c r="A36" s="944"/>
      <c r="B36" s="947"/>
      <c r="C36" s="950"/>
      <c r="D36" s="953"/>
      <c r="E36" s="959"/>
      <c r="F36" s="956"/>
      <c r="G36" s="978"/>
      <c r="H36" s="962"/>
      <c r="I36" s="966"/>
      <c r="J36" s="967"/>
      <c r="K36" s="971"/>
      <c r="L36" s="974"/>
      <c r="M36" s="177"/>
      <c r="N36" s="178"/>
      <c r="O36" s="179"/>
      <c r="P36" s="107"/>
      <c r="Q36" s="107"/>
      <c r="R36" s="1046"/>
      <c r="S36" s="108"/>
      <c r="T36" s="1049"/>
      <c r="U36" s="109"/>
      <c r="V36" s="1049"/>
      <c r="W36" s="109"/>
      <c r="X36" s="1049"/>
      <c r="Y36" s="109"/>
      <c r="Z36" s="1049"/>
      <c r="AA36" s="109"/>
      <c r="AB36" s="1049"/>
      <c r="AC36" s="109"/>
      <c r="AD36" s="1049"/>
      <c r="AE36" s="109"/>
      <c r="AF36" s="875"/>
      <c r="AG36" s="110"/>
      <c r="AH36" s="875"/>
      <c r="AI36" s="109"/>
      <c r="AJ36" s="879"/>
      <c r="AK36" s="103">
        <f t="shared" si="10"/>
        <v>0</v>
      </c>
      <c r="AL36" s="111"/>
      <c r="AM36" s="112"/>
      <c r="AN36" s="112"/>
      <c r="AO36" s="112"/>
      <c r="AP36" s="112"/>
      <c r="AQ36" s="112"/>
      <c r="AR36" s="53">
        <f t="shared" si="11"/>
        <v>0</v>
      </c>
      <c r="AS36" s="113"/>
      <c r="AT36" s="112"/>
      <c r="AU36" s="53">
        <f t="shared" si="12"/>
        <v>0</v>
      </c>
      <c r="AV36" s="113"/>
      <c r="AW36" s="112"/>
      <c r="AX36" s="112"/>
      <c r="AY36" s="112"/>
      <c r="AZ36" s="114"/>
      <c r="BA36" s="115"/>
      <c r="BB36" s="115"/>
      <c r="BC36" s="116"/>
    </row>
    <row r="37" spans="1:55" ht="9.9499999999999993" customHeight="1" thickBot="1" x14ac:dyDescent="0.25">
      <c r="A37" s="945"/>
      <c r="B37" s="948"/>
      <c r="C37" s="951"/>
      <c r="D37" s="954"/>
      <c r="E37" s="960"/>
      <c r="F37" s="957"/>
      <c r="G37" s="979"/>
      <c r="H37" s="963"/>
      <c r="I37" s="968"/>
      <c r="J37" s="969"/>
      <c r="K37" s="972"/>
      <c r="L37" s="975"/>
      <c r="M37" s="180"/>
      <c r="N37" s="181"/>
      <c r="O37" s="182"/>
      <c r="P37" s="117"/>
      <c r="Q37" s="117"/>
      <c r="R37" s="1047"/>
      <c r="S37" s="183"/>
      <c r="T37" s="1050"/>
      <c r="U37" s="184"/>
      <c r="V37" s="1050"/>
      <c r="W37" s="184"/>
      <c r="X37" s="1050"/>
      <c r="Y37" s="184"/>
      <c r="Z37" s="1050"/>
      <c r="AA37" s="184"/>
      <c r="AB37" s="1050"/>
      <c r="AC37" s="184"/>
      <c r="AD37" s="1050"/>
      <c r="AE37" s="184"/>
      <c r="AF37" s="876"/>
      <c r="AG37" s="185"/>
      <c r="AH37" s="876"/>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76"/>
      <c r="J38" s="976"/>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43">
        <v>4</v>
      </c>
      <c r="B39" s="161" t="s">
        <v>1705</v>
      </c>
      <c r="C39" s="162" t="s">
        <v>1706</v>
      </c>
      <c r="D39" s="163" t="s">
        <v>21</v>
      </c>
      <c r="E39" s="163" t="s">
        <v>1893</v>
      </c>
      <c r="F39" s="162" t="s">
        <v>1707</v>
      </c>
      <c r="G39" s="164" t="s">
        <v>1679</v>
      </c>
      <c r="H39" s="164" t="s">
        <v>1680</v>
      </c>
      <c r="I39" s="165" t="s">
        <v>1909</v>
      </c>
      <c r="J39" s="166">
        <f>+$N$3</f>
        <v>2019</v>
      </c>
      <c r="K39" s="164" t="s">
        <v>1926</v>
      </c>
      <c r="L39" s="165" t="s">
        <v>1941</v>
      </c>
      <c r="M39" s="162" t="s">
        <v>1708</v>
      </c>
      <c r="N39" s="162" t="s">
        <v>1709</v>
      </c>
      <c r="O39" s="162" t="s">
        <v>1710</v>
      </c>
      <c r="P39" s="162" t="s">
        <v>1711</v>
      </c>
      <c r="Q39" s="162" t="s">
        <v>1942</v>
      </c>
      <c r="R39" s="167">
        <f t="shared" ref="R39:AZ39" si="13">SUM(R40:R46)</f>
        <v>0</v>
      </c>
      <c r="S39" s="168">
        <f t="shared" si="13"/>
        <v>0</v>
      </c>
      <c r="T39" s="169">
        <f t="shared" si="13"/>
        <v>0</v>
      </c>
      <c r="U39" s="170">
        <f t="shared" si="13"/>
        <v>0</v>
      </c>
      <c r="V39" s="169">
        <f t="shared" si="13"/>
        <v>0</v>
      </c>
      <c r="W39" s="170">
        <f t="shared" si="13"/>
        <v>0</v>
      </c>
      <c r="X39" s="169">
        <f t="shared" si="13"/>
        <v>0</v>
      </c>
      <c r="Y39" s="170">
        <f t="shared" si="13"/>
        <v>0</v>
      </c>
      <c r="Z39" s="169">
        <f t="shared" si="13"/>
        <v>10000000</v>
      </c>
      <c r="AA39" s="170">
        <f t="shared" si="13"/>
        <v>0</v>
      </c>
      <c r="AB39" s="169">
        <f t="shared" si="13"/>
        <v>0</v>
      </c>
      <c r="AC39" s="170">
        <f t="shared" si="13"/>
        <v>0</v>
      </c>
      <c r="AD39" s="169">
        <f t="shared" si="13"/>
        <v>0</v>
      </c>
      <c r="AE39" s="170">
        <f t="shared" si="13"/>
        <v>0</v>
      </c>
      <c r="AF39" s="169">
        <f t="shared" si="13"/>
        <v>12518062.022585642</v>
      </c>
      <c r="AG39" s="171">
        <f t="shared" si="13"/>
        <v>12518062.02</v>
      </c>
      <c r="AH39" s="169">
        <f t="shared" si="13"/>
        <v>0</v>
      </c>
      <c r="AI39" s="170">
        <f t="shared" si="13"/>
        <v>0</v>
      </c>
      <c r="AJ39" s="172">
        <f t="shared" si="13"/>
        <v>22518062.022585642</v>
      </c>
      <c r="AK39" s="173">
        <f t="shared" si="13"/>
        <v>12518062.02</v>
      </c>
      <c r="AL39" s="41">
        <f t="shared" si="13"/>
        <v>0</v>
      </c>
      <c r="AM39" s="42">
        <f t="shared" si="13"/>
        <v>3252</v>
      </c>
      <c r="AN39" s="42">
        <f t="shared" si="13"/>
        <v>3505</v>
      </c>
      <c r="AO39" s="42">
        <f t="shared" si="13"/>
        <v>6851</v>
      </c>
      <c r="AP39" s="42">
        <f t="shared" si="13"/>
        <v>13038</v>
      </c>
      <c r="AQ39" s="42">
        <f t="shared" si="13"/>
        <v>2127</v>
      </c>
      <c r="AR39" s="43">
        <f t="shared" si="13"/>
        <v>28773</v>
      </c>
      <c r="AS39" s="104">
        <f t="shared" si="13"/>
        <v>12981</v>
      </c>
      <c r="AT39" s="42">
        <f t="shared" si="13"/>
        <v>15792</v>
      </c>
      <c r="AU39" s="43">
        <f t="shared" si="13"/>
        <v>28773</v>
      </c>
      <c r="AV39" s="104">
        <f t="shared" si="13"/>
        <v>0</v>
      </c>
      <c r="AW39" s="42">
        <f t="shared" si="13"/>
        <v>0</v>
      </c>
      <c r="AX39" s="42">
        <f t="shared" si="13"/>
        <v>0</v>
      </c>
      <c r="AY39" s="42">
        <f t="shared" si="13"/>
        <v>0</v>
      </c>
      <c r="AZ39" s="105">
        <f t="shared" si="13"/>
        <v>0</v>
      </c>
      <c r="BA39" s="44" t="s">
        <v>1685</v>
      </c>
      <c r="BB39" s="44" t="s">
        <v>1944</v>
      </c>
      <c r="BC39" s="45" t="s">
        <v>1687</v>
      </c>
    </row>
    <row r="40" spans="1:55" s="819" customFormat="1" ht="54" customHeight="1" x14ac:dyDescent="0.2">
      <c r="A40" s="944"/>
      <c r="B40" s="946" t="str">
        <f>VLOOKUP($D$9,'PROYECTOS REGISTRADOS'!$A$2:$D$82,4,0)</f>
        <v>Desarrollo de estrategias en ciencia, tecnología e innvación Tocancipá, Cundinamarca, Centro Oriente</v>
      </c>
      <c r="C40" s="949" t="str">
        <f>VLOOKUP($D$9,'PROYECTOS REGISTRADOS'!$A$2:$D$82,3,0)</f>
        <v>2016-25817-0014</v>
      </c>
      <c r="D40" s="952" t="s">
        <v>919</v>
      </c>
      <c r="E40" s="958" t="str">
        <f>IF(D40=0,"0-0",(VLOOKUP(D40,'CONSOLIDADO PLAN DESARROLLO'!$EL$9:$ET$304,2,0)))</f>
        <v>Realizar acciones para la ampliación de la red de servicios TIC en el municipio</v>
      </c>
      <c r="F40" s="955" t="str">
        <f>IF(D40=0,"0-0",(VLOOKUP(D40,'CONSOLIDADO PLAN DESARROLLO'!$EL$9:$ET$304,3,0)))</f>
        <v>N° de acciones realizados</v>
      </c>
      <c r="G40" s="977">
        <f>IF(D40=0,"0-0",(VLOOKUP(D40,'CONSOLIDADO PLAN DESARROLLO'!$EL$9:$ET$304,4,0)))</f>
        <v>0</v>
      </c>
      <c r="H40" s="961">
        <f>IF(D40=0,"0-0",(VLOOKUP(D40,'CONSOLIDADO PLAN DESARROLLO'!$EL$9:$ET$304,5,0)))</f>
        <v>1</v>
      </c>
      <c r="I40" s="964">
        <f>IF(D40=0,"0-0",(VLOOKUP(D40,'CONSOLIDADO PLAN DESARROLLO'!$EL$9:$ET$304,$R$3,0)))</f>
        <v>0.2</v>
      </c>
      <c r="J40" s="965"/>
      <c r="K40" s="970">
        <v>0.2</v>
      </c>
      <c r="L40" s="973">
        <v>0.25</v>
      </c>
      <c r="M40" s="818" t="s">
        <v>1934</v>
      </c>
      <c r="N40" s="817" t="s">
        <v>1931</v>
      </c>
      <c r="O40" s="817">
        <v>1</v>
      </c>
      <c r="P40" s="47">
        <v>0.25</v>
      </c>
      <c r="Q40" s="47">
        <v>0.25</v>
      </c>
      <c r="R40" s="1045">
        <f>VLOOKUP($D40,'[4]Tablero Logro Metas 2019'!$AK$7:$AS$302,3,0)</f>
        <v>0</v>
      </c>
      <c r="S40" s="48"/>
      <c r="T40" s="1048">
        <f>VLOOKUP($D40,'[4]Tablero Logro Metas 2019'!$AK$7:$AS$302,4,0)</f>
        <v>0</v>
      </c>
      <c r="U40" s="49"/>
      <c r="V40" s="1048">
        <f>VLOOKUP($D40,'[4]Tablero Logro Metas 2019'!$AK$7:$AS$302,5,0)</f>
        <v>0</v>
      </c>
      <c r="W40" s="49"/>
      <c r="X40" s="1048">
        <f>VLOOKUP($D40,'[4]Tablero Logro Metas 2019'!$AK$7:$AS$302,6,0)</f>
        <v>0</v>
      </c>
      <c r="Y40" s="49"/>
      <c r="Z40" s="1048">
        <f>VLOOKUP($D40,'[4]Tablero Logro Metas 2019'!$AK$7:$AS$302,7,0)</f>
        <v>10000000</v>
      </c>
      <c r="AA40" s="49"/>
      <c r="AB40" s="1048">
        <f>VLOOKUP($D40,'[4]Tablero Logro Metas 2019'!$AK$7:$AS$302,8,0)</f>
        <v>0</v>
      </c>
      <c r="AC40" s="49"/>
      <c r="AD40" s="1048">
        <f>VLOOKUP($D40,'[4]Tablero Logro Metas 2019'!$AK$7:$AS$302,9,0)</f>
        <v>0</v>
      </c>
      <c r="AE40" s="49"/>
      <c r="AF40" s="874">
        <f>2086343.67043094*6</f>
        <v>12518062.022585642</v>
      </c>
      <c r="AG40" s="50">
        <v>12518062.02</v>
      </c>
      <c r="AH40" s="874"/>
      <c r="AI40" s="49"/>
      <c r="AJ40" s="877">
        <f>+R40+T40+V40+X40+Z40+AB40+AD40+AF40+AH40</f>
        <v>22518062.022585642</v>
      </c>
      <c r="AK40" s="103">
        <f t="shared" ref="AK40:AK45" si="14">AC40+AE40+AG40+S40+U40+W40+Y40+AA40+AI40</f>
        <v>12518062.02</v>
      </c>
      <c r="AL40" s="51"/>
      <c r="AM40" s="51">
        <v>3252</v>
      </c>
      <c r="AN40" s="52">
        <v>3505</v>
      </c>
      <c r="AO40" s="52">
        <v>6851</v>
      </c>
      <c r="AP40" s="52">
        <v>13038</v>
      </c>
      <c r="AQ40" s="52">
        <v>2127</v>
      </c>
      <c r="AR40" s="53">
        <f t="shared" ref="AR40:AR45" si="15">SUM(AL40:AQ40)</f>
        <v>28773</v>
      </c>
      <c r="AS40" s="54">
        <f>13881-900</f>
        <v>12981</v>
      </c>
      <c r="AT40" s="52">
        <v>15792</v>
      </c>
      <c r="AU40" s="53">
        <f t="shared" ref="AU40:AU45" si="16">SUM(AS40:AT40)</f>
        <v>28773</v>
      </c>
      <c r="AV40" s="54"/>
      <c r="AW40" s="52"/>
      <c r="AX40" s="52"/>
      <c r="AY40" s="52"/>
      <c r="AZ40" s="55"/>
      <c r="BA40" s="56" t="s">
        <v>1958</v>
      </c>
      <c r="BB40" s="56" t="s">
        <v>1952</v>
      </c>
      <c r="BC40" s="57" t="s">
        <v>1953</v>
      </c>
    </row>
    <row r="41" spans="1:55" ht="17.25" customHeight="1" x14ac:dyDescent="0.2">
      <c r="A41" s="944"/>
      <c r="B41" s="946"/>
      <c r="C41" s="949"/>
      <c r="D41" s="952"/>
      <c r="E41" s="959"/>
      <c r="F41" s="955"/>
      <c r="G41" s="977"/>
      <c r="H41" s="961"/>
      <c r="I41" s="966"/>
      <c r="J41" s="967"/>
      <c r="K41" s="970"/>
      <c r="L41" s="974"/>
      <c r="M41" s="174"/>
      <c r="N41" s="175"/>
      <c r="O41" s="176"/>
      <c r="P41" s="47"/>
      <c r="Q41" s="47"/>
      <c r="R41" s="1046"/>
      <c r="S41" s="48"/>
      <c r="T41" s="1049"/>
      <c r="U41" s="49"/>
      <c r="V41" s="1049"/>
      <c r="W41" s="49"/>
      <c r="X41" s="1049"/>
      <c r="Y41" s="49"/>
      <c r="Z41" s="1049"/>
      <c r="AA41" s="49"/>
      <c r="AB41" s="1049"/>
      <c r="AC41" s="49"/>
      <c r="AD41" s="1049"/>
      <c r="AE41" s="49"/>
      <c r="AF41" s="875"/>
      <c r="AG41" s="50"/>
      <c r="AH41" s="875"/>
      <c r="AI41" s="49"/>
      <c r="AJ41" s="878"/>
      <c r="AK41" s="103">
        <f t="shared" si="14"/>
        <v>0</v>
      </c>
      <c r="AL41" s="51"/>
      <c r="AM41" s="51"/>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944"/>
      <c r="B42" s="946"/>
      <c r="C42" s="949"/>
      <c r="D42" s="952"/>
      <c r="E42" s="959"/>
      <c r="F42" s="955"/>
      <c r="G42" s="977"/>
      <c r="H42" s="961"/>
      <c r="I42" s="966"/>
      <c r="J42" s="967"/>
      <c r="K42" s="970"/>
      <c r="L42" s="974"/>
      <c r="M42" s="174"/>
      <c r="N42" s="175"/>
      <c r="O42" s="176"/>
      <c r="P42" s="47"/>
      <c r="Q42" s="47"/>
      <c r="R42" s="1046"/>
      <c r="S42" s="48"/>
      <c r="T42" s="1049"/>
      <c r="U42" s="49"/>
      <c r="V42" s="1049"/>
      <c r="W42" s="49"/>
      <c r="X42" s="1049"/>
      <c r="Y42" s="49"/>
      <c r="Z42" s="1049"/>
      <c r="AA42" s="49"/>
      <c r="AB42" s="1049"/>
      <c r="AC42" s="49"/>
      <c r="AD42" s="1049"/>
      <c r="AE42" s="49"/>
      <c r="AF42" s="875"/>
      <c r="AG42" s="50"/>
      <c r="AH42" s="875"/>
      <c r="AI42" s="49"/>
      <c r="AJ42" s="878"/>
      <c r="AK42" s="103">
        <f t="shared" si="14"/>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944"/>
      <c r="B43" s="946"/>
      <c r="C43" s="949"/>
      <c r="D43" s="952"/>
      <c r="E43" s="959"/>
      <c r="F43" s="955"/>
      <c r="G43" s="977"/>
      <c r="H43" s="961"/>
      <c r="I43" s="966"/>
      <c r="J43" s="967"/>
      <c r="K43" s="970"/>
      <c r="L43" s="974"/>
      <c r="M43" s="174"/>
      <c r="N43" s="175"/>
      <c r="O43" s="176"/>
      <c r="P43" s="47"/>
      <c r="Q43" s="47"/>
      <c r="R43" s="1046"/>
      <c r="S43" s="48"/>
      <c r="T43" s="1049"/>
      <c r="U43" s="49"/>
      <c r="V43" s="1049"/>
      <c r="W43" s="49"/>
      <c r="X43" s="1049"/>
      <c r="Y43" s="49"/>
      <c r="Z43" s="1049"/>
      <c r="AA43" s="49"/>
      <c r="AB43" s="1049"/>
      <c r="AC43" s="49"/>
      <c r="AD43" s="1049"/>
      <c r="AE43" s="49"/>
      <c r="AF43" s="875"/>
      <c r="AG43" s="50"/>
      <c r="AH43" s="875"/>
      <c r="AI43" s="49"/>
      <c r="AJ43" s="878"/>
      <c r="AK43" s="103">
        <f t="shared" si="14"/>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944"/>
      <c r="B44" s="946"/>
      <c r="C44" s="949"/>
      <c r="D44" s="952"/>
      <c r="E44" s="959"/>
      <c r="F44" s="955"/>
      <c r="G44" s="977"/>
      <c r="H44" s="961"/>
      <c r="I44" s="966"/>
      <c r="J44" s="967"/>
      <c r="K44" s="970"/>
      <c r="L44" s="974"/>
      <c r="M44" s="174"/>
      <c r="N44" s="175"/>
      <c r="O44" s="176"/>
      <c r="P44" s="47"/>
      <c r="Q44" s="47"/>
      <c r="R44" s="1046"/>
      <c r="S44" s="48"/>
      <c r="T44" s="1049"/>
      <c r="U44" s="49"/>
      <c r="V44" s="1049"/>
      <c r="W44" s="49"/>
      <c r="X44" s="1049"/>
      <c r="Y44" s="49"/>
      <c r="Z44" s="1049"/>
      <c r="AA44" s="49"/>
      <c r="AB44" s="1049"/>
      <c r="AC44" s="49"/>
      <c r="AD44" s="1049"/>
      <c r="AE44" s="49"/>
      <c r="AF44" s="875"/>
      <c r="AG44" s="50"/>
      <c r="AH44" s="875"/>
      <c r="AI44" s="49"/>
      <c r="AJ44" s="878"/>
      <c r="AK44" s="103">
        <f t="shared" si="14"/>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944"/>
      <c r="B45" s="947"/>
      <c r="C45" s="950"/>
      <c r="D45" s="953"/>
      <c r="E45" s="959"/>
      <c r="F45" s="956"/>
      <c r="G45" s="978"/>
      <c r="H45" s="962"/>
      <c r="I45" s="966"/>
      <c r="J45" s="967"/>
      <c r="K45" s="971"/>
      <c r="L45" s="974"/>
      <c r="M45" s="177"/>
      <c r="N45" s="178"/>
      <c r="O45" s="179"/>
      <c r="P45" s="107"/>
      <c r="Q45" s="107"/>
      <c r="R45" s="1046"/>
      <c r="S45" s="108"/>
      <c r="T45" s="1049"/>
      <c r="U45" s="109"/>
      <c r="V45" s="1049"/>
      <c r="W45" s="109"/>
      <c r="X45" s="1049"/>
      <c r="Y45" s="109"/>
      <c r="Z45" s="1049"/>
      <c r="AA45" s="109"/>
      <c r="AB45" s="1049"/>
      <c r="AC45" s="109"/>
      <c r="AD45" s="1049"/>
      <c r="AE45" s="109"/>
      <c r="AF45" s="875"/>
      <c r="AG45" s="110"/>
      <c r="AH45" s="875"/>
      <c r="AI45" s="109"/>
      <c r="AJ45" s="879"/>
      <c r="AK45" s="103">
        <f t="shared" si="14"/>
        <v>0</v>
      </c>
      <c r="AL45" s="111"/>
      <c r="AM45" s="112"/>
      <c r="AN45" s="112"/>
      <c r="AO45" s="112"/>
      <c r="AP45" s="112"/>
      <c r="AQ45" s="112"/>
      <c r="AR45" s="53">
        <f t="shared" si="15"/>
        <v>0</v>
      </c>
      <c r="AS45" s="113"/>
      <c r="AT45" s="112"/>
      <c r="AU45" s="53">
        <f t="shared" si="16"/>
        <v>0</v>
      </c>
      <c r="AV45" s="113"/>
      <c r="AW45" s="112"/>
      <c r="AX45" s="112"/>
      <c r="AY45" s="112"/>
      <c r="AZ45" s="114"/>
      <c r="BA45" s="115"/>
      <c r="BB45" s="115"/>
      <c r="BC45" s="57"/>
    </row>
    <row r="46" spans="1:55" ht="9.9499999999999993" customHeight="1" thickBot="1" x14ac:dyDescent="0.25">
      <c r="A46" s="945"/>
      <c r="B46" s="948"/>
      <c r="C46" s="951"/>
      <c r="D46" s="954"/>
      <c r="E46" s="960"/>
      <c r="F46" s="957"/>
      <c r="G46" s="979"/>
      <c r="H46" s="963"/>
      <c r="I46" s="968"/>
      <c r="J46" s="969"/>
      <c r="K46" s="972"/>
      <c r="L46" s="975"/>
      <c r="M46" s="180"/>
      <c r="N46" s="181"/>
      <c r="O46" s="182"/>
      <c r="P46" s="117"/>
      <c r="Q46" s="117"/>
      <c r="R46" s="1047"/>
      <c r="S46" s="183"/>
      <c r="T46" s="1050"/>
      <c r="U46" s="184"/>
      <c r="V46" s="1050"/>
      <c r="W46" s="184"/>
      <c r="X46" s="1050"/>
      <c r="Y46" s="184"/>
      <c r="Z46" s="1050"/>
      <c r="AA46" s="184"/>
      <c r="AB46" s="1050"/>
      <c r="AC46" s="184"/>
      <c r="AD46" s="1050"/>
      <c r="AE46" s="184"/>
      <c r="AF46" s="876"/>
      <c r="AG46" s="185"/>
      <c r="AH46" s="876"/>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76"/>
      <c r="J47" s="976"/>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943">
        <v>5</v>
      </c>
      <c r="B48" s="161" t="s">
        <v>1705</v>
      </c>
      <c r="C48" s="162" t="s">
        <v>1706</v>
      </c>
      <c r="D48" s="163" t="s">
        <v>21</v>
      </c>
      <c r="E48" s="163" t="s">
        <v>1893</v>
      </c>
      <c r="F48" s="162" t="s">
        <v>1707</v>
      </c>
      <c r="G48" s="164" t="s">
        <v>1679</v>
      </c>
      <c r="H48" s="164" t="s">
        <v>1680</v>
      </c>
      <c r="I48" s="165" t="s">
        <v>1909</v>
      </c>
      <c r="J48" s="166">
        <f>+$N$3</f>
        <v>2019</v>
      </c>
      <c r="K48" s="164" t="s">
        <v>1926</v>
      </c>
      <c r="L48" s="165" t="s">
        <v>1941</v>
      </c>
      <c r="M48" s="162" t="s">
        <v>1708</v>
      </c>
      <c r="N48" s="162" t="s">
        <v>1709</v>
      </c>
      <c r="O48" s="162" t="s">
        <v>1710</v>
      </c>
      <c r="P48" s="162" t="s">
        <v>1711</v>
      </c>
      <c r="Q48" s="162" t="s">
        <v>1942</v>
      </c>
      <c r="R48" s="167">
        <f t="shared" ref="R48:AZ48" si="17">SUM(R49:R60)</f>
        <v>0</v>
      </c>
      <c r="S48" s="168">
        <f t="shared" si="17"/>
        <v>0</v>
      </c>
      <c r="T48" s="169">
        <f t="shared" si="17"/>
        <v>0</v>
      </c>
      <c r="U48" s="170">
        <f t="shared" si="17"/>
        <v>0</v>
      </c>
      <c r="V48" s="169">
        <f t="shared" si="17"/>
        <v>0</v>
      </c>
      <c r="W48" s="170">
        <f t="shared" si="17"/>
        <v>0</v>
      </c>
      <c r="X48" s="169">
        <f t="shared" si="17"/>
        <v>0</v>
      </c>
      <c r="Y48" s="170">
        <f t="shared" si="17"/>
        <v>0</v>
      </c>
      <c r="Z48" s="169">
        <f t="shared" si="17"/>
        <v>0</v>
      </c>
      <c r="AA48" s="170">
        <f t="shared" si="17"/>
        <v>0</v>
      </c>
      <c r="AB48" s="169">
        <f t="shared" si="17"/>
        <v>0</v>
      </c>
      <c r="AC48" s="170">
        <f t="shared" si="17"/>
        <v>0</v>
      </c>
      <c r="AD48" s="169">
        <f t="shared" si="17"/>
        <v>0</v>
      </c>
      <c r="AE48" s="170">
        <f t="shared" si="17"/>
        <v>0</v>
      </c>
      <c r="AF48" s="169">
        <f t="shared" si="17"/>
        <v>13858143.587976076</v>
      </c>
      <c r="AG48" s="171">
        <f t="shared" si="17"/>
        <v>13858143.587976076</v>
      </c>
      <c r="AH48" s="169">
        <f t="shared" si="17"/>
        <v>4620000</v>
      </c>
      <c r="AI48" s="170">
        <f t="shared" si="17"/>
        <v>4620000</v>
      </c>
      <c r="AJ48" s="172">
        <f t="shared" si="17"/>
        <v>18478143.587976076</v>
      </c>
      <c r="AK48" s="173">
        <f t="shared" si="17"/>
        <v>18478143.587976076</v>
      </c>
      <c r="AL48" s="41">
        <f t="shared" si="17"/>
        <v>0</v>
      </c>
      <c r="AM48" s="42">
        <f t="shared" si="17"/>
        <v>0</v>
      </c>
      <c r="AN48" s="42">
        <f t="shared" si="17"/>
        <v>7</v>
      </c>
      <c r="AO48" s="42">
        <f t="shared" si="17"/>
        <v>154</v>
      </c>
      <c r="AP48" s="42">
        <f t="shared" si="17"/>
        <v>129</v>
      </c>
      <c r="AQ48" s="42">
        <f t="shared" si="17"/>
        <v>0</v>
      </c>
      <c r="AR48" s="43">
        <f t="shared" si="17"/>
        <v>290</v>
      </c>
      <c r="AS48" s="104">
        <f t="shared" si="17"/>
        <v>148</v>
      </c>
      <c r="AT48" s="42">
        <f t="shared" si="17"/>
        <v>142</v>
      </c>
      <c r="AU48" s="43">
        <f t="shared" si="17"/>
        <v>290</v>
      </c>
      <c r="AV48" s="104">
        <f t="shared" si="17"/>
        <v>0</v>
      </c>
      <c r="AW48" s="42">
        <f t="shared" si="17"/>
        <v>0</v>
      </c>
      <c r="AX48" s="42">
        <f t="shared" si="17"/>
        <v>128</v>
      </c>
      <c r="AY48" s="42">
        <f t="shared" si="17"/>
        <v>0</v>
      </c>
      <c r="AZ48" s="105">
        <f t="shared" si="17"/>
        <v>0</v>
      </c>
      <c r="BA48" s="44" t="s">
        <v>1685</v>
      </c>
      <c r="BB48" s="44" t="s">
        <v>1944</v>
      </c>
      <c r="BC48" s="45" t="s">
        <v>1687</v>
      </c>
    </row>
    <row r="49" spans="1:55" ht="48.75" customHeight="1" x14ac:dyDescent="0.2">
      <c r="A49" s="944"/>
      <c r="B49" s="946" t="str">
        <f>VLOOKUP($D$9,'PROYECTOS REGISTRADOS'!$A$2:$D$82,4,0)</f>
        <v>Desarrollo de estrategias en ciencia, tecnología e innvación Tocancipá, Cundinamarca, Centro Oriente</v>
      </c>
      <c r="C49" s="949" t="str">
        <f>VLOOKUP($D$9,'PROYECTOS REGISTRADOS'!$A$2:$D$82,3,0)</f>
        <v>2016-25817-0014</v>
      </c>
      <c r="D49" s="952" t="s">
        <v>923</v>
      </c>
      <c r="E49" s="958" t="str">
        <f>IF(D49=0,"0-0",(VLOOKUP(D49,'CONSOLIDADO PLAN DESARROLLO'!$EL$9:$ET$304,2,0)))</f>
        <v>Implementar programas de emprendimiento juvenil asociado a aplicaciones de ciencia y tecnología</v>
      </c>
      <c r="F49" s="955" t="str">
        <f>IF(D49=0,"0-0",(VLOOKUP(D49,'CONSOLIDADO PLAN DESARROLLO'!$EL$9:$ET$304,3,0)))</f>
        <v>N° de programas implementados</v>
      </c>
      <c r="G49" s="977">
        <f>IF(D49=0,"0-0",(VLOOKUP(D49,'CONSOLIDADO PLAN DESARROLLO'!$EL$9:$ET$304,4,0)))</f>
        <v>0</v>
      </c>
      <c r="H49" s="961">
        <f>IF(D49=0,"0-0",(VLOOKUP(D49,'CONSOLIDADO PLAN DESARROLLO'!$EL$9:$ET$304,5,0)))</f>
        <v>1</v>
      </c>
      <c r="I49" s="964">
        <f>IF(D49=0,"0-0",(VLOOKUP(D49,'CONSOLIDADO PLAN DESARROLLO'!$EL$9:$ET$304,$R$3,0)))</f>
        <v>0.2</v>
      </c>
      <c r="J49" s="965"/>
      <c r="K49" s="970">
        <v>0.25</v>
      </c>
      <c r="L49" s="973">
        <v>0.25</v>
      </c>
      <c r="M49" s="818" t="s">
        <v>1935</v>
      </c>
      <c r="N49" s="817" t="s">
        <v>1931</v>
      </c>
      <c r="O49" s="817">
        <v>1</v>
      </c>
      <c r="P49" s="47">
        <v>0.25</v>
      </c>
      <c r="Q49" s="47">
        <v>0.25</v>
      </c>
      <c r="R49" s="1045">
        <f>VLOOKUP($D49,'[4]Tablero Logro Metas 2019'!$AK$7:$AS$302,3,0)</f>
        <v>0</v>
      </c>
      <c r="S49" s="48"/>
      <c r="T49" s="1048">
        <f>VLOOKUP($D49,'[4]Tablero Logro Metas 2019'!$AK$7:$AS$302,4,0)</f>
        <v>0</v>
      </c>
      <c r="U49" s="49"/>
      <c r="V49" s="1048">
        <f>VLOOKUP($D49,'[4]Tablero Logro Metas 2019'!$AK$7:$AS$302,5,0)</f>
        <v>0</v>
      </c>
      <c r="W49" s="49"/>
      <c r="X49" s="1048">
        <f>VLOOKUP($D49,'[4]Tablero Logro Metas 2019'!$AK$7:$AS$302,6,0)</f>
        <v>0</v>
      </c>
      <c r="Y49" s="49"/>
      <c r="Z49" s="1048">
        <f>VLOOKUP($D49,'[4]Tablero Logro Metas 2019'!$AK$7:$AS$302,7,0)</f>
        <v>0</v>
      </c>
      <c r="AA49" s="49"/>
      <c r="AB49" s="1048">
        <f>VLOOKUP($D49,'[4]Tablero Logro Metas 2019'!$AK$7:$AS$302,8,0)</f>
        <v>0</v>
      </c>
      <c r="AC49" s="49"/>
      <c r="AD49" s="1048">
        <f>VLOOKUP($D49,'[4]Tablero Logro Metas 2019'!$AK$7:$AS$302,9,0)</f>
        <v>0</v>
      </c>
      <c r="AE49" s="49"/>
      <c r="AF49" s="874">
        <f>6259031.01129282+505548.576683257+625903+625903+625903+625903+625903+625903+(208634*5)+(208634*5)+(625903*2)</f>
        <v>13858143.587976076</v>
      </c>
      <c r="AG49" s="50">
        <v>13858143.587976076</v>
      </c>
      <c r="AH49" s="874">
        <f>1120000+1500000+500000+1500000</f>
        <v>4620000</v>
      </c>
      <c r="AI49" s="49">
        <v>4620000</v>
      </c>
      <c r="AJ49" s="877">
        <f>+R49+T49+V49+X49+Z49+AB49+AD49+AF49+AH49</f>
        <v>18478143.587976076</v>
      </c>
      <c r="AK49" s="103">
        <f t="shared" ref="AK49:AK59" si="18">AC49+AE49+AG49+S49+U49+W49+Y49+AA49+AI49</f>
        <v>18478143.587976076</v>
      </c>
      <c r="AL49" s="51"/>
      <c r="AM49" s="52"/>
      <c r="AN49" s="52">
        <v>7</v>
      </c>
      <c r="AO49" s="52">
        <v>154</v>
      </c>
      <c r="AP49" s="52">
        <v>129</v>
      </c>
      <c r="AQ49" s="52"/>
      <c r="AR49" s="53">
        <f t="shared" ref="AR49:AR59" si="19">SUM(AL49:AQ49)</f>
        <v>290</v>
      </c>
      <c r="AS49" s="54">
        <f>122+26</f>
        <v>148</v>
      </c>
      <c r="AT49" s="52">
        <f>115+27</f>
        <v>142</v>
      </c>
      <c r="AU49" s="53">
        <f>SUM(AS49:AT49)</f>
        <v>290</v>
      </c>
      <c r="AV49" s="54"/>
      <c r="AW49" s="52"/>
      <c r="AX49" s="52">
        <f>75+53</f>
        <v>128</v>
      </c>
      <c r="AY49" s="52"/>
      <c r="AZ49" s="55"/>
      <c r="BA49" s="56" t="s">
        <v>1959</v>
      </c>
      <c r="BB49" s="56" t="s">
        <v>1960</v>
      </c>
      <c r="BC49" s="57" t="s">
        <v>1953</v>
      </c>
    </row>
    <row r="50" spans="1:55" ht="17.25" customHeight="1" x14ac:dyDescent="0.2">
      <c r="A50" s="944"/>
      <c r="B50" s="946"/>
      <c r="C50" s="949"/>
      <c r="D50" s="952"/>
      <c r="E50" s="959"/>
      <c r="F50" s="955"/>
      <c r="G50" s="977"/>
      <c r="H50" s="961"/>
      <c r="I50" s="966"/>
      <c r="J50" s="967"/>
      <c r="K50" s="970"/>
      <c r="L50" s="974"/>
      <c r="M50" s="174"/>
      <c r="N50" s="175"/>
      <c r="O50" s="176"/>
      <c r="P50" s="47"/>
      <c r="Q50" s="47"/>
      <c r="R50" s="1046"/>
      <c r="S50" s="48"/>
      <c r="T50" s="1049"/>
      <c r="U50" s="49"/>
      <c r="V50" s="1049"/>
      <c r="W50" s="49"/>
      <c r="X50" s="1049"/>
      <c r="Y50" s="49"/>
      <c r="Z50" s="1049"/>
      <c r="AA50" s="49"/>
      <c r="AB50" s="1049"/>
      <c r="AC50" s="49"/>
      <c r="AD50" s="1049"/>
      <c r="AE50" s="49"/>
      <c r="AF50" s="875"/>
      <c r="AG50" s="50"/>
      <c r="AH50" s="875"/>
      <c r="AI50" s="49"/>
      <c r="AJ50" s="878"/>
      <c r="AK50" s="103">
        <f t="shared" si="18"/>
        <v>0</v>
      </c>
      <c r="AL50" s="51"/>
      <c r="AM50" s="52"/>
      <c r="AN50" s="52"/>
      <c r="AO50" s="52"/>
      <c r="AP50" s="52"/>
      <c r="AQ50" s="52"/>
      <c r="AR50" s="53">
        <f t="shared" si="19"/>
        <v>0</v>
      </c>
      <c r="AS50" s="54"/>
      <c r="AT50" s="52"/>
      <c r="AU50" s="53">
        <f>SUM(AS50:AT50)</f>
        <v>0</v>
      </c>
      <c r="AV50" s="54"/>
      <c r="AW50" s="52"/>
      <c r="AX50" s="52"/>
      <c r="AY50" s="52"/>
      <c r="AZ50" s="55"/>
      <c r="BA50" s="56"/>
      <c r="BB50" s="56"/>
      <c r="BC50" s="57"/>
    </row>
    <row r="51" spans="1:55" ht="17.25" customHeight="1" x14ac:dyDescent="0.2">
      <c r="A51" s="944"/>
      <c r="B51" s="946"/>
      <c r="C51" s="949"/>
      <c r="D51" s="952"/>
      <c r="E51" s="959"/>
      <c r="F51" s="955"/>
      <c r="G51" s="977"/>
      <c r="H51" s="961"/>
      <c r="I51" s="966"/>
      <c r="J51" s="967"/>
      <c r="K51" s="970"/>
      <c r="L51" s="974"/>
      <c r="M51" s="174"/>
      <c r="N51" s="175"/>
      <c r="O51" s="176"/>
      <c r="P51" s="47"/>
      <c r="Q51" s="47"/>
      <c r="R51" s="1046"/>
      <c r="S51" s="48"/>
      <c r="T51" s="1049"/>
      <c r="U51" s="49"/>
      <c r="V51" s="1049"/>
      <c r="W51" s="49"/>
      <c r="X51" s="1049"/>
      <c r="Y51" s="49"/>
      <c r="Z51" s="1049"/>
      <c r="AA51" s="49"/>
      <c r="AB51" s="1049"/>
      <c r="AC51" s="49"/>
      <c r="AD51" s="1049"/>
      <c r="AE51" s="49"/>
      <c r="AF51" s="875"/>
      <c r="AG51" s="50"/>
      <c r="AH51" s="875"/>
      <c r="AI51" s="49"/>
      <c r="AJ51" s="878"/>
      <c r="AK51" s="103">
        <f t="shared" si="18"/>
        <v>0</v>
      </c>
      <c r="AL51" s="51"/>
      <c r="AM51" s="52"/>
      <c r="AN51" s="52"/>
      <c r="AO51" s="52"/>
      <c r="AP51" s="52"/>
      <c r="AQ51" s="52"/>
      <c r="AR51" s="53">
        <f t="shared" si="19"/>
        <v>0</v>
      </c>
      <c r="AS51" s="54"/>
      <c r="AT51" s="52"/>
      <c r="AU51" s="53">
        <f>SUM(AS51:AT51)</f>
        <v>0</v>
      </c>
      <c r="AV51" s="54"/>
      <c r="AW51" s="52"/>
      <c r="AX51" s="52"/>
      <c r="AY51" s="52"/>
      <c r="AZ51" s="55"/>
      <c r="BA51" s="56"/>
      <c r="BB51" s="56"/>
      <c r="BC51" s="57"/>
    </row>
    <row r="52" spans="1:55" ht="17.25" customHeight="1" x14ac:dyDescent="0.2">
      <c r="A52" s="944"/>
      <c r="B52" s="946"/>
      <c r="C52" s="949"/>
      <c r="D52" s="952"/>
      <c r="E52" s="959"/>
      <c r="F52" s="955"/>
      <c r="G52" s="977"/>
      <c r="H52" s="961"/>
      <c r="I52" s="966"/>
      <c r="J52" s="967"/>
      <c r="K52" s="970"/>
      <c r="L52" s="974"/>
      <c r="M52" s="174"/>
      <c r="N52" s="175"/>
      <c r="O52" s="176"/>
      <c r="P52" s="47"/>
      <c r="Q52" s="47"/>
      <c r="R52" s="1046"/>
      <c r="S52" s="48"/>
      <c r="T52" s="1049"/>
      <c r="U52" s="49"/>
      <c r="V52" s="1049"/>
      <c r="W52" s="49"/>
      <c r="X52" s="1049"/>
      <c r="Y52" s="49"/>
      <c r="Z52" s="1049"/>
      <c r="AA52" s="49"/>
      <c r="AB52" s="1049"/>
      <c r="AC52" s="49"/>
      <c r="AD52" s="1049"/>
      <c r="AE52" s="49"/>
      <c r="AF52" s="875"/>
      <c r="AG52" s="50"/>
      <c r="AH52" s="875"/>
      <c r="AI52" s="49"/>
      <c r="AJ52" s="878"/>
      <c r="AK52" s="103">
        <f t="shared" si="18"/>
        <v>0</v>
      </c>
      <c r="AL52" s="51"/>
      <c r="AM52" s="52"/>
      <c r="AN52" s="52"/>
      <c r="AO52" s="52"/>
      <c r="AP52" s="52"/>
      <c r="AQ52" s="52"/>
      <c r="AR52" s="53">
        <f t="shared" si="19"/>
        <v>0</v>
      </c>
      <c r="AS52" s="54"/>
      <c r="AT52" s="52"/>
      <c r="AU52" s="53">
        <f>SUM(AS52:AT52)</f>
        <v>0</v>
      </c>
      <c r="AV52" s="54"/>
      <c r="AW52" s="52"/>
      <c r="AX52" s="52"/>
      <c r="AY52" s="52"/>
      <c r="AZ52" s="55"/>
      <c r="BA52" s="56"/>
      <c r="BB52" s="56"/>
      <c r="BC52" s="57"/>
    </row>
    <row r="53" spans="1:55" ht="17.25" customHeight="1" x14ac:dyDescent="0.2">
      <c r="A53" s="944"/>
      <c r="B53" s="946"/>
      <c r="C53" s="949"/>
      <c r="D53" s="952"/>
      <c r="E53" s="959"/>
      <c r="F53" s="955"/>
      <c r="G53" s="977"/>
      <c r="H53" s="961"/>
      <c r="I53" s="966"/>
      <c r="J53" s="967"/>
      <c r="K53" s="970"/>
      <c r="L53" s="974"/>
      <c r="M53" s="174"/>
      <c r="N53" s="175"/>
      <c r="O53" s="176"/>
      <c r="P53" s="47"/>
      <c r="Q53" s="47"/>
      <c r="R53" s="1046"/>
      <c r="S53" s="48"/>
      <c r="T53" s="1049"/>
      <c r="U53" s="49"/>
      <c r="V53" s="1049"/>
      <c r="W53" s="49"/>
      <c r="X53" s="1049"/>
      <c r="Y53" s="49"/>
      <c r="Z53" s="1049"/>
      <c r="AA53" s="49"/>
      <c r="AB53" s="1049"/>
      <c r="AC53" s="49"/>
      <c r="AD53" s="1049"/>
      <c r="AE53" s="49"/>
      <c r="AF53" s="875"/>
      <c r="AG53" s="50"/>
      <c r="AH53" s="875"/>
      <c r="AI53" s="49"/>
      <c r="AJ53" s="878"/>
      <c r="AK53" s="103">
        <f t="shared" si="18"/>
        <v>0</v>
      </c>
      <c r="AL53" s="51"/>
      <c r="AM53" s="52"/>
      <c r="AN53" s="52"/>
      <c r="AO53" s="52"/>
      <c r="AP53" s="52"/>
      <c r="AQ53" s="52"/>
      <c r="AR53" s="53">
        <f t="shared" si="19"/>
        <v>0</v>
      </c>
      <c r="AS53" s="54"/>
      <c r="AT53" s="52"/>
      <c r="AU53" s="53">
        <f>SUM(AS53:AT53)</f>
        <v>0</v>
      </c>
      <c r="AV53" s="54"/>
      <c r="AW53" s="52"/>
      <c r="AX53" s="52"/>
      <c r="AY53" s="52"/>
      <c r="AZ53" s="55"/>
      <c r="BA53" s="56"/>
      <c r="BB53" s="56"/>
      <c r="BC53" s="57"/>
    </row>
    <row r="54" spans="1:55" ht="17.25" customHeight="1" x14ac:dyDescent="0.2">
      <c r="A54" s="944"/>
      <c r="B54" s="947"/>
      <c r="C54" s="950"/>
      <c r="D54" s="953"/>
      <c r="E54" s="959"/>
      <c r="F54" s="956"/>
      <c r="G54" s="978"/>
      <c r="H54" s="962"/>
      <c r="I54" s="966"/>
      <c r="J54" s="967"/>
      <c r="K54" s="971"/>
      <c r="L54" s="974"/>
      <c r="M54" s="177"/>
      <c r="N54" s="178"/>
      <c r="O54" s="179"/>
      <c r="P54" s="107"/>
      <c r="Q54" s="107"/>
      <c r="R54" s="1046"/>
      <c r="S54" s="108"/>
      <c r="T54" s="1049"/>
      <c r="U54" s="109"/>
      <c r="V54" s="1049"/>
      <c r="W54" s="109"/>
      <c r="X54" s="1049"/>
      <c r="Y54" s="109"/>
      <c r="Z54" s="1049"/>
      <c r="AA54" s="109"/>
      <c r="AB54" s="1049"/>
      <c r="AC54" s="109"/>
      <c r="AD54" s="1049"/>
      <c r="AE54" s="109"/>
      <c r="AF54" s="875"/>
      <c r="AG54" s="50"/>
      <c r="AH54" s="875"/>
      <c r="AI54" s="109"/>
      <c r="AJ54" s="878"/>
      <c r="AK54" s="103"/>
      <c r="AL54" s="111"/>
      <c r="AM54" s="112"/>
      <c r="AN54" s="112"/>
      <c r="AO54" s="112"/>
      <c r="AP54" s="112"/>
      <c r="AQ54" s="112"/>
      <c r="AR54" s="53">
        <f t="shared" si="19"/>
        <v>0</v>
      </c>
      <c r="AS54" s="113"/>
      <c r="AT54" s="112"/>
      <c r="AU54" s="53">
        <v>0</v>
      </c>
      <c r="AV54" s="113"/>
      <c r="AW54" s="112"/>
      <c r="AX54" s="112"/>
      <c r="AY54" s="112"/>
      <c r="AZ54" s="114"/>
      <c r="BA54" s="115"/>
      <c r="BB54" s="115"/>
      <c r="BC54" s="57"/>
    </row>
    <row r="55" spans="1:55" ht="17.25" customHeight="1" x14ac:dyDescent="0.2">
      <c r="A55" s="944"/>
      <c r="B55" s="947"/>
      <c r="C55" s="950"/>
      <c r="D55" s="953"/>
      <c r="E55" s="959"/>
      <c r="F55" s="956"/>
      <c r="G55" s="978"/>
      <c r="H55" s="962"/>
      <c r="I55" s="966"/>
      <c r="J55" s="967"/>
      <c r="K55" s="971"/>
      <c r="L55" s="974"/>
      <c r="M55" s="177"/>
      <c r="N55" s="178"/>
      <c r="O55" s="179"/>
      <c r="P55" s="107"/>
      <c r="Q55" s="107"/>
      <c r="R55" s="1046"/>
      <c r="S55" s="108"/>
      <c r="T55" s="1049"/>
      <c r="U55" s="109"/>
      <c r="V55" s="1049"/>
      <c r="W55" s="109"/>
      <c r="X55" s="1049"/>
      <c r="Y55" s="109"/>
      <c r="Z55" s="1049"/>
      <c r="AA55" s="109"/>
      <c r="AB55" s="1049"/>
      <c r="AC55" s="109"/>
      <c r="AD55" s="1049"/>
      <c r="AE55" s="109"/>
      <c r="AF55" s="875"/>
      <c r="AG55" s="50"/>
      <c r="AH55" s="875"/>
      <c r="AI55" s="109"/>
      <c r="AJ55" s="878"/>
      <c r="AK55" s="103"/>
      <c r="AL55" s="111"/>
      <c r="AM55" s="112"/>
      <c r="AN55" s="112"/>
      <c r="AO55" s="112"/>
      <c r="AP55" s="112"/>
      <c r="AQ55" s="112"/>
      <c r="AR55" s="53">
        <f t="shared" si="19"/>
        <v>0</v>
      </c>
      <c r="AS55" s="113"/>
      <c r="AT55" s="112"/>
      <c r="AU55" s="53">
        <v>0</v>
      </c>
      <c r="AV55" s="113"/>
      <c r="AW55" s="112"/>
      <c r="AX55" s="112"/>
      <c r="AY55" s="112"/>
      <c r="AZ55" s="114"/>
      <c r="BA55" s="115"/>
      <c r="BB55" s="115"/>
      <c r="BC55" s="57"/>
    </row>
    <row r="56" spans="1:55" ht="17.25" customHeight="1" x14ac:dyDescent="0.2">
      <c r="A56" s="944"/>
      <c r="B56" s="947"/>
      <c r="C56" s="950"/>
      <c r="D56" s="953"/>
      <c r="E56" s="959"/>
      <c r="F56" s="956"/>
      <c r="G56" s="978"/>
      <c r="H56" s="962"/>
      <c r="I56" s="966"/>
      <c r="J56" s="967"/>
      <c r="K56" s="971"/>
      <c r="L56" s="974"/>
      <c r="M56" s="177"/>
      <c r="N56" s="178"/>
      <c r="O56" s="179"/>
      <c r="P56" s="107"/>
      <c r="Q56" s="107"/>
      <c r="R56" s="1046"/>
      <c r="S56" s="108"/>
      <c r="T56" s="1049"/>
      <c r="U56" s="109"/>
      <c r="V56" s="1049"/>
      <c r="W56" s="109"/>
      <c r="X56" s="1049"/>
      <c r="Y56" s="109"/>
      <c r="Z56" s="1049"/>
      <c r="AA56" s="109"/>
      <c r="AB56" s="1049"/>
      <c r="AC56" s="109"/>
      <c r="AD56" s="1049"/>
      <c r="AE56" s="109"/>
      <c r="AF56" s="875"/>
      <c r="AG56" s="50"/>
      <c r="AH56" s="875"/>
      <c r="AI56" s="109"/>
      <c r="AJ56" s="878"/>
      <c r="AK56" s="103"/>
      <c r="AL56" s="111"/>
      <c r="AM56" s="112"/>
      <c r="AN56" s="112"/>
      <c r="AO56" s="112"/>
      <c r="AP56" s="112"/>
      <c r="AQ56" s="112"/>
      <c r="AR56" s="53">
        <f t="shared" si="19"/>
        <v>0</v>
      </c>
      <c r="AS56" s="113"/>
      <c r="AT56" s="112"/>
      <c r="AU56" s="53">
        <v>0</v>
      </c>
      <c r="AV56" s="113"/>
      <c r="AW56" s="112"/>
      <c r="AX56" s="112"/>
      <c r="AY56" s="112"/>
      <c r="AZ56" s="114"/>
      <c r="BA56" s="115"/>
      <c r="BB56" s="115"/>
      <c r="BC56" s="57"/>
    </row>
    <row r="57" spans="1:55" ht="17.25" customHeight="1" x14ac:dyDescent="0.2">
      <c r="A57" s="944"/>
      <c r="B57" s="947"/>
      <c r="C57" s="950"/>
      <c r="D57" s="953"/>
      <c r="E57" s="959"/>
      <c r="F57" s="956"/>
      <c r="G57" s="978"/>
      <c r="H57" s="962"/>
      <c r="I57" s="966"/>
      <c r="J57" s="967"/>
      <c r="K57" s="971"/>
      <c r="L57" s="974"/>
      <c r="M57" s="177"/>
      <c r="N57" s="178"/>
      <c r="O57" s="179"/>
      <c r="P57" s="107"/>
      <c r="Q57" s="107"/>
      <c r="R57" s="1046"/>
      <c r="S57" s="108"/>
      <c r="T57" s="1049"/>
      <c r="U57" s="109"/>
      <c r="V57" s="1049"/>
      <c r="W57" s="109"/>
      <c r="X57" s="1049"/>
      <c r="Y57" s="109"/>
      <c r="Z57" s="1049"/>
      <c r="AA57" s="109"/>
      <c r="AB57" s="1049"/>
      <c r="AC57" s="109"/>
      <c r="AD57" s="1049"/>
      <c r="AE57" s="109"/>
      <c r="AF57" s="875"/>
      <c r="AG57" s="50"/>
      <c r="AH57" s="875"/>
      <c r="AI57" s="109"/>
      <c r="AJ57" s="878"/>
      <c r="AK57" s="103"/>
      <c r="AL57" s="111"/>
      <c r="AM57" s="112"/>
      <c r="AN57" s="112"/>
      <c r="AO57" s="112"/>
      <c r="AP57" s="112"/>
      <c r="AQ57" s="112"/>
      <c r="AR57" s="53">
        <f t="shared" si="19"/>
        <v>0</v>
      </c>
      <c r="AS57" s="113"/>
      <c r="AT57" s="112"/>
      <c r="AU57" s="53">
        <v>0</v>
      </c>
      <c r="AV57" s="113"/>
      <c r="AW57" s="112"/>
      <c r="AX57" s="112"/>
      <c r="AY57" s="112"/>
      <c r="AZ57" s="114"/>
      <c r="BA57" s="115"/>
      <c r="BB57" s="115"/>
      <c r="BC57" s="57"/>
    </row>
    <row r="58" spans="1:55" ht="17.25" customHeight="1" x14ac:dyDescent="0.2">
      <c r="A58" s="944"/>
      <c r="B58" s="947"/>
      <c r="C58" s="950"/>
      <c r="D58" s="953"/>
      <c r="E58" s="959"/>
      <c r="F58" s="956"/>
      <c r="G58" s="978"/>
      <c r="H58" s="962"/>
      <c r="I58" s="966"/>
      <c r="J58" s="967"/>
      <c r="K58" s="971"/>
      <c r="L58" s="974"/>
      <c r="M58" s="177"/>
      <c r="N58" s="178"/>
      <c r="O58" s="179"/>
      <c r="P58" s="107"/>
      <c r="Q58" s="107"/>
      <c r="R58" s="1046"/>
      <c r="S58" s="108"/>
      <c r="T58" s="1049"/>
      <c r="U58" s="109"/>
      <c r="V58" s="1049"/>
      <c r="W58" s="109"/>
      <c r="X58" s="1049"/>
      <c r="Y58" s="109"/>
      <c r="Z58" s="1049"/>
      <c r="AA58" s="109"/>
      <c r="AB58" s="1049"/>
      <c r="AC58" s="109"/>
      <c r="AD58" s="1049"/>
      <c r="AE58" s="109"/>
      <c r="AF58" s="875"/>
      <c r="AG58" s="50"/>
      <c r="AH58" s="875"/>
      <c r="AI58" s="109"/>
      <c r="AJ58" s="878"/>
      <c r="AK58" s="103"/>
      <c r="AL58" s="111"/>
      <c r="AM58" s="112"/>
      <c r="AN58" s="112"/>
      <c r="AO58" s="112"/>
      <c r="AP58" s="112"/>
      <c r="AQ58" s="112"/>
      <c r="AR58" s="53">
        <f t="shared" si="19"/>
        <v>0</v>
      </c>
      <c r="AS58" s="113"/>
      <c r="AT58" s="112"/>
      <c r="AU58" s="53">
        <v>0</v>
      </c>
      <c r="AV58" s="113"/>
      <c r="AW58" s="112"/>
      <c r="AX58" s="112"/>
      <c r="AY58" s="112"/>
      <c r="AZ58" s="114"/>
      <c r="BA58" s="115"/>
      <c r="BB58" s="115"/>
      <c r="BC58" s="57"/>
    </row>
    <row r="59" spans="1:55" ht="17.25" customHeight="1" x14ac:dyDescent="0.2">
      <c r="A59" s="944"/>
      <c r="B59" s="947"/>
      <c r="C59" s="950"/>
      <c r="D59" s="953"/>
      <c r="E59" s="959"/>
      <c r="F59" s="956"/>
      <c r="G59" s="978"/>
      <c r="H59" s="962"/>
      <c r="I59" s="966"/>
      <c r="J59" s="967"/>
      <c r="K59" s="971"/>
      <c r="L59" s="974"/>
      <c r="M59" s="177"/>
      <c r="N59" s="178"/>
      <c r="O59" s="179"/>
      <c r="P59" s="107"/>
      <c r="Q59" s="107"/>
      <c r="R59" s="1046"/>
      <c r="S59" s="108"/>
      <c r="T59" s="1049"/>
      <c r="U59" s="109"/>
      <c r="V59" s="1049"/>
      <c r="W59" s="109"/>
      <c r="X59" s="1049"/>
      <c r="Y59" s="109"/>
      <c r="Z59" s="1049"/>
      <c r="AA59" s="109"/>
      <c r="AB59" s="1049"/>
      <c r="AC59" s="109"/>
      <c r="AD59" s="1049"/>
      <c r="AE59" s="109"/>
      <c r="AF59" s="875"/>
      <c r="AG59" s="50"/>
      <c r="AH59" s="875"/>
      <c r="AI59" s="109"/>
      <c r="AJ59" s="879"/>
      <c r="AK59" s="103">
        <f t="shared" si="18"/>
        <v>0</v>
      </c>
      <c r="AL59" s="111"/>
      <c r="AM59" s="112"/>
      <c r="AN59" s="112"/>
      <c r="AO59" s="112"/>
      <c r="AP59" s="112"/>
      <c r="AQ59" s="112"/>
      <c r="AR59" s="53">
        <f t="shared" si="19"/>
        <v>0</v>
      </c>
      <c r="AS59" s="113"/>
      <c r="AT59" s="112"/>
      <c r="AU59" s="53">
        <f>SUM(AS59:AT59)</f>
        <v>0</v>
      </c>
      <c r="AV59" s="113"/>
      <c r="AW59" s="112"/>
      <c r="AX59" s="112"/>
      <c r="AY59" s="112"/>
      <c r="AZ59" s="114"/>
      <c r="BA59" s="115"/>
      <c r="BB59" s="115"/>
      <c r="BC59" s="57"/>
    </row>
    <row r="60" spans="1:55" ht="9.9499999999999993" customHeight="1" thickBot="1" x14ac:dyDescent="0.25">
      <c r="A60" s="945"/>
      <c r="B60" s="948"/>
      <c r="C60" s="951"/>
      <c r="D60" s="954"/>
      <c r="E60" s="960"/>
      <c r="F60" s="957"/>
      <c r="G60" s="979"/>
      <c r="H60" s="963"/>
      <c r="I60" s="968"/>
      <c r="J60" s="969"/>
      <c r="K60" s="972"/>
      <c r="L60" s="975"/>
      <c r="M60" s="180"/>
      <c r="N60" s="181"/>
      <c r="O60" s="182"/>
      <c r="P60" s="117"/>
      <c r="Q60" s="117"/>
      <c r="R60" s="1047"/>
      <c r="S60" s="183"/>
      <c r="T60" s="1050"/>
      <c r="U60" s="184"/>
      <c r="V60" s="1050"/>
      <c r="W60" s="184"/>
      <c r="X60" s="1050"/>
      <c r="Y60" s="184"/>
      <c r="Z60" s="1050"/>
      <c r="AA60" s="184"/>
      <c r="AB60" s="1050"/>
      <c r="AC60" s="184"/>
      <c r="AD60" s="1050"/>
      <c r="AE60" s="184"/>
      <c r="AF60" s="876"/>
      <c r="AG60" s="185"/>
      <c r="AH60" s="876"/>
      <c r="AI60" s="184"/>
      <c r="AJ60" s="118"/>
      <c r="AK60" s="119"/>
      <c r="AL60" s="186"/>
      <c r="AM60" s="187"/>
      <c r="AN60" s="187"/>
      <c r="AO60" s="187"/>
      <c r="AP60" s="187"/>
      <c r="AQ60" s="187"/>
      <c r="AR60" s="120"/>
      <c r="AS60" s="188"/>
      <c r="AT60" s="187"/>
      <c r="AU60" s="120"/>
      <c r="AV60" s="188"/>
      <c r="AW60" s="187"/>
      <c r="AX60" s="187"/>
      <c r="AY60" s="187"/>
      <c r="AZ60" s="189"/>
      <c r="BA60" s="190"/>
      <c r="BB60" s="190"/>
      <c r="BC60" s="191"/>
    </row>
    <row r="61" spans="1:55" ht="6" customHeight="1" x14ac:dyDescent="0.2">
      <c r="A61" s="156"/>
      <c r="B61" s="192"/>
      <c r="C61" s="192"/>
      <c r="D61" s="192"/>
      <c r="E61" s="192"/>
      <c r="F61" s="192"/>
      <c r="G61" s="192"/>
      <c r="H61" s="192"/>
      <c r="I61" s="976"/>
      <c r="J61" s="976"/>
      <c r="K61" s="192"/>
      <c r="L61" s="192"/>
      <c r="M61" s="192"/>
      <c r="N61" s="192"/>
      <c r="O61" s="192"/>
      <c r="P61" s="192"/>
      <c r="Q61" s="192"/>
      <c r="R61" s="192"/>
      <c r="S61" s="192"/>
      <c r="T61" s="192"/>
      <c r="U61" s="192"/>
      <c r="V61" s="192"/>
      <c r="W61" s="192"/>
      <c r="X61" s="192"/>
      <c r="Y61" s="192"/>
      <c r="Z61" s="192"/>
      <c r="AA61" s="192"/>
      <c r="AB61" s="192"/>
      <c r="AC61" s="192"/>
      <c r="AD61" s="192"/>
      <c r="AE61" s="192"/>
      <c r="AF61" s="192"/>
      <c r="AG61" s="192"/>
      <c r="AH61" s="192"/>
      <c r="AI61" s="192"/>
      <c r="AJ61" s="192"/>
      <c r="AK61" s="193"/>
      <c r="AL61" s="193"/>
      <c r="AM61" s="193"/>
      <c r="AN61" s="193"/>
      <c r="AO61" s="193"/>
      <c r="AP61" s="193"/>
      <c r="AQ61" s="194"/>
      <c r="AR61" s="193"/>
      <c r="AS61" s="193"/>
      <c r="AT61" s="193"/>
      <c r="AU61" s="193"/>
      <c r="AV61" s="193"/>
      <c r="AW61" s="193"/>
      <c r="AX61" s="193"/>
      <c r="AY61" s="193"/>
      <c r="AZ61" s="193"/>
      <c r="BA61" s="193"/>
      <c r="BB61" s="193"/>
      <c r="BC61" s="156"/>
    </row>
    <row r="62" spans="1:55" ht="72" hidden="1" customHeight="1" x14ac:dyDescent="0.2">
      <c r="A62" s="943">
        <v>6</v>
      </c>
      <c r="B62" s="161" t="s">
        <v>1705</v>
      </c>
      <c r="C62" s="162" t="s">
        <v>1706</v>
      </c>
      <c r="D62" s="163" t="s">
        <v>21</v>
      </c>
      <c r="E62" s="163" t="s">
        <v>1893</v>
      </c>
      <c r="F62" s="162" t="s">
        <v>1707</v>
      </c>
      <c r="G62" s="164" t="s">
        <v>1679</v>
      </c>
      <c r="H62" s="164" t="s">
        <v>1680</v>
      </c>
      <c r="I62" s="165" t="s">
        <v>1909</v>
      </c>
      <c r="J62" s="166">
        <f>+$N$3</f>
        <v>2019</v>
      </c>
      <c r="K62" s="164" t="s">
        <v>1926</v>
      </c>
      <c r="L62" s="165" t="s">
        <v>1927</v>
      </c>
      <c r="M62" s="162" t="s">
        <v>1708</v>
      </c>
      <c r="N62" s="162" t="s">
        <v>1709</v>
      </c>
      <c r="O62" s="162" t="s">
        <v>1710</v>
      </c>
      <c r="P62" s="162" t="s">
        <v>1711</v>
      </c>
      <c r="Q62" s="162" t="s">
        <v>1712</v>
      </c>
      <c r="R62" s="167">
        <f t="shared" ref="R62:AG62" si="20">SUM(R63:R69)</f>
        <v>0</v>
      </c>
      <c r="S62" s="168">
        <f t="shared" si="20"/>
        <v>0</v>
      </c>
      <c r="T62" s="169">
        <f t="shared" si="20"/>
        <v>0</v>
      </c>
      <c r="U62" s="170">
        <f t="shared" si="20"/>
        <v>0</v>
      </c>
      <c r="V62" s="169">
        <f t="shared" si="20"/>
        <v>0</v>
      </c>
      <c r="W62" s="170">
        <f t="shared" si="20"/>
        <v>0</v>
      </c>
      <c r="X62" s="169">
        <f t="shared" si="20"/>
        <v>0</v>
      </c>
      <c r="Y62" s="170">
        <f t="shared" si="20"/>
        <v>0</v>
      </c>
      <c r="Z62" s="169">
        <f t="shared" si="20"/>
        <v>0</v>
      </c>
      <c r="AA62" s="170">
        <f t="shared" si="20"/>
        <v>0</v>
      </c>
      <c r="AB62" s="169">
        <f t="shared" si="20"/>
        <v>0</v>
      </c>
      <c r="AC62" s="170">
        <f t="shared" si="20"/>
        <v>0</v>
      </c>
      <c r="AD62" s="169">
        <f t="shared" si="20"/>
        <v>0</v>
      </c>
      <c r="AE62" s="170">
        <f t="shared" si="20"/>
        <v>0</v>
      </c>
      <c r="AF62" s="169">
        <f t="shared" si="20"/>
        <v>0</v>
      </c>
      <c r="AG62" s="171">
        <f t="shared" si="20"/>
        <v>0</v>
      </c>
      <c r="AH62" s="868"/>
      <c r="AI62" s="868"/>
      <c r="AJ62" s="172">
        <f t="shared" ref="AJ62:AZ62" si="21">SUM(AJ63:AJ69)</f>
        <v>0</v>
      </c>
      <c r="AK62" s="173">
        <f t="shared" si="21"/>
        <v>0</v>
      </c>
      <c r="AL62" s="41">
        <f t="shared" si="21"/>
        <v>0</v>
      </c>
      <c r="AM62" s="42">
        <f t="shared" si="21"/>
        <v>0</v>
      </c>
      <c r="AN62" s="42">
        <f t="shared" si="21"/>
        <v>0</v>
      </c>
      <c r="AO62" s="42">
        <f t="shared" si="21"/>
        <v>0</v>
      </c>
      <c r="AP62" s="42">
        <f t="shared" si="21"/>
        <v>0</v>
      </c>
      <c r="AQ62" s="42">
        <f t="shared" si="21"/>
        <v>0</v>
      </c>
      <c r="AR62" s="43">
        <f t="shared" si="21"/>
        <v>0</v>
      </c>
      <c r="AS62" s="104">
        <f t="shared" si="21"/>
        <v>0</v>
      </c>
      <c r="AT62" s="42">
        <f t="shared" si="21"/>
        <v>0</v>
      </c>
      <c r="AU62" s="43">
        <f t="shared" si="21"/>
        <v>0</v>
      </c>
      <c r="AV62" s="104">
        <f t="shared" si="21"/>
        <v>0</v>
      </c>
      <c r="AW62" s="42">
        <f t="shared" si="21"/>
        <v>0</v>
      </c>
      <c r="AX62" s="42">
        <f t="shared" si="21"/>
        <v>0</v>
      </c>
      <c r="AY62" s="42">
        <f t="shared" si="21"/>
        <v>0</v>
      </c>
      <c r="AZ62" s="105">
        <f t="shared" si="21"/>
        <v>0</v>
      </c>
      <c r="BA62" s="44" t="s">
        <v>1685</v>
      </c>
      <c r="BB62" s="44" t="s">
        <v>1686</v>
      </c>
      <c r="BC62" s="45" t="s">
        <v>1687</v>
      </c>
    </row>
    <row r="63" spans="1:55" ht="17.25" hidden="1" customHeight="1" x14ac:dyDescent="0.2">
      <c r="A63" s="944"/>
      <c r="B63" s="946" t="str">
        <f>VLOOKUP($D$9,'PROYECTOS REGISTRADOS'!$A$2:$D$82,4,0)</f>
        <v>Desarrollo de estrategias en ciencia, tecnología e innvación Tocancipá, Cundinamarca, Centro Oriente</v>
      </c>
      <c r="C63" s="949" t="str">
        <f>VLOOKUP($D$9,'PROYECTOS REGISTRADOS'!$A$2:$D$82,3,0)</f>
        <v>2016-25817-0014</v>
      </c>
      <c r="D63" s="992"/>
      <c r="E63" s="958" t="str">
        <f>IF(D63=0,"0-0",(VLOOKUP(D63,'CONSOLIDADO PLAN DESARROLLO'!$EL$9:$ET$304,2,0)))</f>
        <v>0-0</v>
      </c>
      <c r="F63" s="955" t="str">
        <f>IF(D63=0,"0-0",(VLOOKUP(D63,'CONSOLIDADO PLAN DESARROLLO'!$EL$9:$ET$304,3,0)))</f>
        <v>0-0</v>
      </c>
      <c r="G63" s="977" t="str">
        <f>IF(D63=0,"0-0",(VLOOKUP(D63,'CONSOLIDADO PLAN DESARROLLO'!$EL$9:$ET$304,4,0)))</f>
        <v>0-0</v>
      </c>
      <c r="H63" s="961" t="str">
        <f>IF(D63=0,"0-0",(VLOOKUP(D63,'CONSOLIDADO PLAN DESARROLLO'!$EL$9:$ET$304,5,0)))</f>
        <v>0-0</v>
      </c>
      <c r="I63" s="964" t="str">
        <f>IF(D63=0,"0-0",(VLOOKUP(D63,'CONSOLIDADO PLAN DESARROLLO'!$EL$9:$ET$304,$R$3,0)))</f>
        <v>0-0</v>
      </c>
      <c r="J63" s="965"/>
      <c r="K63" s="995"/>
      <c r="L63" s="973"/>
      <c r="M63" s="174"/>
      <c r="N63" s="175"/>
      <c r="O63" s="176"/>
      <c r="P63" s="46"/>
      <c r="Q63" s="47"/>
      <c r="R63" s="998"/>
      <c r="S63" s="48"/>
      <c r="T63" s="874"/>
      <c r="U63" s="49"/>
      <c r="V63" s="874"/>
      <c r="W63" s="49"/>
      <c r="X63" s="874"/>
      <c r="Y63" s="49"/>
      <c r="Z63" s="874"/>
      <c r="AA63" s="49"/>
      <c r="AB63" s="874"/>
      <c r="AC63" s="49"/>
      <c r="AD63" s="874"/>
      <c r="AE63" s="49"/>
      <c r="AF63" s="874"/>
      <c r="AG63" s="50"/>
      <c r="AH63" s="869"/>
      <c r="AI63" s="869"/>
      <c r="AJ63" s="877">
        <f>+R63+T63+V63+X63+Z63+AB63+AD63+AF63</f>
        <v>0</v>
      </c>
      <c r="AK63" s="103">
        <f t="shared" ref="AK63:AK68" si="22">AC63+AE63+AG63+S63+U63+W63+Y63+AA63</f>
        <v>0</v>
      </c>
      <c r="AL63" s="51"/>
      <c r="AM63" s="52"/>
      <c r="AN63" s="52"/>
      <c r="AO63" s="52"/>
      <c r="AP63" s="52"/>
      <c r="AQ63" s="52"/>
      <c r="AR63" s="53">
        <f t="shared" ref="AR63:AR68" si="23">SUM(AL63:AQ63)</f>
        <v>0</v>
      </c>
      <c r="AS63" s="54"/>
      <c r="AT63" s="52"/>
      <c r="AU63" s="53">
        <f t="shared" ref="AU63:AU68" si="24">SUM(AS63:AT63)</f>
        <v>0</v>
      </c>
      <c r="AV63" s="54"/>
      <c r="AW63" s="52"/>
      <c r="AX63" s="52"/>
      <c r="AY63" s="52"/>
      <c r="AZ63" s="55"/>
      <c r="BA63" s="56"/>
      <c r="BB63" s="56"/>
      <c r="BC63" s="57"/>
    </row>
    <row r="64" spans="1:55" ht="17.25" hidden="1" customHeight="1" x14ac:dyDescent="0.2">
      <c r="A64" s="944"/>
      <c r="B64" s="946"/>
      <c r="C64" s="949"/>
      <c r="D64" s="992"/>
      <c r="E64" s="959"/>
      <c r="F64" s="955"/>
      <c r="G64" s="977"/>
      <c r="H64" s="961"/>
      <c r="I64" s="966"/>
      <c r="J64" s="967"/>
      <c r="K64" s="995"/>
      <c r="L64" s="974"/>
      <c r="M64" s="174"/>
      <c r="N64" s="175"/>
      <c r="O64" s="176"/>
      <c r="P64" s="46"/>
      <c r="Q64" s="47"/>
      <c r="R64" s="999"/>
      <c r="S64" s="48"/>
      <c r="T64" s="875"/>
      <c r="U64" s="49"/>
      <c r="V64" s="875"/>
      <c r="W64" s="49"/>
      <c r="X64" s="875"/>
      <c r="Y64" s="49"/>
      <c r="Z64" s="875"/>
      <c r="AA64" s="49"/>
      <c r="AB64" s="875"/>
      <c r="AC64" s="49"/>
      <c r="AD64" s="875"/>
      <c r="AE64" s="49"/>
      <c r="AF64" s="875"/>
      <c r="AG64" s="50"/>
      <c r="AH64" s="870"/>
      <c r="AI64" s="870"/>
      <c r="AJ64" s="878"/>
      <c r="AK64" s="103">
        <f t="shared" si="22"/>
        <v>0</v>
      </c>
      <c r="AL64" s="51"/>
      <c r="AM64" s="52"/>
      <c r="AN64" s="52"/>
      <c r="AO64" s="52"/>
      <c r="AP64" s="52"/>
      <c r="AQ64" s="52"/>
      <c r="AR64" s="53">
        <f t="shared" si="23"/>
        <v>0</v>
      </c>
      <c r="AS64" s="54"/>
      <c r="AT64" s="52"/>
      <c r="AU64" s="53">
        <f t="shared" si="24"/>
        <v>0</v>
      </c>
      <c r="AV64" s="54"/>
      <c r="AW64" s="52"/>
      <c r="AX64" s="52"/>
      <c r="AY64" s="52"/>
      <c r="AZ64" s="55"/>
      <c r="BA64" s="56"/>
      <c r="BB64" s="56"/>
      <c r="BC64" s="57"/>
    </row>
    <row r="65" spans="1:55" ht="17.25" hidden="1" customHeight="1" x14ac:dyDescent="0.2">
      <c r="A65" s="944"/>
      <c r="B65" s="946"/>
      <c r="C65" s="949"/>
      <c r="D65" s="992"/>
      <c r="E65" s="959"/>
      <c r="F65" s="955"/>
      <c r="G65" s="977"/>
      <c r="H65" s="961"/>
      <c r="I65" s="966"/>
      <c r="J65" s="967"/>
      <c r="K65" s="995"/>
      <c r="L65" s="974"/>
      <c r="M65" s="174"/>
      <c r="N65" s="175"/>
      <c r="O65" s="176"/>
      <c r="P65" s="46"/>
      <c r="Q65" s="47"/>
      <c r="R65" s="999"/>
      <c r="S65" s="48"/>
      <c r="T65" s="875"/>
      <c r="U65" s="49"/>
      <c r="V65" s="875"/>
      <c r="W65" s="49"/>
      <c r="X65" s="875"/>
      <c r="Y65" s="49"/>
      <c r="Z65" s="875"/>
      <c r="AA65" s="49"/>
      <c r="AB65" s="875"/>
      <c r="AC65" s="49"/>
      <c r="AD65" s="875"/>
      <c r="AE65" s="49"/>
      <c r="AF65" s="875"/>
      <c r="AG65" s="50"/>
      <c r="AH65" s="870"/>
      <c r="AI65" s="870"/>
      <c r="AJ65" s="878"/>
      <c r="AK65" s="103">
        <f t="shared" si="22"/>
        <v>0</v>
      </c>
      <c r="AL65" s="51"/>
      <c r="AM65" s="52"/>
      <c r="AN65" s="52"/>
      <c r="AO65" s="52"/>
      <c r="AP65" s="52"/>
      <c r="AQ65" s="52"/>
      <c r="AR65" s="53">
        <f t="shared" si="23"/>
        <v>0</v>
      </c>
      <c r="AS65" s="54"/>
      <c r="AT65" s="52"/>
      <c r="AU65" s="53">
        <f t="shared" si="24"/>
        <v>0</v>
      </c>
      <c r="AV65" s="54"/>
      <c r="AW65" s="52"/>
      <c r="AX65" s="52"/>
      <c r="AY65" s="52"/>
      <c r="AZ65" s="55"/>
      <c r="BA65" s="56"/>
      <c r="BB65" s="56"/>
      <c r="BC65" s="57"/>
    </row>
    <row r="66" spans="1:55" ht="17.25" hidden="1" customHeight="1" x14ac:dyDescent="0.2">
      <c r="A66" s="944"/>
      <c r="B66" s="946"/>
      <c r="C66" s="949"/>
      <c r="D66" s="992"/>
      <c r="E66" s="959"/>
      <c r="F66" s="955"/>
      <c r="G66" s="977"/>
      <c r="H66" s="961"/>
      <c r="I66" s="966"/>
      <c r="J66" s="967"/>
      <c r="K66" s="995"/>
      <c r="L66" s="974"/>
      <c r="M66" s="174"/>
      <c r="N66" s="175"/>
      <c r="O66" s="176"/>
      <c r="P66" s="46"/>
      <c r="Q66" s="47"/>
      <c r="R66" s="999"/>
      <c r="S66" s="48"/>
      <c r="T66" s="875"/>
      <c r="U66" s="49"/>
      <c r="V66" s="875"/>
      <c r="W66" s="49"/>
      <c r="X66" s="875"/>
      <c r="Y66" s="49"/>
      <c r="Z66" s="875"/>
      <c r="AA66" s="49"/>
      <c r="AB66" s="875"/>
      <c r="AC66" s="49"/>
      <c r="AD66" s="875"/>
      <c r="AE66" s="49"/>
      <c r="AF66" s="875"/>
      <c r="AG66" s="50"/>
      <c r="AH66" s="870"/>
      <c r="AI66" s="870"/>
      <c r="AJ66" s="878"/>
      <c r="AK66" s="103">
        <f t="shared" si="22"/>
        <v>0</v>
      </c>
      <c r="AL66" s="51"/>
      <c r="AM66" s="52"/>
      <c r="AN66" s="52"/>
      <c r="AO66" s="52"/>
      <c r="AP66" s="52"/>
      <c r="AQ66" s="52"/>
      <c r="AR66" s="53">
        <f t="shared" si="23"/>
        <v>0</v>
      </c>
      <c r="AS66" s="54"/>
      <c r="AT66" s="52"/>
      <c r="AU66" s="53">
        <f t="shared" si="24"/>
        <v>0</v>
      </c>
      <c r="AV66" s="54"/>
      <c r="AW66" s="52"/>
      <c r="AX66" s="52"/>
      <c r="AY66" s="52"/>
      <c r="AZ66" s="55"/>
      <c r="BA66" s="56"/>
      <c r="BB66" s="56"/>
      <c r="BC66" s="57"/>
    </row>
    <row r="67" spans="1:55" ht="17.25" hidden="1" customHeight="1" x14ac:dyDescent="0.2">
      <c r="A67" s="944"/>
      <c r="B67" s="946"/>
      <c r="C67" s="949"/>
      <c r="D67" s="992"/>
      <c r="E67" s="959"/>
      <c r="F67" s="955"/>
      <c r="G67" s="977"/>
      <c r="H67" s="961"/>
      <c r="I67" s="966"/>
      <c r="J67" s="967"/>
      <c r="K67" s="995"/>
      <c r="L67" s="974"/>
      <c r="M67" s="174"/>
      <c r="N67" s="175"/>
      <c r="O67" s="176"/>
      <c r="P67" s="46"/>
      <c r="Q67" s="47"/>
      <c r="R67" s="999"/>
      <c r="S67" s="48"/>
      <c r="T67" s="875"/>
      <c r="U67" s="49"/>
      <c r="V67" s="875"/>
      <c r="W67" s="49"/>
      <c r="X67" s="875"/>
      <c r="Y67" s="49"/>
      <c r="Z67" s="875"/>
      <c r="AA67" s="49"/>
      <c r="AB67" s="875"/>
      <c r="AC67" s="49"/>
      <c r="AD67" s="875"/>
      <c r="AE67" s="49"/>
      <c r="AF67" s="875"/>
      <c r="AG67" s="50"/>
      <c r="AH67" s="870"/>
      <c r="AI67" s="870"/>
      <c r="AJ67" s="878"/>
      <c r="AK67" s="103">
        <f t="shared" si="22"/>
        <v>0</v>
      </c>
      <c r="AL67" s="51"/>
      <c r="AM67" s="52"/>
      <c r="AN67" s="52"/>
      <c r="AO67" s="52"/>
      <c r="AP67" s="52"/>
      <c r="AQ67" s="52"/>
      <c r="AR67" s="53">
        <f t="shared" si="23"/>
        <v>0</v>
      </c>
      <c r="AS67" s="54"/>
      <c r="AT67" s="52"/>
      <c r="AU67" s="53">
        <f t="shared" si="24"/>
        <v>0</v>
      </c>
      <c r="AV67" s="54"/>
      <c r="AW67" s="52"/>
      <c r="AX67" s="52"/>
      <c r="AY67" s="52"/>
      <c r="AZ67" s="55"/>
      <c r="BA67" s="56"/>
      <c r="BB67" s="56"/>
      <c r="BC67" s="57"/>
    </row>
    <row r="68" spans="1:55" ht="17.25" hidden="1" customHeight="1" x14ac:dyDescent="0.2">
      <c r="A68" s="944"/>
      <c r="B68" s="947"/>
      <c r="C68" s="950"/>
      <c r="D68" s="993"/>
      <c r="E68" s="959"/>
      <c r="F68" s="956"/>
      <c r="G68" s="978"/>
      <c r="H68" s="962"/>
      <c r="I68" s="966"/>
      <c r="J68" s="967"/>
      <c r="K68" s="996"/>
      <c r="L68" s="974"/>
      <c r="M68" s="177"/>
      <c r="N68" s="178"/>
      <c r="O68" s="179"/>
      <c r="P68" s="106"/>
      <c r="Q68" s="107"/>
      <c r="R68" s="999"/>
      <c r="S68" s="108"/>
      <c r="T68" s="875"/>
      <c r="U68" s="109"/>
      <c r="V68" s="875"/>
      <c r="W68" s="109"/>
      <c r="X68" s="875"/>
      <c r="Y68" s="109"/>
      <c r="Z68" s="875"/>
      <c r="AA68" s="109"/>
      <c r="AB68" s="875"/>
      <c r="AC68" s="109"/>
      <c r="AD68" s="875"/>
      <c r="AE68" s="109"/>
      <c r="AF68" s="875"/>
      <c r="AG68" s="110"/>
      <c r="AH68" s="870"/>
      <c r="AI68" s="870"/>
      <c r="AJ68" s="879"/>
      <c r="AK68" s="103">
        <f t="shared" si="22"/>
        <v>0</v>
      </c>
      <c r="AL68" s="111"/>
      <c r="AM68" s="112"/>
      <c r="AN68" s="112"/>
      <c r="AO68" s="112"/>
      <c r="AP68" s="112"/>
      <c r="AQ68" s="112"/>
      <c r="AR68" s="53">
        <f t="shared" si="23"/>
        <v>0</v>
      </c>
      <c r="AS68" s="113"/>
      <c r="AT68" s="112"/>
      <c r="AU68" s="53">
        <f t="shared" si="24"/>
        <v>0</v>
      </c>
      <c r="AV68" s="113"/>
      <c r="AW68" s="112"/>
      <c r="AX68" s="112"/>
      <c r="AY68" s="112"/>
      <c r="AZ68" s="114"/>
      <c r="BA68" s="115"/>
      <c r="BB68" s="115"/>
      <c r="BC68" s="116"/>
    </row>
    <row r="69" spans="1:55" ht="9.9499999999999993" hidden="1" customHeight="1" thickBot="1" x14ac:dyDescent="0.25">
      <c r="A69" s="945"/>
      <c r="B69" s="948"/>
      <c r="C69" s="951"/>
      <c r="D69" s="994"/>
      <c r="E69" s="960"/>
      <c r="F69" s="957"/>
      <c r="G69" s="979"/>
      <c r="H69" s="963"/>
      <c r="I69" s="968"/>
      <c r="J69" s="969"/>
      <c r="K69" s="997"/>
      <c r="L69" s="975"/>
      <c r="M69" s="180"/>
      <c r="N69" s="181"/>
      <c r="O69" s="182"/>
      <c r="P69" s="117"/>
      <c r="Q69" s="117"/>
      <c r="R69" s="1000"/>
      <c r="S69" s="183"/>
      <c r="T69" s="876"/>
      <c r="U69" s="184"/>
      <c r="V69" s="876"/>
      <c r="W69" s="184"/>
      <c r="X69" s="876"/>
      <c r="Y69" s="184"/>
      <c r="Z69" s="876"/>
      <c r="AA69" s="184"/>
      <c r="AB69" s="876"/>
      <c r="AC69" s="184"/>
      <c r="AD69" s="876"/>
      <c r="AE69" s="184"/>
      <c r="AF69" s="876"/>
      <c r="AG69" s="185"/>
      <c r="AH69" s="871"/>
      <c r="AI69" s="871"/>
      <c r="AJ69" s="118"/>
      <c r="AK69" s="119"/>
      <c r="AL69" s="186"/>
      <c r="AM69" s="187"/>
      <c r="AN69" s="187"/>
      <c r="AO69" s="187"/>
      <c r="AP69" s="187"/>
      <c r="AQ69" s="187"/>
      <c r="AR69" s="120"/>
      <c r="AS69" s="188"/>
      <c r="AT69" s="187"/>
      <c r="AU69" s="120"/>
      <c r="AV69" s="188"/>
      <c r="AW69" s="187"/>
      <c r="AX69" s="187"/>
      <c r="AY69" s="187"/>
      <c r="AZ69" s="189"/>
      <c r="BA69" s="190"/>
      <c r="BB69" s="190"/>
      <c r="BC69" s="191"/>
    </row>
    <row r="70" spans="1:55" ht="6" hidden="1" customHeight="1" x14ac:dyDescent="0.2">
      <c r="A70" s="156"/>
      <c r="B70" s="192"/>
      <c r="C70" s="192"/>
      <c r="D70" s="192"/>
      <c r="E70" s="192"/>
      <c r="F70" s="192"/>
      <c r="G70" s="192"/>
      <c r="H70" s="192"/>
      <c r="I70" s="976"/>
      <c r="J70" s="976"/>
      <c r="K70" s="192"/>
      <c r="L70" s="192"/>
      <c r="M70" s="192"/>
      <c r="N70" s="192"/>
      <c r="O70" s="192"/>
      <c r="P70" s="192"/>
      <c r="Q70" s="192"/>
      <c r="R70" s="192"/>
      <c r="S70" s="192"/>
      <c r="T70" s="192"/>
      <c r="U70" s="192"/>
      <c r="V70" s="192"/>
      <c r="W70" s="192"/>
      <c r="X70" s="192"/>
      <c r="Y70" s="192"/>
      <c r="Z70" s="192"/>
      <c r="AA70" s="192"/>
      <c r="AB70" s="192"/>
      <c r="AC70" s="192"/>
      <c r="AD70" s="192"/>
      <c r="AE70" s="192"/>
      <c r="AF70" s="192"/>
      <c r="AG70" s="192"/>
      <c r="AH70" s="192"/>
      <c r="AI70" s="192"/>
      <c r="AJ70" s="192"/>
      <c r="AK70" s="193"/>
      <c r="AL70" s="193"/>
      <c r="AM70" s="193"/>
      <c r="AN70" s="193"/>
      <c r="AO70" s="193"/>
      <c r="AP70" s="193"/>
      <c r="AQ70" s="194"/>
      <c r="AR70" s="193"/>
      <c r="AS70" s="193"/>
      <c r="AT70" s="193"/>
      <c r="AU70" s="193"/>
      <c r="AV70" s="193"/>
      <c r="AW70" s="193"/>
      <c r="AX70" s="193"/>
      <c r="AY70" s="193"/>
      <c r="AZ70" s="193"/>
      <c r="BA70" s="193"/>
      <c r="BB70" s="193"/>
      <c r="BC70" s="156"/>
    </row>
    <row r="71" spans="1:55" ht="72" hidden="1" customHeight="1" x14ac:dyDescent="0.2">
      <c r="A71" s="943">
        <v>7</v>
      </c>
      <c r="B71" s="161" t="s">
        <v>1705</v>
      </c>
      <c r="C71" s="162" t="s">
        <v>1706</v>
      </c>
      <c r="D71" s="163" t="s">
        <v>21</v>
      </c>
      <c r="E71" s="163" t="s">
        <v>1893</v>
      </c>
      <c r="F71" s="162" t="s">
        <v>1707</v>
      </c>
      <c r="G71" s="164" t="s">
        <v>1679</v>
      </c>
      <c r="H71" s="164" t="s">
        <v>1680</v>
      </c>
      <c r="I71" s="165" t="s">
        <v>1909</v>
      </c>
      <c r="J71" s="166">
        <f>+$N$3</f>
        <v>2019</v>
      </c>
      <c r="K71" s="164" t="s">
        <v>1926</v>
      </c>
      <c r="L71" s="165" t="s">
        <v>1927</v>
      </c>
      <c r="M71" s="162" t="s">
        <v>1708</v>
      </c>
      <c r="N71" s="162" t="s">
        <v>1709</v>
      </c>
      <c r="O71" s="162" t="s">
        <v>1710</v>
      </c>
      <c r="P71" s="162" t="s">
        <v>1711</v>
      </c>
      <c r="Q71" s="162" t="s">
        <v>1712</v>
      </c>
      <c r="R71" s="167">
        <f t="shared" ref="R71:AG71" si="25">SUM(R72:R78)</f>
        <v>0</v>
      </c>
      <c r="S71" s="168">
        <f t="shared" si="25"/>
        <v>0</v>
      </c>
      <c r="T71" s="169">
        <f t="shared" si="25"/>
        <v>0</v>
      </c>
      <c r="U71" s="170">
        <f t="shared" si="25"/>
        <v>0</v>
      </c>
      <c r="V71" s="169">
        <f t="shared" si="25"/>
        <v>0</v>
      </c>
      <c r="W71" s="170">
        <f t="shared" si="25"/>
        <v>0</v>
      </c>
      <c r="X71" s="169">
        <f t="shared" si="25"/>
        <v>0</v>
      </c>
      <c r="Y71" s="170">
        <f t="shared" si="25"/>
        <v>0</v>
      </c>
      <c r="Z71" s="169">
        <f t="shared" si="25"/>
        <v>0</v>
      </c>
      <c r="AA71" s="170">
        <f t="shared" si="25"/>
        <v>0</v>
      </c>
      <c r="AB71" s="169">
        <f t="shared" si="25"/>
        <v>0</v>
      </c>
      <c r="AC71" s="170">
        <f t="shared" si="25"/>
        <v>0</v>
      </c>
      <c r="AD71" s="169">
        <f t="shared" si="25"/>
        <v>0</v>
      </c>
      <c r="AE71" s="170">
        <f t="shared" si="25"/>
        <v>0</v>
      </c>
      <c r="AF71" s="169">
        <f t="shared" si="25"/>
        <v>0</v>
      </c>
      <c r="AG71" s="171">
        <f t="shared" si="25"/>
        <v>0</v>
      </c>
      <c r="AH71" s="868"/>
      <c r="AI71" s="868"/>
      <c r="AJ71" s="172">
        <f t="shared" ref="AJ71:AZ71" si="26">SUM(AJ72:AJ78)</f>
        <v>0</v>
      </c>
      <c r="AK71" s="173">
        <f t="shared" si="26"/>
        <v>0</v>
      </c>
      <c r="AL71" s="41">
        <f t="shared" si="26"/>
        <v>0</v>
      </c>
      <c r="AM71" s="42">
        <f t="shared" si="26"/>
        <v>0</v>
      </c>
      <c r="AN71" s="42">
        <f t="shared" si="26"/>
        <v>0</v>
      </c>
      <c r="AO71" s="42">
        <f t="shared" si="26"/>
        <v>0</v>
      </c>
      <c r="AP71" s="42">
        <f t="shared" si="26"/>
        <v>0</v>
      </c>
      <c r="AQ71" s="42">
        <f t="shared" si="26"/>
        <v>0</v>
      </c>
      <c r="AR71" s="43">
        <f t="shared" si="26"/>
        <v>0</v>
      </c>
      <c r="AS71" s="104">
        <f t="shared" si="26"/>
        <v>0</v>
      </c>
      <c r="AT71" s="42">
        <f t="shared" si="26"/>
        <v>0</v>
      </c>
      <c r="AU71" s="43">
        <f t="shared" si="26"/>
        <v>0</v>
      </c>
      <c r="AV71" s="104">
        <f t="shared" si="26"/>
        <v>0</v>
      </c>
      <c r="AW71" s="42">
        <f t="shared" si="26"/>
        <v>0</v>
      </c>
      <c r="AX71" s="42">
        <f t="shared" si="26"/>
        <v>0</v>
      </c>
      <c r="AY71" s="42">
        <f t="shared" si="26"/>
        <v>0</v>
      </c>
      <c r="AZ71" s="105">
        <f t="shared" si="26"/>
        <v>0</v>
      </c>
      <c r="BA71" s="44" t="s">
        <v>1685</v>
      </c>
      <c r="BB71" s="44" t="s">
        <v>1686</v>
      </c>
      <c r="BC71" s="45" t="s">
        <v>1687</v>
      </c>
    </row>
    <row r="72" spans="1:55" ht="17.25" hidden="1" customHeight="1" x14ac:dyDescent="0.2">
      <c r="A72" s="944"/>
      <c r="B72" s="946" t="str">
        <f>VLOOKUP($D$9,'PROYECTOS REGISTRADOS'!$A$2:$D$82,4,0)</f>
        <v>Desarrollo de estrategias en ciencia, tecnología e innvación Tocancipá, Cundinamarca, Centro Oriente</v>
      </c>
      <c r="C72" s="949" t="str">
        <f>VLOOKUP($D$9,'PROYECTOS REGISTRADOS'!$A$2:$D$82,3,0)</f>
        <v>2016-25817-0014</v>
      </c>
      <c r="D72" s="992"/>
      <c r="E72" s="958" t="str">
        <f>IF(D72=0,"0-0",(VLOOKUP(D72,'CONSOLIDADO PLAN DESARROLLO'!$EL$9:$ET$304,2,0)))</f>
        <v>0-0</v>
      </c>
      <c r="F72" s="955" t="str">
        <f>IF(D72=0,"0-0",(VLOOKUP(D72,'CONSOLIDADO PLAN DESARROLLO'!$EL$9:$ET$304,3,0)))</f>
        <v>0-0</v>
      </c>
      <c r="G72" s="977" t="str">
        <f>IF(D72=0,"0-0",(VLOOKUP(D72,'CONSOLIDADO PLAN DESARROLLO'!$EL$9:$ET$304,4,0)))</f>
        <v>0-0</v>
      </c>
      <c r="H72" s="961" t="str">
        <f>IF(D72=0,"0-0",(VLOOKUP(D72,'CONSOLIDADO PLAN DESARROLLO'!$EL$9:$ET$304,5,0)))</f>
        <v>0-0</v>
      </c>
      <c r="I72" s="964" t="str">
        <f>IF(D72=0,"0-0",(VLOOKUP(D72,'CONSOLIDADO PLAN DESARROLLO'!$EL$9:$ET$304,$R$3,0)))</f>
        <v>0-0</v>
      </c>
      <c r="J72" s="965"/>
      <c r="K72" s="995"/>
      <c r="L72" s="973"/>
      <c r="M72" s="174"/>
      <c r="N72" s="175"/>
      <c r="O72" s="176"/>
      <c r="P72" s="46"/>
      <c r="Q72" s="47"/>
      <c r="R72" s="998"/>
      <c r="S72" s="48"/>
      <c r="T72" s="874"/>
      <c r="U72" s="49"/>
      <c r="V72" s="874"/>
      <c r="W72" s="49"/>
      <c r="X72" s="874"/>
      <c r="Y72" s="49"/>
      <c r="Z72" s="874"/>
      <c r="AA72" s="49"/>
      <c r="AB72" s="874"/>
      <c r="AC72" s="49"/>
      <c r="AD72" s="874"/>
      <c r="AE72" s="49"/>
      <c r="AF72" s="874"/>
      <c r="AG72" s="50"/>
      <c r="AH72" s="869"/>
      <c r="AI72" s="869"/>
      <c r="AJ72" s="877">
        <f>+R72+T72+V72+X72+Z72+AB72+AD72+AF72</f>
        <v>0</v>
      </c>
      <c r="AK72" s="103">
        <f t="shared" ref="AK72:AK77" si="27">AC72+AE72+AG72+S72+U72+W72+Y72+AA72</f>
        <v>0</v>
      </c>
      <c r="AL72" s="51"/>
      <c r="AM72" s="52"/>
      <c r="AN72" s="52"/>
      <c r="AO72" s="52"/>
      <c r="AP72" s="52"/>
      <c r="AQ72" s="52"/>
      <c r="AR72" s="53">
        <f t="shared" ref="AR72:AR77" si="28">SUM(AL72:AQ72)</f>
        <v>0</v>
      </c>
      <c r="AS72" s="54"/>
      <c r="AT72" s="52"/>
      <c r="AU72" s="53">
        <f t="shared" ref="AU72:AU77" si="29">SUM(AS72:AT72)</f>
        <v>0</v>
      </c>
      <c r="AV72" s="54"/>
      <c r="AW72" s="52"/>
      <c r="AX72" s="52"/>
      <c r="AY72" s="52"/>
      <c r="AZ72" s="55"/>
      <c r="BA72" s="56"/>
      <c r="BB72" s="56"/>
      <c r="BC72" s="57"/>
    </row>
    <row r="73" spans="1:55" ht="17.25" hidden="1" customHeight="1" x14ac:dyDescent="0.2">
      <c r="A73" s="944"/>
      <c r="B73" s="946"/>
      <c r="C73" s="949"/>
      <c r="D73" s="992"/>
      <c r="E73" s="959"/>
      <c r="F73" s="955"/>
      <c r="G73" s="977"/>
      <c r="H73" s="961"/>
      <c r="I73" s="966"/>
      <c r="J73" s="967"/>
      <c r="K73" s="995"/>
      <c r="L73" s="974"/>
      <c r="M73" s="174"/>
      <c r="N73" s="175"/>
      <c r="O73" s="176"/>
      <c r="P73" s="46"/>
      <c r="Q73" s="47"/>
      <c r="R73" s="999"/>
      <c r="S73" s="48"/>
      <c r="T73" s="875"/>
      <c r="U73" s="49"/>
      <c r="V73" s="875"/>
      <c r="W73" s="49"/>
      <c r="X73" s="875"/>
      <c r="Y73" s="49"/>
      <c r="Z73" s="875"/>
      <c r="AA73" s="49"/>
      <c r="AB73" s="875"/>
      <c r="AC73" s="49"/>
      <c r="AD73" s="875"/>
      <c r="AE73" s="49"/>
      <c r="AF73" s="875"/>
      <c r="AG73" s="50"/>
      <c r="AH73" s="870"/>
      <c r="AI73" s="870"/>
      <c r="AJ73" s="878"/>
      <c r="AK73" s="103">
        <f t="shared" si="27"/>
        <v>0</v>
      </c>
      <c r="AL73" s="51"/>
      <c r="AM73" s="52"/>
      <c r="AN73" s="52"/>
      <c r="AO73" s="52"/>
      <c r="AP73" s="52"/>
      <c r="AQ73" s="52"/>
      <c r="AR73" s="53">
        <f t="shared" si="28"/>
        <v>0</v>
      </c>
      <c r="AS73" s="54"/>
      <c r="AT73" s="52"/>
      <c r="AU73" s="53">
        <f t="shared" si="29"/>
        <v>0</v>
      </c>
      <c r="AV73" s="54"/>
      <c r="AW73" s="52"/>
      <c r="AX73" s="52"/>
      <c r="AY73" s="52"/>
      <c r="AZ73" s="55"/>
      <c r="BA73" s="56"/>
      <c r="BB73" s="56"/>
      <c r="BC73" s="57"/>
    </row>
    <row r="74" spans="1:55" ht="17.25" hidden="1" customHeight="1" x14ac:dyDescent="0.2">
      <c r="A74" s="944"/>
      <c r="B74" s="946"/>
      <c r="C74" s="949"/>
      <c r="D74" s="992"/>
      <c r="E74" s="959"/>
      <c r="F74" s="955"/>
      <c r="G74" s="977"/>
      <c r="H74" s="961"/>
      <c r="I74" s="966"/>
      <c r="J74" s="967"/>
      <c r="K74" s="995"/>
      <c r="L74" s="974"/>
      <c r="M74" s="174"/>
      <c r="N74" s="175"/>
      <c r="O74" s="176"/>
      <c r="P74" s="46"/>
      <c r="Q74" s="47"/>
      <c r="R74" s="999"/>
      <c r="S74" s="48"/>
      <c r="T74" s="875"/>
      <c r="U74" s="49"/>
      <c r="V74" s="875"/>
      <c r="W74" s="49"/>
      <c r="X74" s="875"/>
      <c r="Y74" s="49"/>
      <c r="Z74" s="875"/>
      <c r="AA74" s="49"/>
      <c r="AB74" s="875"/>
      <c r="AC74" s="49"/>
      <c r="AD74" s="875"/>
      <c r="AE74" s="49"/>
      <c r="AF74" s="875"/>
      <c r="AG74" s="50"/>
      <c r="AH74" s="870"/>
      <c r="AI74" s="870"/>
      <c r="AJ74" s="878"/>
      <c r="AK74" s="103">
        <f t="shared" si="27"/>
        <v>0</v>
      </c>
      <c r="AL74" s="51"/>
      <c r="AM74" s="52"/>
      <c r="AN74" s="52"/>
      <c r="AO74" s="52"/>
      <c r="AP74" s="52"/>
      <c r="AQ74" s="52"/>
      <c r="AR74" s="53">
        <f t="shared" si="28"/>
        <v>0</v>
      </c>
      <c r="AS74" s="54"/>
      <c r="AT74" s="52"/>
      <c r="AU74" s="53">
        <f t="shared" si="29"/>
        <v>0</v>
      </c>
      <c r="AV74" s="54"/>
      <c r="AW74" s="52"/>
      <c r="AX74" s="52"/>
      <c r="AY74" s="52"/>
      <c r="AZ74" s="55"/>
      <c r="BA74" s="56"/>
      <c r="BB74" s="56"/>
      <c r="BC74" s="57"/>
    </row>
    <row r="75" spans="1:55" ht="17.25" hidden="1" customHeight="1" x14ac:dyDescent="0.2">
      <c r="A75" s="944"/>
      <c r="B75" s="946"/>
      <c r="C75" s="949"/>
      <c r="D75" s="992"/>
      <c r="E75" s="959"/>
      <c r="F75" s="955"/>
      <c r="G75" s="977"/>
      <c r="H75" s="961"/>
      <c r="I75" s="966"/>
      <c r="J75" s="967"/>
      <c r="K75" s="995"/>
      <c r="L75" s="974"/>
      <c r="M75" s="174"/>
      <c r="N75" s="175"/>
      <c r="O75" s="176"/>
      <c r="P75" s="46"/>
      <c r="Q75" s="47"/>
      <c r="R75" s="999"/>
      <c r="S75" s="48"/>
      <c r="T75" s="875"/>
      <c r="U75" s="49"/>
      <c r="V75" s="875"/>
      <c r="W75" s="49"/>
      <c r="X75" s="875"/>
      <c r="Y75" s="49"/>
      <c r="Z75" s="875"/>
      <c r="AA75" s="49"/>
      <c r="AB75" s="875"/>
      <c r="AC75" s="49"/>
      <c r="AD75" s="875"/>
      <c r="AE75" s="49"/>
      <c r="AF75" s="875"/>
      <c r="AG75" s="50"/>
      <c r="AH75" s="870"/>
      <c r="AI75" s="870"/>
      <c r="AJ75" s="878"/>
      <c r="AK75" s="103">
        <f t="shared" si="27"/>
        <v>0</v>
      </c>
      <c r="AL75" s="51"/>
      <c r="AM75" s="52"/>
      <c r="AN75" s="52"/>
      <c r="AO75" s="52"/>
      <c r="AP75" s="52"/>
      <c r="AQ75" s="52"/>
      <c r="AR75" s="53">
        <f t="shared" si="28"/>
        <v>0</v>
      </c>
      <c r="AS75" s="54"/>
      <c r="AT75" s="52"/>
      <c r="AU75" s="53">
        <f t="shared" si="29"/>
        <v>0</v>
      </c>
      <c r="AV75" s="54"/>
      <c r="AW75" s="52"/>
      <c r="AX75" s="52"/>
      <c r="AY75" s="52"/>
      <c r="AZ75" s="55"/>
      <c r="BA75" s="56"/>
      <c r="BB75" s="56"/>
      <c r="BC75" s="57"/>
    </row>
    <row r="76" spans="1:55" ht="17.25" hidden="1" customHeight="1" x14ac:dyDescent="0.2">
      <c r="A76" s="944"/>
      <c r="B76" s="946"/>
      <c r="C76" s="949"/>
      <c r="D76" s="992"/>
      <c r="E76" s="959"/>
      <c r="F76" s="955"/>
      <c r="G76" s="977"/>
      <c r="H76" s="961"/>
      <c r="I76" s="966"/>
      <c r="J76" s="967"/>
      <c r="K76" s="995"/>
      <c r="L76" s="974"/>
      <c r="M76" s="174"/>
      <c r="N76" s="175"/>
      <c r="O76" s="176"/>
      <c r="P76" s="46"/>
      <c r="Q76" s="47"/>
      <c r="R76" s="999"/>
      <c r="S76" s="48"/>
      <c r="T76" s="875"/>
      <c r="U76" s="49"/>
      <c r="V76" s="875"/>
      <c r="W76" s="49"/>
      <c r="X76" s="875"/>
      <c r="Y76" s="49"/>
      <c r="Z76" s="875"/>
      <c r="AA76" s="49"/>
      <c r="AB76" s="875"/>
      <c r="AC76" s="49"/>
      <c r="AD76" s="875"/>
      <c r="AE76" s="49"/>
      <c r="AF76" s="875"/>
      <c r="AG76" s="50"/>
      <c r="AH76" s="870"/>
      <c r="AI76" s="870"/>
      <c r="AJ76" s="878"/>
      <c r="AK76" s="103">
        <f t="shared" si="27"/>
        <v>0</v>
      </c>
      <c r="AL76" s="51"/>
      <c r="AM76" s="52"/>
      <c r="AN76" s="52"/>
      <c r="AO76" s="52"/>
      <c r="AP76" s="52"/>
      <c r="AQ76" s="52"/>
      <c r="AR76" s="53">
        <f t="shared" si="28"/>
        <v>0</v>
      </c>
      <c r="AS76" s="54"/>
      <c r="AT76" s="52"/>
      <c r="AU76" s="53">
        <f t="shared" si="29"/>
        <v>0</v>
      </c>
      <c r="AV76" s="54"/>
      <c r="AW76" s="52"/>
      <c r="AX76" s="52"/>
      <c r="AY76" s="52"/>
      <c r="AZ76" s="55"/>
      <c r="BA76" s="56"/>
      <c r="BB76" s="56"/>
      <c r="BC76" s="57"/>
    </row>
    <row r="77" spans="1:55" ht="17.25" hidden="1" customHeight="1" x14ac:dyDescent="0.2">
      <c r="A77" s="944"/>
      <c r="B77" s="947"/>
      <c r="C77" s="950"/>
      <c r="D77" s="993"/>
      <c r="E77" s="959"/>
      <c r="F77" s="956"/>
      <c r="G77" s="978"/>
      <c r="H77" s="962"/>
      <c r="I77" s="966"/>
      <c r="J77" s="967"/>
      <c r="K77" s="996"/>
      <c r="L77" s="974"/>
      <c r="M77" s="177"/>
      <c r="N77" s="178"/>
      <c r="O77" s="179"/>
      <c r="P77" s="106"/>
      <c r="Q77" s="107"/>
      <c r="R77" s="999"/>
      <c r="S77" s="108"/>
      <c r="T77" s="875"/>
      <c r="U77" s="109"/>
      <c r="V77" s="875"/>
      <c r="W77" s="109"/>
      <c r="X77" s="875"/>
      <c r="Y77" s="109"/>
      <c r="Z77" s="875"/>
      <c r="AA77" s="109"/>
      <c r="AB77" s="875"/>
      <c r="AC77" s="109"/>
      <c r="AD77" s="875"/>
      <c r="AE77" s="109"/>
      <c r="AF77" s="875"/>
      <c r="AG77" s="110"/>
      <c r="AH77" s="870"/>
      <c r="AI77" s="870"/>
      <c r="AJ77" s="879"/>
      <c r="AK77" s="103">
        <f t="shared" si="27"/>
        <v>0</v>
      </c>
      <c r="AL77" s="111"/>
      <c r="AM77" s="112"/>
      <c r="AN77" s="112"/>
      <c r="AO77" s="112"/>
      <c r="AP77" s="112"/>
      <c r="AQ77" s="112"/>
      <c r="AR77" s="53">
        <f t="shared" si="28"/>
        <v>0</v>
      </c>
      <c r="AS77" s="113"/>
      <c r="AT77" s="112"/>
      <c r="AU77" s="53">
        <f t="shared" si="29"/>
        <v>0</v>
      </c>
      <c r="AV77" s="113"/>
      <c r="AW77" s="112"/>
      <c r="AX77" s="112"/>
      <c r="AY77" s="112"/>
      <c r="AZ77" s="114"/>
      <c r="BA77" s="115"/>
      <c r="BB77" s="115"/>
      <c r="BC77" s="116"/>
    </row>
    <row r="78" spans="1:55" ht="9.9499999999999993" hidden="1" customHeight="1" thickBot="1" x14ac:dyDescent="0.25">
      <c r="A78" s="945"/>
      <c r="B78" s="948"/>
      <c r="C78" s="951"/>
      <c r="D78" s="994"/>
      <c r="E78" s="960"/>
      <c r="F78" s="957"/>
      <c r="G78" s="979"/>
      <c r="H78" s="963"/>
      <c r="I78" s="968"/>
      <c r="J78" s="969"/>
      <c r="K78" s="997"/>
      <c r="L78" s="975"/>
      <c r="M78" s="180"/>
      <c r="N78" s="181"/>
      <c r="O78" s="182"/>
      <c r="P78" s="117"/>
      <c r="Q78" s="117"/>
      <c r="R78" s="1000"/>
      <c r="S78" s="183"/>
      <c r="T78" s="876"/>
      <c r="U78" s="184"/>
      <c r="V78" s="876"/>
      <c r="W78" s="184"/>
      <c r="X78" s="876"/>
      <c r="Y78" s="184"/>
      <c r="Z78" s="876"/>
      <c r="AA78" s="184"/>
      <c r="AB78" s="876"/>
      <c r="AC78" s="184"/>
      <c r="AD78" s="876"/>
      <c r="AE78" s="184"/>
      <c r="AF78" s="876"/>
      <c r="AG78" s="185"/>
      <c r="AH78" s="871"/>
      <c r="AI78" s="871"/>
      <c r="AJ78" s="118"/>
      <c r="AK78" s="119"/>
      <c r="AL78" s="186"/>
      <c r="AM78" s="187"/>
      <c r="AN78" s="187"/>
      <c r="AO78" s="187"/>
      <c r="AP78" s="187"/>
      <c r="AQ78" s="187"/>
      <c r="AR78" s="120"/>
      <c r="AS78" s="188"/>
      <c r="AT78" s="187"/>
      <c r="AU78" s="120"/>
      <c r="AV78" s="188"/>
      <c r="AW78" s="187"/>
      <c r="AX78" s="187"/>
      <c r="AY78" s="187"/>
      <c r="AZ78" s="189"/>
      <c r="BA78" s="190"/>
      <c r="BB78" s="190"/>
      <c r="BC78" s="191"/>
    </row>
    <row r="79" spans="1:55" ht="6" hidden="1" customHeight="1" x14ac:dyDescent="0.2">
      <c r="A79" s="156"/>
      <c r="B79" s="192"/>
      <c r="C79" s="192"/>
      <c r="D79" s="192"/>
      <c r="E79" s="192"/>
      <c r="F79" s="192"/>
      <c r="G79" s="192"/>
      <c r="H79" s="192"/>
      <c r="I79" s="976"/>
      <c r="J79" s="976"/>
      <c r="K79" s="192"/>
      <c r="L79" s="192"/>
      <c r="M79" s="192"/>
      <c r="N79" s="192"/>
      <c r="O79" s="192"/>
      <c r="P79" s="192"/>
      <c r="Q79" s="192"/>
      <c r="R79" s="192"/>
      <c r="S79" s="192"/>
      <c r="T79" s="192"/>
      <c r="U79" s="192"/>
      <c r="V79" s="192"/>
      <c r="W79" s="192"/>
      <c r="X79" s="192"/>
      <c r="Y79" s="192"/>
      <c r="Z79" s="192"/>
      <c r="AA79" s="192"/>
      <c r="AB79" s="192"/>
      <c r="AC79" s="192"/>
      <c r="AD79" s="192"/>
      <c r="AE79" s="192"/>
      <c r="AF79" s="192"/>
      <c r="AG79" s="192"/>
      <c r="AH79" s="192"/>
      <c r="AI79" s="192"/>
      <c r="AJ79" s="192"/>
      <c r="AK79" s="193"/>
      <c r="AL79" s="193"/>
      <c r="AM79" s="193"/>
      <c r="AN79" s="193"/>
      <c r="AO79" s="193"/>
      <c r="AP79" s="193"/>
      <c r="AQ79" s="194"/>
      <c r="AR79" s="193"/>
      <c r="AS79" s="193"/>
      <c r="AT79" s="193"/>
      <c r="AU79" s="193"/>
      <c r="AV79" s="193"/>
      <c r="AW79" s="193"/>
      <c r="AX79" s="193"/>
      <c r="AY79" s="193"/>
      <c r="AZ79" s="193"/>
      <c r="BA79" s="193"/>
      <c r="BB79" s="193"/>
      <c r="BC79" s="156"/>
    </row>
    <row r="80" spans="1:55" ht="72" hidden="1" customHeight="1" x14ac:dyDescent="0.2">
      <c r="A80" s="943">
        <v>8</v>
      </c>
      <c r="B80" s="161" t="s">
        <v>1705</v>
      </c>
      <c r="C80" s="162" t="s">
        <v>1706</v>
      </c>
      <c r="D80" s="163" t="s">
        <v>21</v>
      </c>
      <c r="E80" s="163" t="s">
        <v>1893</v>
      </c>
      <c r="F80" s="162" t="s">
        <v>1707</v>
      </c>
      <c r="G80" s="164" t="s">
        <v>1679</v>
      </c>
      <c r="H80" s="164" t="s">
        <v>1680</v>
      </c>
      <c r="I80" s="165" t="s">
        <v>1909</v>
      </c>
      <c r="J80" s="166">
        <f>+$N$3</f>
        <v>2019</v>
      </c>
      <c r="K80" s="164" t="s">
        <v>1926</v>
      </c>
      <c r="L80" s="165" t="s">
        <v>1927</v>
      </c>
      <c r="M80" s="162" t="s">
        <v>1708</v>
      </c>
      <c r="N80" s="162" t="s">
        <v>1709</v>
      </c>
      <c r="O80" s="162" t="s">
        <v>1710</v>
      </c>
      <c r="P80" s="162" t="s">
        <v>1711</v>
      </c>
      <c r="Q80" s="162" t="s">
        <v>1712</v>
      </c>
      <c r="R80" s="167">
        <f t="shared" ref="R80:AG80" si="30">SUM(R81:R87)</f>
        <v>0</v>
      </c>
      <c r="S80" s="168">
        <f t="shared" si="30"/>
        <v>0</v>
      </c>
      <c r="T80" s="169">
        <f t="shared" si="30"/>
        <v>0</v>
      </c>
      <c r="U80" s="170">
        <f t="shared" si="30"/>
        <v>0</v>
      </c>
      <c r="V80" s="169">
        <f t="shared" si="30"/>
        <v>0</v>
      </c>
      <c r="W80" s="170">
        <f t="shared" si="30"/>
        <v>0</v>
      </c>
      <c r="X80" s="169">
        <f t="shared" si="30"/>
        <v>0</v>
      </c>
      <c r="Y80" s="170">
        <f t="shared" si="30"/>
        <v>0</v>
      </c>
      <c r="Z80" s="169">
        <f t="shared" si="30"/>
        <v>0</v>
      </c>
      <c r="AA80" s="170">
        <f t="shared" si="30"/>
        <v>0</v>
      </c>
      <c r="AB80" s="169">
        <f t="shared" si="30"/>
        <v>0</v>
      </c>
      <c r="AC80" s="170">
        <f t="shared" si="30"/>
        <v>0</v>
      </c>
      <c r="AD80" s="169">
        <f t="shared" si="30"/>
        <v>0</v>
      </c>
      <c r="AE80" s="170">
        <f t="shared" si="30"/>
        <v>0</v>
      </c>
      <c r="AF80" s="169">
        <f t="shared" si="30"/>
        <v>0</v>
      </c>
      <c r="AG80" s="171">
        <f t="shared" si="30"/>
        <v>0</v>
      </c>
      <c r="AH80" s="868"/>
      <c r="AI80" s="868"/>
      <c r="AJ80" s="172">
        <f t="shared" ref="AJ80:AZ80" si="31">SUM(AJ81:AJ87)</f>
        <v>0</v>
      </c>
      <c r="AK80" s="173">
        <f t="shared" si="31"/>
        <v>0</v>
      </c>
      <c r="AL80" s="41">
        <f t="shared" si="31"/>
        <v>0</v>
      </c>
      <c r="AM80" s="42">
        <f t="shared" si="31"/>
        <v>0</v>
      </c>
      <c r="AN80" s="42">
        <f t="shared" si="31"/>
        <v>0</v>
      </c>
      <c r="AO80" s="42">
        <f t="shared" si="31"/>
        <v>0</v>
      </c>
      <c r="AP80" s="42">
        <f t="shared" si="31"/>
        <v>0</v>
      </c>
      <c r="AQ80" s="42">
        <f t="shared" si="31"/>
        <v>0</v>
      </c>
      <c r="AR80" s="43">
        <f t="shared" si="31"/>
        <v>0</v>
      </c>
      <c r="AS80" s="104">
        <f t="shared" si="31"/>
        <v>0</v>
      </c>
      <c r="AT80" s="42">
        <f t="shared" si="31"/>
        <v>0</v>
      </c>
      <c r="AU80" s="43">
        <f t="shared" si="31"/>
        <v>0</v>
      </c>
      <c r="AV80" s="104">
        <f t="shared" si="31"/>
        <v>0</v>
      </c>
      <c r="AW80" s="42">
        <f t="shared" si="31"/>
        <v>0</v>
      </c>
      <c r="AX80" s="42">
        <f t="shared" si="31"/>
        <v>0</v>
      </c>
      <c r="AY80" s="42">
        <f t="shared" si="31"/>
        <v>0</v>
      </c>
      <c r="AZ80" s="105">
        <f t="shared" si="31"/>
        <v>0</v>
      </c>
      <c r="BA80" s="44" t="s">
        <v>1685</v>
      </c>
      <c r="BB80" s="44" t="s">
        <v>1686</v>
      </c>
      <c r="BC80" s="45" t="s">
        <v>1687</v>
      </c>
    </row>
    <row r="81" spans="1:55" ht="17.25" hidden="1" customHeight="1" x14ac:dyDescent="0.2">
      <c r="A81" s="944"/>
      <c r="B81" s="946" t="str">
        <f>VLOOKUP($D$9,'PROYECTOS REGISTRADOS'!$A$2:$D$82,4,0)</f>
        <v>Desarrollo de estrategias en ciencia, tecnología e innvación Tocancipá, Cundinamarca, Centro Oriente</v>
      </c>
      <c r="C81" s="949" t="str">
        <f>VLOOKUP($D$9,'PROYECTOS REGISTRADOS'!$A$2:$D$82,3,0)</f>
        <v>2016-25817-0014</v>
      </c>
      <c r="D81" s="992"/>
      <c r="E81" s="958" t="str">
        <f>IF(D81=0,"0-0",(VLOOKUP(D81,'CONSOLIDADO PLAN DESARROLLO'!$EL$9:$ET$304,2,0)))</f>
        <v>0-0</v>
      </c>
      <c r="F81" s="955" t="str">
        <f>IF(D81=0,"0-0",(VLOOKUP(D81,'CONSOLIDADO PLAN DESARROLLO'!$EL$9:$ET$304,3,0)))</f>
        <v>0-0</v>
      </c>
      <c r="G81" s="977" t="str">
        <f>IF(D81=0,"0-0",(VLOOKUP(D81,'CONSOLIDADO PLAN DESARROLLO'!$EL$9:$ET$304,4,0)))</f>
        <v>0-0</v>
      </c>
      <c r="H81" s="961" t="str">
        <f>IF(D81=0,"0-0",(VLOOKUP(D81,'CONSOLIDADO PLAN DESARROLLO'!$EL$9:$ET$304,5,0)))</f>
        <v>0-0</v>
      </c>
      <c r="I81" s="964" t="str">
        <f>IF(D81=0,"0-0",(VLOOKUP(D81,'CONSOLIDADO PLAN DESARROLLO'!$EL$9:$ET$304,$R$3,0)))</f>
        <v>0-0</v>
      </c>
      <c r="J81" s="965"/>
      <c r="K81" s="995"/>
      <c r="L81" s="973"/>
      <c r="M81" s="174"/>
      <c r="N81" s="175"/>
      <c r="O81" s="176"/>
      <c r="P81" s="46"/>
      <c r="Q81" s="47"/>
      <c r="R81" s="998"/>
      <c r="S81" s="48"/>
      <c r="T81" s="874"/>
      <c r="U81" s="49"/>
      <c r="V81" s="874"/>
      <c r="W81" s="49"/>
      <c r="X81" s="874"/>
      <c r="Y81" s="49"/>
      <c r="Z81" s="874"/>
      <c r="AA81" s="49"/>
      <c r="AB81" s="874"/>
      <c r="AC81" s="49"/>
      <c r="AD81" s="874"/>
      <c r="AE81" s="49"/>
      <c r="AF81" s="874"/>
      <c r="AG81" s="50"/>
      <c r="AH81" s="869"/>
      <c r="AI81" s="869"/>
      <c r="AJ81" s="877">
        <f>+R81+T81+V81+X81+Z81+AB81+AD81+AF81</f>
        <v>0</v>
      </c>
      <c r="AK81" s="103">
        <f t="shared" ref="AK81:AK86" si="32">AC81+AE81+AG81+S81+U81+W81+Y81+AA81</f>
        <v>0</v>
      </c>
      <c r="AL81" s="51"/>
      <c r="AM81" s="52"/>
      <c r="AN81" s="52"/>
      <c r="AO81" s="52"/>
      <c r="AP81" s="52"/>
      <c r="AQ81" s="52"/>
      <c r="AR81" s="53">
        <f t="shared" ref="AR81:AR86" si="33">SUM(AL81:AQ81)</f>
        <v>0</v>
      </c>
      <c r="AS81" s="54"/>
      <c r="AT81" s="52"/>
      <c r="AU81" s="53">
        <f t="shared" ref="AU81:AU86" si="34">SUM(AS81:AT81)</f>
        <v>0</v>
      </c>
      <c r="AV81" s="54"/>
      <c r="AW81" s="52"/>
      <c r="AX81" s="52"/>
      <c r="AY81" s="52"/>
      <c r="AZ81" s="55"/>
      <c r="BA81" s="56"/>
      <c r="BB81" s="56"/>
      <c r="BC81" s="57"/>
    </row>
    <row r="82" spans="1:55" ht="17.25" hidden="1" customHeight="1" x14ac:dyDescent="0.2">
      <c r="A82" s="944"/>
      <c r="B82" s="946"/>
      <c r="C82" s="949"/>
      <c r="D82" s="992"/>
      <c r="E82" s="959"/>
      <c r="F82" s="955"/>
      <c r="G82" s="977"/>
      <c r="H82" s="961"/>
      <c r="I82" s="966"/>
      <c r="J82" s="967"/>
      <c r="K82" s="995"/>
      <c r="L82" s="974"/>
      <c r="M82" s="174"/>
      <c r="N82" s="175"/>
      <c r="O82" s="176"/>
      <c r="P82" s="46"/>
      <c r="Q82" s="47"/>
      <c r="R82" s="999"/>
      <c r="S82" s="48"/>
      <c r="T82" s="875"/>
      <c r="U82" s="49"/>
      <c r="V82" s="875"/>
      <c r="W82" s="49"/>
      <c r="X82" s="875"/>
      <c r="Y82" s="49"/>
      <c r="Z82" s="875"/>
      <c r="AA82" s="49"/>
      <c r="AB82" s="875"/>
      <c r="AC82" s="49"/>
      <c r="AD82" s="875"/>
      <c r="AE82" s="49"/>
      <c r="AF82" s="875"/>
      <c r="AG82" s="50"/>
      <c r="AH82" s="870"/>
      <c r="AI82" s="870"/>
      <c r="AJ82" s="878"/>
      <c r="AK82" s="103">
        <f t="shared" si="32"/>
        <v>0</v>
      </c>
      <c r="AL82" s="51"/>
      <c r="AM82" s="52"/>
      <c r="AN82" s="52"/>
      <c r="AO82" s="52"/>
      <c r="AP82" s="52"/>
      <c r="AQ82" s="52"/>
      <c r="AR82" s="53">
        <f t="shared" si="33"/>
        <v>0</v>
      </c>
      <c r="AS82" s="54"/>
      <c r="AT82" s="52"/>
      <c r="AU82" s="53">
        <f t="shared" si="34"/>
        <v>0</v>
      </c>
      <c r="AV82" s="54"/>
      <c r="AW82" s="52"/>
      <c r="AX82" s="52"/>
      <c r="AY82" s="52"/>
      <c r="AZ82" s="55"/>
      <c r="BA82" s="56"/>
      <c r="BB82" s="56"/>
      <c r="BC82" s="57"/>
    </row>
    <row r="83" spans="1:55" ht="17.25" hidden="1" customHeight="1" x14ac:dyDescent="0.2">
      <c r="A83" s="944"/>
      <c r="B83" s="946"/>
      <c r="C83" s="949"/>
      <c r="D83" s="992"/>
      <c r="E83" s="959"/>
      <c r="F83" s="955"/>
      <c r="G83" s="977"/>
      <c r="H83" s="961"/>
      <c r="I83" s="966"/>
      <c r="J83" s="967"/>
      <c r="K83" s="995"/>
      <c r="L83" s="974"/>
      <c r="M83" s="174"/>
      <c r="N83" s="175"/>
      <c r="O83" s="176"/>
      <c r="P83" s="46"/>
      <c r="Q83" s="47"/>
      <c r="R83" s="999"/>
      <c r="S83" s="48"/>
      <c r="T83" s="875"/>
      <c r="U83" s="49"/>
      <c r="V83" s="875"/>
      <c r="W83" s="49"/>
      <c r="X83" s="875"/>
      <c r="Y83" s="49"/>
      <c r="Z83" s="875"/>
      <c r="AA83" s="49"/>
      <c r="AB83" s="875"/>
      <c r="AC83" s="49"/>
      <c r="AD83" s="875"/>
      <c r="AE83" s="49"/>
      <c r="AF83" s="875"/>
      <c r="AG83" s="50"/>
      <c r="AH83" s="870"/>
      <c r="AI83" s="870"/>
      <c r="AJ83" s="878"/>
      <c r="AK83" s="103">
        <f t="shared" si="32"/>
        <v>0</v>
      </c>
      <c r="AL83" s="51"/>
      <c r="AM83" s="52"/>
      <c r="AN83" s="52"/>
      <c r="AO83" s="52"/>
      <c r="AP83" s="52"/>
      <c r="AQ83" s="52"/>
      <c r="AR83" s="53">
        <f t="shared" si="33"/>
        <v>0</v>
      </c>
      <c r="AS83" s="54"/>
      <c r="AT83" s="52"/>
      <c r="AU83" s="53">
        <f t="shared" si="34"/>
        <v>0</v>
      </c>
      <c r="AV83" s="54"/>
      <c r="AW83" s="52"/>
      <c r="AX83" s="52"/>
      <c r="AY83" s="52"/>
      <c r="AZ83" s="55"/>
      <c r="BA83" s="56"/>
      <c r="BB83" s="56"/>
      <c r="BC83" s="57"/>
    </row>
    <row r="84" spans="1:55" ht="17.25" hidden="1" customHeight="1" x14ac:dyDescent="0.2">
      <c r="A84" s="944"/>
      <c r="B84" s="946"/>
      <c r="C84" s="949"/>
      <c r="D84" s="992"/>
      <c r="E84" s="959"/>
      <c r="F84" s="955"/>
      <c r="G84" s="977"/>
      <c r="H84" s="961"/>
      <c r="I84" s="966"/>
      <c r="J84" s="967"/>
      <c r="K84" s="995"/>
      <c r="L84" s="974"/>
      <c r="M84" s="174"/>
      <c r="N84" s="175"/>
      <c r="O84" s="176"/>
      <c r="P84" s="46"/>
      <c r="Q84" s="47"/>
      <c r="R84" s="999"/>
      <c r="S84" s="48"/>
      <c r="T84" s="875"/>
      <c r="U84" s="49"/>
      <c r="V84" s="875"/>
      <c r="W84" s="49"/>
      <c r="X84" s="875"/>
      <c r="Y84" s="49"/>
      <c r="Z84" s="875"/>
      <c r="AA84" s="49"/>
      <c r="AB84" s="875"/>
      <c r="AC84" s="49"/>
      <c r="AD84" s="875"/>
      <c r="AE84" s="49"/>
      <c r="AF84" s="875"/>
      <c r="AG84" s="50"/>
      <c r="AH84" s="870"/>
      <c r="AI84" s="870"/>
      <c r="AJ84" s="878"/>
      <c r="AK84" s="103">
        <f t="shared" si="32"/>
        <v>0</v>
      </c>
      <c r="AL84" s="51"/>
      <c r="AM84" s="52"/>
      <c r="AN84" s="52"/>
      <c r="AO84" s="52"/>
      <c r="AP84" s="52"/>
      <c r="AQ84" s="52"/>
      <c r="AR84" s="53">
        <f t="shared" si="33"/>
        <v>0</v>
      </c>
      <c r="AS84" s="54"/>
      <c r="AT84" s="52"/>
      <c r="AU84" s="53">
        <f t="shared" si="34"/>
        <v>0</v>
      </c>
      <c r="AV84" s="54"/>
      <c r="AW84" s="52"/>
      <c r="AX84" s="52"/>
      <c r="AY84" s="52"/>
      <c r="AZ84" s="55"/>
      <c r="BA84" s="56"/>
      <c r="BB84" s="56"/>
      <c r="BC84" s="57"/>
    </row>
    <row r="85" spans="1:55" ht="17.25" hidden="1" customHeight="1" x14ac:dyDescent="0.2">
      <c r="A85" s="944"/>
      <c r="B85" s="946"/>
      <c r="C85" s="949"/>
      <c r="D85" s="992"/>
      <c r="E85" s="959"/>
      <c r="F85" s="955"/>
      <c r="G85" s="977"/>
      <c r="H85" s="961"/>
      <c r="I85" s="966"/>
      <c r="J85" s="967"/>
      <c r="K85" s="995"/>
      <c r="L85" s="974"/>
      <c r="M85" s="174"/>
      <c r="N85" s="175"/>
      <c r="O85" s="176"/>
      <c r="P85" s="46"/>
      <c r="Q85" s="47"/>
      <c r="R85" s="999"/>
      <c r="S85" s="48"/>
      <c r="T85" s="875"/>
      <c r="U85" s="49"/>
      <c r="V85" s="875"/>
      <c r="W85" s="49"/>
      <c r="X85" s="875"/>
      <c r="Y85" s="49"/>
      <c r="Z85" s="875"/>
      <c r="AA85" s="49"/>
      <c r="AB85" s="875"/>
      <c r="AC85" s="49"/>
      <c r="AD85" s="875"/>
      <c r="AE85" s="49"/>
      <c r="AF85" s="875"/>
      <c r="AG85" s="50"/>
      <c r="AH85" s="870"/>
      <c r="AI85" s="870"/>
      <c r="AJ85" s="878"/>
      <c r="AK85" s="103">
        <f t="shared" si="32"/>
        <v>0</v>
      </c>
      <c r="AL85" s="51"/>
      <c r="AM85" s="52"/>
      <c r="AN85" s="52"/>
      <c r="AO85" s="52"/>
      <c r="AP85" s="52"/>
      <c r="AQ85" s="52"/>
      <c r="AR85" s="53">
        <f t="shared" si="33"/>
        <v>0</v>
      </c>
      <c r="AS85" s="54"/>
      <c r="AT85" s="52"/>
      <c r="AU85" s="53">
        <f t="shared" si="34"/>
        <v>0</v>
      </c>
      <c r="AV85" s="54"/>
      <c r="AW85" s="52"/>
      <c r="AX85" s="52"/>
      <c r="AY85" s="52"/>
      <c r="AZ85" s="55"/>
      <c r="BA85" s="56"/>
      <c r="BB85" s="56"/>
      <c r="BC85" s="57"/>
    </row>
    <row r="86" spans="1:55" ht="17.25" hidden="1" customHeight="1" x14ac:dyDescent="0.2">
      <c r="A86" s="944"/>
      <c r="B86" s="947"/>
      <c r="C86" s="950"/>
      <c r="D86" s="993"/>
      <c r="E86" s="959"/>
      <c r="F86" s="956"/>
      <c r="G86" s="978"/>
      <c r="H86" s="962"/>
      <c r="I86" s="966"/>
      <c r="J86" s="967"/>
      <c r="K86" s="996"/>
      <c r="L86" s="974"/>
      <c r="M86" s="177"/>
      <c r="N86" s="178"/>
      <c r="O86" s="179"/>
      <c r="P86" s="106"/>
      <c r="Q86" s="107"/>
      <c r="R86" s="999"/>
      <c r="S86" s="108"/>
      <c r="T86" s="875"/>
      <c r="U86" s="109"/>
      <c r="V86" s="875"/>
      <c r="W86" s="109"/>
      <c r="X86" s="875"/>
      <c r="Y86" s="109"/>
      <c r="Z86" s="875"/>
      <c r="AA86" s="109"/>
      <c r="AB86" s="875"/>
      <c r="AC86" s="109"/>
      <c r="AD86" s="875"/>
      <c r="AE86" s="109"/>
      <c r="AF86" s="875"/>
      <c r="AG86" s="110"/>
      <c r="AH86" s="870"/>
      <c r="AI86" s="870"/>
      <c r="AJ86" s="879"/>
      <c r="AK86" s="103">
        <f t="shared" si="32"/>
        <v>0</v>
      </c>
      <c r="AL86" s="111"/>
      <c r="AM86" s="112"/>
      <c r="AN86" s="112"/>
      <c r="AO86" s="112"/>
      <c r="AP86" s="112"/>
      <c r="AQ86" s="112"/>
      <c r="AR86" s="53">
        <f t="shared" si="33"/>
        <v>0</v>
      </c>
      <c r="AS86" s="113"/>
      <c r="AT86" s="112"/>
      <c r="AU86" s="53">
        <f t="shared" si="34"/>
        <v>0</v>
      </c>
      <c r="AV86" s="113"/>
      <c r="AW86" s="112"/>
      <c r="AX86" s="112"/>
      <c r="AY86" s="112"/>
      <c r="AZ86" s="114"/>
      <c r="BA86" s="115"/>
      <c r="BB86" s="115"/>
      <c r="BC86" s="116"/>
    </row>
    <row r="87" spans="1:55" ht="9.9499999999999993" hidden="1" customHeight="1" thickBot="1" x14ac:dyDescent="0.25">
      <c r="A87" s="945"/>
      <c r="B87" s="948"/>
      <c r="C87" s="951"/>
      <c r="D87" s="994"/>
      <c r="E87" s="960"/>
      <c r="F87" s="957"/>
      <c r="G87" s="979"/>
      <c r="H87" s="963"/>
      <c r="I87" s="968"/>
      <c r="J87" s="969"/>
      <c r="K87" s="997"/>
      <c r="L87" s="975"/>
      <c r="M87" s="180"/>
      <c r="N87" s="181"/>
      <c r="O87" s="182"/>
      <c r="P87" s="117"/>
      <c r="Q87" s="117"/>
      <c r="R87" s="1000"/>
      <c r="S87" s="183"/>
      <c r="T87" s="876"/>
      <c r="U87" s="184"/>
      <c r="V87" s="876"/>
      <c r="W87" s="184"/>
      <c r="X87" s="876"/>
      <c r="Y87" s="184"/>
      <c r="Z87" s="876"/>
      <c r="AA87" s="184"/>
      <c r="AB87" s="876"/>
      <c r="AC87" s="184"/>
      <c r="AD87" s="876"/>
      <c r="AE87" s="184"/>
      <c r="AF87" s="876"/>
      <c r="AG87" s="185"/>
      <c r="AH87" s="871"/>
      <c r="AI87" s="871"/>
      <c r="AJ87" s="118"/>
      <c r="AK87" s="119"/>
      <c r="AL87" s="186"/>
      <c r="AM87" s="187"/>
      <c r="AN87" s="187"/>
      <c r="AO87" s="187"/>
      <c r="AP87" s="187"/>
      <c r="AQ87" s="187"/>
      <c r="AR87" s="120"/>
      <c r="AS87" s="188"/>
      <c r="AT87" s="187"/>
      <c r="AU87" s="120"/>
      <c r="AV87" s="188"/>
      <c r="AW87" s="187"/>
      <c r="AX87" s="187"/>
      <c r="AY87" s="187"/>
      <c r="AZ87" s="189"/>
      <c r="BA87" s="190"/>
      <c r="BB87" s="190"/>
      <c r="BC87" s="191"/>
    </row>
    <row r="88" spans="1:55" ht="6" hidden="1" customHeight="1" x14ac:dyDescent="0.2">
      <c r="A88" s="156"/>
      <c r="B88" s="192"/>
      <c r="C88" s="192"/>
      <c r="D88" s="192"/>
      <c r="E88" s="192"/>
      <c r="F88" s="192"/>
      <c r="G88" s="192"/>
      <c r="H88" s="192"/>
      <c r="I88" s="976"/>
      <c r="J88" s="976"/>
      <c r="K88" s="192"/>
      <c r="L88" s="192"/>
      <c r="M88" s="192"/>
      <c r="N88" s="192"/>
      <c r="O88" s="192"/>
      <c r="P88" s="192"/>
      <c r="Q88" s="192"/>
      <c r="R88" s="192"/>
      <c r="S88" s="192"/>
      <c r="T88" s="192"/>
      <c r="U88" s="192"/>
      <c r="V88" s="192"/>
      <c r="W88" s="192"/>
      <c r="X88" s="192"/>
      <c r="Y88" s="192"/>
      <c r="Z88" s="192"/>
      <c r="AA88" s="192"/>
      <c r="AB88" s="192"/>
      <c r="AC88" s="192"/>
      <c r="AD88" s="192"/>
      <c r="AE88" s="192"/>
      <c r="AF88" s="192"/>
      <c r="AG88" s="192"/>
      <c r="AH88" s="192"/>
      <c r="AI88" s="192"/>
      <c r="AJ88" s="192"/>
      <c r="AK88" s="193"/>
      <c r="AL88" s="193"/>
      <c r="AM88" s="193"/>
      <c r="AN88" s="193"/>
      <c r="AO88" s="193"/>
      <c r="AP88" s="193"/>
      <c r="AQ88" s="194"/>
      <c r="AR88" s="193"/>
      <c r="AS88" s="193"/>
      <c r="AT88" s="193"/>
      <c r="AU88" s="193"/>
      <c r="AV88" s="193"/>
      <c r="AW88" s="193"/>
      <c r="AX88" s="193"/>
      <c r="AY88" s="193"/>
      <c r="AZ88" s="193"/>
      <c r="BA88" s="193"/>
      <c r="BB88" s="193"/>
      <c r="BC88" s="156"/>
    </row>
    <row r="89" spans="1:55" ht="72" hidden="1" customHeight="1" x14ac:dyDescent="0.2">
      <c r="A89" s="943">
        <v>9</v>
      </c>
      <c r="B89" s="161" t="s">
        <v>1705</v>
      </c>
      <c r="C89" s="162" t="s">
        <v>1706</v>
      </c>
      <c r="D89" s="163" t="s">
        <v>21</v>
      </c>
      <c r="E89" s="163" t="s">
        <v>1893</v>
      </c>
      <c r="F89" s="162" t="s">
        <v>1707</v>
      </c>
      <c r="G89" s="164" t="s">
        <v>1679</v>
      </c>
      <c r="H89" s="164" t="s">
        <v>1680</v>
      </c>
      <c r="I89" s="165" t="s">
        <v>1909</v>
      </c>
      <c r="J89" s="166">
        <f>+$N$3</f>
        <v>2019</v>
      </c>
      <c r="K89" s="164" t="s">
        <v>1926</v>
      </c>
      <c r="L89" s="165" t="s">
        <v>1927</v>
      </c>
      <c r="M89" s="162" t="s">
        <v>1708</v>
      </c>
      <c r="N89" s="162" t="s">
        <v>1709</v>
      </c>
      <c r="O89" s="162" t="s">
        <v>1710</v>
      </c>
      <c r="P89" s="162" t="s">
        <v>1711</v>
      </c>
      <c r="Q89" s="162" t="s">
        <v>1712</v>
      </c>
      <c r="R89" s="167">
        <f t="shared" ref="R89:AG89" si="35">SUM(R90:R96)</f>
        <v>0</v>
      </c>
      <c r="S89" s="168">
        <f t="shared" si="35"/>
        <v>0</v>
      </c>
      <c r="T89" s="169">
        <f t="shared" si="35"/>
        <v>0</v>
      </c>
      <c r="U89" s="170">
        <f t="shared" si="35"/>
        <v>0</v>
      </c>
      <c r="V89" s="169">
        <f t="shared" si="35"/>
        <v>0</v>
      </c>
      <c r="W89" s="170">
        <f t="shared" si="35"/>
        <v>0</v>
      </c>
      <c r="X89" s="169">
        <f t="shared" si="35"/>
        <v>0</v>
      </c>
      <c r="Y89" s="170">
        <f t="shared" si="35"/>
        <v>0</v>
      </c>
      <c r="Z89" s="169">
        <f t="shared" si="35"/>
        <v>0</v>
      </c>
      <c r="AA89" s="170">
        <f t="shared" si="35"/>
        <v>0</v>
      </c>
      <c r="AB89" s="169">
        <f t="shared" si="35"/>
        <v>0</v>
      </c>
      <c r="AC89" s="170">
        <f t="shared" si="35"/>
        <v>0</v>
      </c>
      <c r="AD89" s="169">
        <f t="shared" si="35"/>
        <v>0</v>
      </c>
      <c r="AE89" s="170">
        <f t="shared" si="35"/>
        <v>0</v>
      </c>
      <c r="AF89" s="169">
        <f t="shared" si="35"/>
        <v>0</v>
      </c>
      <c r="AG89" s="171">
        <f t="shared" si="35"/>
        <v>0</v>
      </c>
      <c r="AH89" s="868"/>
      <c r="AI89" s="868"/>
      <c r="AJ89" s="172">
        <f t="shared" ref="AJ89:AZ89" si="36">SUM(AJ90:AJ96)</f>
        <v>0</v>
      </c>
      <c r="AK89" s="173">
        <f t="shared" si="36"/>
        <v>0</v>
      </c>
      <c r="AL89" s="41">
        <f t="shared" si="36"/>
        <v>0</v>
      </c>
      <c r="AM89" s="42">
        <f t="shared" si="36"/>
        <v>0</v>
      </c>
      <c r="AN89" s="42">
        <f t="shared" si="36"/>
        <v>0</v>
      </c>
      <c r="AO89" s="42">
        <f t="shared" si="36"/>
        <v>0</v>
      </c>
      <c r="AP89" s="42">
        <f t="shared" si="36"/>
        <v>0</v>
      </c>
      <c r="AQ89" s="42">
        <f t="shared" si="36"/>
        <v>0</v>
      </c>
      <c r="AR89" s="43">
        <f t="shared" si="36"/>
        <v>0</v>
      </c>
      <c r="AS89" s="104">
        <f t="shared" si="36"/>
        <v>0</v>
      </c>
      <c r="AT89" s="42">
        <f t="shared" si="36"/>
        <v>0</v>
      </c>
      <c r="AU89" s="43">
        <f t="shared" si="36"/>
        <v>0</v>
      </c>
      <c r="AV89" s="104">
        <f t="shared" si="36"/>
        <v>0</v>
      </c>
      <c r="AW89" s="42">
        <f t="shared" si="36"/>
        <v>0</v>
      </c>
      <c r="AX89" s="42">
        <f t="shared" si="36"/>
        <v>0</v>
      </c>
      <c r="AY89" s="42">
        <f t="shared" si="36"/>
        <v>0</v>
      </c>
      <c r="AZ89" s="105">
        <f t="shared" si="36"/>
        <v>0</v>
      </c>
      <c r="BA89" s="44" t="s">
        <v>1685</v>
      </c>
      <c r="BB89" s="44" t="s">
        <v>1686</v>
      </c>
      <c r="BC89" s="45" t="s">
        <v>1687</v>
      </c>
    </row>
    <row r="90" spans="1:55" ht="17.25" hidden="1" customHeight="1" x14ac:dyDescent="0.2">
      <c r="A90" s="944"/>
      <c r="B90" s="946" t="str">
        <f>VLOOKUP($D$9,'PROYECTOS REGISTRADOS'!$A$2:$D$82,4,0)</f>
        <v>Desarrollo de estrategias en ciencia, tecnología e innvación Tocancipá, Cundinamarca, Centro Oriente</v>
      </c>
      <c r="C90" s="949" t="str">
        <f>VLOOKUP($D$9,'PROYECTOS REGISTRADOS'!$A$2:$D$82,3,0)</f>
        <v>2016-25817-0014</v>
      </c>
      <c r="D90" s="992"/>
      <c r="E90" s="958" t="str">
        <f>IF(D90=0,"0-0",(VLOOKUP(D90,'CONSOLIDADO PLAN DESARROLLO'!$EL$9:$ET$304,2,0)))</f>
        <v>0-0</v>
      </c>
      <c r="F90" s="955" t="str">
        <f>IF(D90=0,"0-0",(VLOOKUP(D90,'CONSOLIDADO PLAN DESARROLLO'!$EL$9:$ET$304,3,0)))</f>
        <v>0-0</v>
      </c>
      <c r="G90" s="977" t="str">
        <f>IF(D90=0,"0-0",(VLOOKUP(D90,'CONSOLIDADO PLAN DESARROLLO'!$EL$9:$ET$304,4,0)))</f>
        <v>0-0</v>
      </c>
      <c r="H90" s="961" t="str">
        <f>IF(D90=0,"0-0",(VLOOKUP(D90,'CONSOLIDADO PLAN DESARROLLO'!$EL$9:$ET$304,5,0)))</f>
        <v>0-0</v>
      </c>
      <c r="I90" s="964" t="str">
        <f>IF(D90=0,"0-0",(VLOOKUP(D90,'CONSOLIDADO PLAN DESARROLLO'!$EL$9:$ET$304,$R$3,0)))</f>
        <v>0-0</v>
      </c>
      <c r="J90" s="965"/>
      <c r="K90" s="995"/>
      <c r="L90" s="973"/>
      <c r="M90" s="174"/>
      <c r="N90" s="175"/>
      <c r="O90" s="176"/>
      <c r="P90" s="46"/>
      <c r="Q90" s="47"/>
      <c r="R90" s="998"/>
      <c r="S90" s="48"/>
      <c r="T90" s="874"/>
      <c r="U90" s="49"/>
      <c r="V90" s="874"/>
      <c r="W90" s="49"/>
      <c r="X90" s="874"/>
      <c r="Y90" s="49"/>
      <c r="Z90" s="874"/>
      <c r="AA90" s="49"/>
      <c r="AB90" s="874"/>
      <c r="AC90" s="49"/>
      <c r="AD90" s="874"/>
      <c r="AE90" s="49"/>
      <c r="AF90" s="874"/>
      <c r="AG90" s="50"/>
      <c r="AH90" s="869"/>
      <c r="AI90" s="869"/>
      <c r="AJ90" s="877">
        <f>+R90+T90+V90+X90+Z90+AB90+AD90+AF90</f>
        <v>0</v>
      </c>
      <c r="AK90" s="103">
        <f t="shared" ref="AK90:AK95" si="37">AC90+AE90+AG90+S90+U90+W90+Y90+AA90</f>
        <v>0</v>
      </c>
      <c r="AL90" s="51"/>
      <c r="AM90" s="52"/>
      <c r="AN90" s="52"/>
      <c r="AO90" s="52"/>
      <c r="AP90" s="52"/>
      <c r="AQ90" s="52"/>
      <c r="AR90" s="53">
        <f t="shared" ref="AR90:AR95" si="38">SUM(AL90:AQ90)</f>
        <v>0</v>
      </c>
      <c r="AS90" s="54"/>
      <c r="AT90" s="52"/>
      <c r="AU90" s="53">
        <f t="shared" ref="AU90:AU95" si="39">SUM(AS90:AT90)</f>
        <v>0</v>
      </c>
      <c r="AV90" s="54"/>
      <c r="AW90" s="52"/>
      <c r="AX90" s="52"/>
      <c r="AY90" s="52"/>
      <c r="AZ90" s="55"/>
      <c r="BA90" s="56"/>
      <c r="BB90" s="56"/>
      <c r="BC90" s="57"/>
    </row>
    <row r="91" spans="1:55" ht="17.25" hidden="1" customHeight="1" x14ac:dyDescent="0.2">
      <c r="A91" s="944"/>
      <c r="B91" s="946"/>
      <c r="C91" s="949"/>
      <c r="D91" s="992"/>
      <c r="E91" s="959"/>
      <c r="F91" s="955"/>
      <c r="G91" s="977"/>
      <c r="H91" s="961"/>
      <c r="I91" s="966"/>
      <c r="J91" s="967"/>
      <c r="K91" s="995"/>
      <c r="L91" s="974"/>
      <c r="M91" s="174"/>
      <c r="N91" s="175"/>
      <c r="O91" s="176"/>
      <c r="P91" s="46"/>
      <c r="Q91" s="47"/>
      <c r="R91" s="999"/>
      <c r="S91" s="48"/>
      <c r="T91" s="875"/>
      <c r="U91" s="49"/>
      <c r="V91" s="875"/>
      <c r="W91" s="49"/>
      <c r="X91" s="875"/>
      <c r="Y91" s="49"/>
      <c r="Z91" s="875"/>
      <c r="AA91" s="49"/>
      <c r="AB91" s="875"/>
      <c r="AC91" s="49"/>
      <c r="AD91" s="875"/>
      <c r="AE91" s="49"/>
      <c r="AF91" s="875"/>
      <c r="AG91" s="50"/>
      <c r="AH91" s="870"/>
      <c r="AI91" s="870"/>
      <c r="AJ91" s="878"/>
      <c r="AK91" s="103">
        <f t="shared" si="37"/>
        <v>0</v>
      </c>
      <c r="AL91" s="51"/>
      <c r="AM91" s="52"/>
      <c r="AN91" s="52"/>
      <c r="AO91" s="52"/>
      <c r="AP91" s="52"/>
      <c r="AQ91" s="52"/>
      <c r="AR91" s="53">
        <f t="shared" si="38"/>
        <v>0</v>
      </c>
      <c r="AS91" s="54"/>
      <c r="AT91" s="52"/>
      <c r="AU91" s="53">
        <f t="shared" si="39"/>
        <v>0</v>
      </c>
      <c r="AV91" s="54"/>
      <c r="AW91" s="52"/>
      <c r="AX91" s="52"/>
      <c r="AY91" s="52"/>
      <c r="AZ91" s="55"/>
      <c r="BA91" s="56"/>
      <c r="BB91" s="56"/>
      <c r="BC91" s="57"/>
    </row>
    <row r="92" spans="1:55" ht="17.25" hidden="1" customHeight="1" x14ac:dyDescent="0.2">
      <c r="A92" s="944"/>
      <c r="B92" s="946"/>
      <c r="C92" s="949"/>
      <c r="D92" s="992"/>
      <c r="E92" s="959"/>
      <c r="F92" s="955"/>
      <c r="G92" s="977"/>
      <c r="H92" s="961"/>
      <c r="I92" s="966"/>
      <c r="J92" s="967"/>
      <c r="K92" s="995"/>
      <c r="L92" s="974"/>
      <c r="M92" s="174"/>
      <c r="N92" s="175"/>
      <c r="O92" s="176"/>
      <c r="P92" s="46"/>
      <c r="Q92" s="47"/>
      <c r="R92" s="999"/>
      <c r="S92" s="48"/>
      <c r="T92" s="875"/>
      <c r="U92" s="49"/>
      <c r="V92" s="875"/>
      <c r="W92" s="49"/>
      <c r="X92" s="875"/>
      <c r="Y92" s="49"/>
      <c r="Z92" s="875"/>
      <c r="AA92" s="49"/>
      <c r="AB92" s="875"/>
      <c r="AC92" s="49"/>
      <c r="AD92" s="875"/>
      <c r="AE92" s="49"/>
      <c r="AF92" s="875"/>
      <c r="AG92" s="50"/>
      <c r="AH92" s="870"/>
      <c r="AI92" s="870"/>
      <c r="AJ92" s="878"/>
      <c r="AK92" s="103">
        <f t="shared" si="37"/>
        <v>0</v>
      </c>
      <c r="AL92" s="51"/>
      <c r="AM92" s="52"/>
      <c r="AN92" s="52"/>
      <c r="AO92" s="52"/>
      <c r="AP92" s="52"/>
      <c r="AQ92" s="52"/>
      <c r="AR92" s="53">
        <f t="shared" si="38"/>
        <v>0</v>
      </c>
      <c r="AS92" s="54"/>
      <c r="AT92" s="52"/>
      <c r="AU92" s="53">
        <f t="shared" si="39"/>
        <v>0</v>
      </c>
      <c r="AV92" s="54"/>
      <c r="AW92" s="52"/>
      <c r="AX92" s="52"/>
      <c r="AY92" s="52"/>
      <c r="AZ92" s="55"/>
      <c r="BA92" s="56"/>
      <c r="BB92" s="56"/>
      <c r="BC92" s="57"/>
    </row>
    <row r="93" spans="1:55" ht="17.25" hidden="1" customHeight="1" x14ac:dyDescent="0.2">
      <c r="A93" s="944"/>
      <c r="B93" s="946"/>
      <c r="C93" s="949"/>
      <c r="D93" s="992"/>
      <c r="E93" s="959"/>
      <c r="F93" s="955"/>
      <c r="G93" s="977"/>
      <c r="H93" s="961"/>
      <c r="I93" s="966"/>
      <c r="J93" s="967"/>
      <c r="K93" s="995"/>
      <c r="L93" s="974"/>
      <c r="M93" s="174"/>
      <c r="N93" s="175"/>
      <c r="O93" s="176"/>
      <c r="P93" s="46"/>
      <c r="Q93" s="47"/>
      <c r="R93" s="999"/>
      <c r="S93" s="48"/>
      <c r="T93" s="875"/>
      <c r="U93" s="49"/>
      <c r="V93" s="875"/>
      <c r="W93" s="49"/>
      <c r="X93" s="875"/>
      <c r="Y93" s="49"/>
      <c r="Z93" s="875"/>
      <c r="AA93" s="49"/>
      <c r="AB93" s="875"/>
      <c r="AC93" s="49"/>
      <c r="AD93" s="875"/>
      <c r="AE93" s="49"/>
      <c r="AF93" s="875"/>
      <c r="AG93" s="50"/>
      <c r="AH93" s="870"/>
      <c r="AI93" s="870"/>
      <c r="AJ93" s="878"/>
      <c r="AK93" s="103">
        <f t="shared" si="37"/>
        <v>0</v>
      </c>
      <c r="AL93" s="51"/>
      <c r="AM93" s="52"/>
      <c r="AN93" s="52"/>
      <c r="AO93" s="52"/>
      <c r="AP93" s="52"/>
      <c r="AQ93" s="52"/>
      <c r="AR93" s="53">
        <f t="shared" si="38"/>
        <v>0</v>
      </c>
      <c r="AS93" s="54"/>
      <c r="AT93" s="52"/>
      <c r="AU93" s="53">
        <f t="shared" si="39"/>
        <v>0</v>
      </c>
      <c r="AV93" s="54"/>
      <c r="AW93" s="52"/>
      <c r="AX93" s="52"/>
      <c r="AY93" s="52"/>
      <c r="AZ93" s="55"/>
      <c r="BA93" s="56"/>
      <c r="BB93" s="56"/>
      <c r="BC93" s="57"/>
    </row>
    <row r="94" spans="1:55" ht="17.25" hidden="1" customHeight="1" x14ac:dyDescent="0.2">
      <c r="A94" s="944"/>
      <c r="B94" s="946"/>
      <c r="C94" s="949"/>
      <c r="D94" s="992"/>
      <c r="E94" s="959"/>
      <c r="F94" s="955"/>
      <c r="G94" s="977"/>
      <c r="H94" s="961"/>
      <c r="I94" s="966"/>
      <c r="J94" s="967"/>
      <c r="K94" s="995"/>
      <c r="L94" s="974"/>
      <c r="M94" s="174"/>
      <c r="N94" s="175"/>
      <c r="O94" s="176"/>
      <c r="P94" s="46"/>
      <c r="Q94" s="47"/>
      <c r="R94" s="999"/>
      <c r="S94" s="48"/>
      <c r="T94" s="875"/>
      <c r="U94" s="49"/>
      <c r="V94" s="875"/>
      <c r="W94" s="49"/>
      <c r="X94" s="875"/>
      <c r="Y94" s="49"/>
      <c r="Z94" s="875"/>
      <c r="AA94" s="49"/>
      <c r="AB94" s="875"/>
      <c r="AC94" s="49"/>
      <c r="AD94" s="875"/>
      <c r="AE94" s="49"/>
      <c r="AF94" s="875"/>
      <c r="AG94" s="50"/>
      <c r="AH94" s="870"/>
      <c r="AI94" s="870"/>
      <c r="AJ94" s="878"/>
      <c r="AK94" s="103">
        <f t="shared" si="37"/>
        <v>0</v>
      </c>
      <c r="AL94" s="51"/>
      <c r="AM94" s="52"/>
      <c r="AN94" s="52"/>
      <c r="AO94" s="52"/>
      <c r="AP94" s="52"/>
      <c r="AQ94" s="52"/>
      <c r="AR94" s="53">
        <f t="shared" si="38"/>
        <v>0</v>
      </c>
      <c r="AS94" s="54"/>
      <c r="AT94" s="52"/>
      <c r="AU94" s="53">
        <f t="shared" si="39"/>
        <v>0</v>
      </c>
      <c r="AV94" s="54"/>
      <c r="AW94" s="52"/>
      <c r="AX94" s="52"/>
      <c r="AY94" s="52"/>
      <c r="AZ94" s="55"/>
      <c r="BA94" s="56"/>
      <c r="BB94" s="56"/>
      <c r="BC94" s="57"/>
    </row>
    <row r="95" spans="1:55" ht="17.25" hidden="1" customHeight="1" x14ac:dyDescent="0.2">
      <c r="A95" s="944"/>
      <c r="B95" s="947"/>
      <c r="C95" s="950"/>
      <c r="D95" s="993"/>
      <c r="E95" s="959"/>
      <c r="F95" s="956"/>
      <c r="G95" s="978"/>
      <c r="H95" s="962"/>
      <c r="I95" s="966"/>
      <c r="J95" s="967"/>
      <c r="K95" s="996"/>
      <c r="L95" s="974"/>
      <c r="M95" s="177"/>
      <c r="N95" s="178"/>
      <c r="O95" s="179"/>
      <c r="P95" s="106"/>
      <c r="Q95" s="107"/>
      <c r="R95" s="999"/>
      <c r="S95" s="108"/>
      <c r="T95" s="875"/>
      <c r="U95" s="109"/>
      <c r="V95" s="875"/>
      <c r="W95" s="109"/>
      <c r="X95" s="875"/>
      <c r="Y95" s="109"/>
      <c r="Z95" s="875"/>
      <c r="AA95" s="109"/>
      <c r="AB95" s="875"/>
      <c r="AC95" s="109"/>
      <c r="AD95" s="875"/>
      <c r="AE95" s="109"/>
      <c r="AF95" s="875"/>
      <c r="AG95" s="110"/>
      <c r="AH95" s="870"/>
      <c r="AI95" s="870"/>
      <c r="AJ95" s="879"/>
      <c r="AK95" s="103">
        <f t="shared" si="37"/>
        <v>0</v>
      </c>
      <c r="AL95" s="111"/>
      <c r="AM95" s="112"/>
      <c r="AN95" s="112"/>
      <c r="AO95" s="112"/>
      <c r="AP95" s="112"/>
      <c r="AQ95" s="112"/>
      <c r="AR95" s="53">
        <f t="shared" si="38"/>
        <v>0</v>
      </c>
      <c r="AS95" s="113"/>
      <c r="AT95" s="112"/>
      <c r="AU95" s="53">
        <f t="shared" si="39"/>
        <v>0</v>
      </c>
      <c r="AV95" s="113"/>
      <c r="AW95" s="112"/>
      <c r="AX95" s="112"/>
      <c r="AY95" s="112"/>
      <c r="AZ95" s="114"/>
      <c r="BA95" s="115"/>
      <c r="BB95" s="115"/>
      <c r="BC95" s="116"/>
    </row>
    <row r="96" spans="1:55" ht="9.9499999999999993" hidden="1" customHeight="1" thickBot="1" x14ac:dyDescent="0.25">
      <c r="A96" s="945"/>
      <c r="B96" s="948"/>
      <c r="C96" s="951"/>
      <c r="D96" s="994"/>
      <c r="E96" s="960"/>
      <c r="F96" s="957"/>
      <c r="G96" s="979"/>
      <c r="H96" s="963"/>
      <c r="I96" s="968"/>
      <c r="J96" s="969"/>
      <c r="K96" s="997"/>
      <c r="L96" s="975"/>
      <c r="M96" s="180"/>
      <c r="N96" s="181"/>
      <c r="O96" s="182"/>
      <c r="P96" s="117"/>
      <c r="Q96" s="117"/>
      <c r="R96" s="1000"/>
      <c r="S96" s="183"/>
      <c r="T96" s="876"/>
      <c r="U96" s="184"/>
      <c r="V96" s="876"/>
      <c r="W96" s="184"/>
      <c r="X96" s="876"/>
      <c r="Y96" s="184"/>
      <c r="Z96" s="876"/>
      <c r="AA96" s="184"/>
      <c r="AB96" s="876"/>
      <c r="AC96" s="184"/>
      <c r="AD96" s="876"/>
      <c r="AE96" s="184"/>
      <c r="AF96" s="876"/>
      <c r="AG96" s="185"/>
      <c r="AH96" s="871"/>
      <c r="AI96" s="871"/>
      <c r="AJ96" s="118"/>
      <c r="AK96" s="119"/>
      <c r="AL96" s="186"/>
      <c r="AM96" s="187"/>
      <c r="AN96" s="187"/>
      <c r="AO96" s="187"/>
      <c r="AP96" s="187"/>
      <c r="AQ96" s="187"/>
      <c r="AR96" s="120"/>
      <c r="AS96" s="188"/>
      <c r="AT96" s="187"/>
      <c r="AU96" s="120"/>
      <c r="AV96" s="188"/>
      <c r="AW96" s="187"/>
      <c r="AX96" s="187"/>
      <c r="AY96" s="187"/>
      <c r="AZ96" s="189"/>
      <c r="BA96" s="190"/>
      <c r="BB96" s="190"/>
      <c r="BC96" s="191"/>
    </row>
    <row r="97" spans="1:55" ht="6" hidden="1" customHeight="1" x14ac:dyDescent="0.2">
      <c r="A97" s="156"/>
      <c r="B97" s="192"/>
      <c r="C97" s="192"/>
      <c r="D97" s="192"/>
      <c r="E97" s="192"/>
      <c r="F97" s="192"/>
      <c r="G97" s="192"/>
      <c r="H97" s="192"/>
      <c r="I97" s="976"/>
      <c r="J97" s="976"/>
      <c r="K97" s="192"/>
      <c r="L97" s="192"/>
      <c r="M97" s="192"/>
      <c r="N97" s="192"/>
      <c r="O97" s="192"/>
      <c r="P97" s="192"/>
      <c r="Q97" s="192"/>
      <c r="R97" s="192"/>
      <c r="S97" s="192"/>
      <c r="T97" s="192"/>
      <c r="U97" s="192"/>
      <c r="V97" s="192"/>
      <c r="W97" s="192"/>
      <c r="X97" s="192"/>
      <c r="Y97" s="192"/>
      <c r="Z97" s="192"/>
      <c r="AA97" s="192"/>
      <c r="AB97" s="192"/>
      <c r="AC97" s="192"/>
      <c r="AD97" s="192"/>
      <c r="AE97" s="192"/>
      <c r="AF97" s="192"/>
      <c r="AG97" s="192"/>
      <c r="AH97" s="192"/>
      <c r="AI97" s="192"/>
      <c r="AJ97" s="192"/>
      <c r="AK97" s="193"/>
      <c r="AL97" s="193"/>
      <c r="AM97" s="193"/>
      <c r="AN97" s="193"/>
      <c r="AO97" s="193"/>
      <c r="AP97" s="193"/>
      <c r="AQ97" s="194"/>
      <c r="AR97" s="193"/>
      <c r="AS97" s="193"/>
      <c r="AT97" s="193"/>
      <c r="AU97" s="193"/>
      <c r="AV97" s="193"/>
      <c r="AW97" s="193"/>
      <c r="AX97" s="193"/>
      <c r="AY97" s="193"/>
      <c r="AZ97" s="193"/>
      <c r="BA97" s="193"/>
      <c r="BB97" s="193"/>
      <c r="BC97" s="156"/>
    </row>
    <row r="98" spans="1:55" ht="72" hidden="1" customHeight="1" x14ac:dyDescent="0.2">
      <c r="A98" s="943">
        <v>10</v>
      </c>
      <c r="B98" s="161" t="s">
        <v>1705</v>
      </c>
      <c r="C98" s="162" t="s">
        <v>1706</v>
      </c>
      <c r="D98" s="163" t="s">
        <v>21</v>
      </c>
      <c r="E98" s="163" t="s">
        <v>1893</v>
      </c>
      <c r="F98" s="162" t="s">
        <v>1707</v>
      </c>
      <c r="G98" s="164" t="s">
        <v>1679</v>
      </c>
      <c r="H98" s="164" t="s">
        <v>1680</v>
      </c>
      <c r="I98" s="165" t="s">
        <v>1909</v>
      </c>
      <c r="J98" s="166">
        <f>+$N$3</f>
        <v>2019</v>
      </c>
      <c r="K98" s="164" t="s">
        <v>1926</v>
      </c>
      <c r="L98" s="165" t="s">
        <v>1927</v>
      </c>
      <c r="M98" s="162" t="s">
        <v>1708</v>
      </c>
      <c r="N98" s="162" t="s">
        <v>1709</v>
      </c>
      <c r="O98" s="162" t="s">
        <v>1710</v>
      </c>
      <c r="P98" s="162" t="s">
        <v>1711</v>
      </c>
      <c r="Q98" s="162" t="s">
        <v>1712</v>
      </c>
      <c r="R98" s="167">
        <f t="shared" ref="R98:AG98" si="40">SUM(R99:R105)</f>
        <v>0</v>
      </c>
      <c r="S98" s="168">
        <f t="shared" si="40"/>
        <v>0</v>
      </c>
      <c r="T98" s="169">
        <f t="shared" si="40"/>
        <v>0</v>
      </c>
      <c r="U98" s="170">
        <f t="shared" si="40"/>
        <v>0</v>
      </c>
      <c r="V98" s="169">
        <f t="shared" si="40"/>
        <v>0</v>
      </c>
      <c r="W98" s="170">
        <f t="shared" si="40"/>
        <v>0</v>
      </c>
      <c r="X98" s="169">
        <f t="shared" si="40"/>
        <v>0</v>
      </c>
      <c r="Y98" s="170">
        <f t="shared" si="40"/>
        <v>0</v>
      </c>
      <c r="Z98" s="169">
        <f t="shared" si="40"/>
        <v>0</v>
      </c>
      <c r="AA98" s="170">
        <f t="shared" si="40"/>
        <v>0</v>
      </c>
      <c r="AB98" s="169">
        <f t="shared" si="40"/>
        <v>0</v>
      </c>
      <c r="AC98" s="170">
        <f t="shared" si="40"/>
        <v>0</v>
      </c>
      <c r="AD98" s="169">
        <f t="shared" si="40"/>
        <v>0</v>
      </c>
      <c r="AE98" s="170">
        <f t="shared" si="40"/>
        <v>0</v>
      </c>
      <c r="AF98" s="169">
        <f t="shared" si="40"/>
        <v>0</v>
      </c>
      <c r="AG98" s="171">
        <f t="shared" si="40"/>
        <v>0</v>
      </c>
      <c r="AH98" s="868"/>
      <c r="AI98" s="868"/>
      <c r="AJ98" s="172">
        <f t="shared" ref="AJ98:AZ98" si="41">SUM(AJ99:AJ105)</f>
        <v>0</v>
      </c>
      <c r="AK98" s="173">
        <f t="shared" si="41"/>
        <v>0</v>
      </c>
      <c r="AL98" s="41">
        <f t="shared" si="41"/>
        <v>0</v>
      </c>
      <c r="AM98" s="42">
        <f t="shared" si="41"/>
        <v>0</v>
      </c>
      <c r="AN98" s="42">
        <f t="shared" si="41"/>
        <v>0</v>
      </c>
      <c r="AO98" s="42">
        <f t="shared" si="41"/>
        <v>0</v>
      </c>
      <c r="AP98" s="42">
        <f t="shared" si="41"/>
        <v>0</v>
      </c>
      <c r="AQ98" s="42">
        <f t="shared" si="41"/>
        <v>0</v>
      </c>
      <c r="AR98" s="43">
        <f t="shared" si="41"/>
        <v>0</v>
      </c>
      <c r="AS98" s="104">
        <f t="shared" si="41"/>
        <v>0</v>
      </c>
      <c r="AT98" s="42">
        <f t="shared" si="41"/>
        <v>0</v>
      </c>
      <c r="AU98" s="43">
        <f t="shared" si="41"/>
        <v>0</v>
      </c>
      <c r="AV98" s="104">
        <f t="shared" si="41"/>
        <v>0</v>
      </c>
      <c r="AW98" s="42">
        <f t="shared" si="41"/>
        <v>0</v>
      </c>
      <c r="AX98" s="42">
        <f t="shared" si="41"/>
        <v>0</v>
      </c>
      <c r="AY98" s="42">
        <f t="shared" si="41"/>
        <v>0</v>
      </c>
      <c r="AZ98" s="105">
        <f t="shared" si="41"/>
        <v>0</v>
      </c>
      <c r="BA98" s="44" t="s">
        <v>1685</v>
      </c>
      <c r="BB98" s="44" t="s">
        <v>1686</v>
      </c>
      <c r="BC98" s="45" t="s">
        <v>1687</v>
      </c>
    </row>
    <row r="99" spans="1:55" ht="17.25" hidden="1" customHeight="1" x14ac:dyDescent="0.2">
      <c r="A99" s="944"/>
      <c r="B99" s="946" t="str">
        <f>VLOOKUP($D$9,'PROYECTOS REGISTRADOS'!$A$2:$D$82,4,0)</f>
        <v>Desarrollo de estrategias en ciencia, tecnología e innvación Tocancipá, Cundinamarca, Centro Oriente</v>
      </c>
      <c r="C99" s="949" t="str">
        <f>VLOOKUP($D$9,'PROYECTOS REGISTRADOS'!$A$2:$D$82,3,0)</f>
        <v>2016-25817-0014</v>
      </c>
      <c r="D99" s="992"/>
      <c r="E99" s="958" t="str">
        <f>IF(D99=0,"0-0",(VLOOKUP(D99,'CONSOLIDADO PLAN DESARROLLO'!$EL$9:$ET$304,2,0)))</f>
        <v>0-0</v>
      </c>
      <c r="F99" s="955" t="str">
        <f>IF(D99=0,"0-0",(VLOOKUP(D99,'CONSOLIDADO PLAN DESARROLLO'!$EL$9:$ET$304,3,0)))</f>
        <v>0-0</v>
      </c>
      <c r="G99" s="977" t="str">
        <f>IF(D99=0,"0-0",(VLOOKUP(D99,'CONSOLIDADO PLAN DESARROLLO'!$EL$9:$ET$304,4,0)))</f>
        <v>0-0</v>
      </c>
      <c r="H99" s="961" t="str">
        <f>IF(D99=0,"0-0",(VLOOKUP(D99,'CONSOLIDADO PLAN DESARROLLO'!$EL$9:$ET$304,5,0)))</f>
        <v>0-0</v>
      </c>
      <c r="I99" s="964" t="str">
        <f>IF(D99=0,"0-0",(VLOOKUP(D99,'CONSOLIDADO PLAN DESARROLLO'!$EL$9:$ET$304,$R$3,0)))</f>
        <v>0-0</v>
      </c>
      <c r="J99" s="965"/>
      <c r="K99" s="995"/>
      <c r="L99" s="973"/>
      <c r="M99" s="174"/>
      <c r="N99" s="175"/>
      <c r="O99" s="176"/>
      <c r="P99" s="46"/>
      <c r="Q99" s="47"/>
      <c r="R99" s="998"/>
      <c r="S99" s="48"/>
      <c r="T99" s="874"/>
      <c r="U99" s="49"/>
      <c r="V99" s="874"/>
      <c r="W99" s="49"/>
      <c r="X99" s="874"/>
      <c r="Y99" s="49"/>
      <c r="Z99" s="874"/>
      <c r="AA99" s="49"/>
      <c r="AB99" s="874"/>
      <c r="AC99" s="49"/>
      <c r="AD99" s="874"/>
      <c r="AE99" s="49"/>
      <c r="AF99" s="874"/>
      <c r="AG99" s="50"/>
      <c r="AH99" s="869"/>
      <c r="AI99" s="869"/>
      <c r="AJ99" s="877">
        <f>+R99+T99+V99+X99+Z99+AB99+AD99+AF99</f>
        <v>0</v>
      </c>
      <c r="AK99" s="103">
        <f t="shared" ref="AK99:AK104" si="42">AC99+AE99+AG99+S99+U99+W99+Y99+AA99</f>
        <v>0</v>
      </c>
      <c r="AL99" s="51"/>
      <c r="AM99" s="52"/>
      <c r="AN99" s="52"/>
      <c r="AO99" s="52"/>
      <c r="AP99" s="52"/>
      <c r="AQ99" s="52"/>
      <c r="AR99" s="53">
        <f t="shared" ref="AR99:AR104" si="43">SUM(AL99:AQ99)</f>
        <v>0</v>
      </c>
      <c r="AS99" s="54"/>
      <c r="AT99" s="52"/>
      <c r="AU99" s="53">
        <f t="shared" ref="AU99:AU104" si="44">SUM(AS99:AT99)</f>
        <v>0</v>
      </c>
      <c r="AV99" s="54"/>
      <c r="AW99" s="52"/>
      <c r="AX99" s="52"/>
      <c r="AY99" s="52"/>
      <c r="AZ99" s="55"/>
      <c r="BA99" s="56"/>
      <c r="BB99" s="56"/>
      <c r="BC99" s="57"/>
    </row>
    <row r="100" spans="1:55" ht="17.25" hidden="1" customHeight="1" x14ac:dyDescent="0.2">
      <c r="A100" s="944"/>
      <c r="B100" s="946"/>
      <c r="C100" s="949"/>
      <c r="D100" s="992"/>
      <c r="E100" s="959"/>
      <c r="F100" s="955"/>
      <c r="G100" s="977"/>
      <c r="H100" s="961"/>
      <c r="I100" s="966"/>
      <c r="J100" s="967"/>
      <c r="K100" s="995"/>
      <c r="L100" s="974"/>
      <c r="M100" s="174"/>
      <c r="N100" s="175"/>
      <c r="O100" s="176"/>
      <c r="P100" s="46"/>
      <c r="Q100" s="47"/>
      <c r="R100" s="999"/>
      <c r="S100" s="48"/>
      <c r="T100" s="875"/>
      <c r="U100" s="49"/>
      <c r="V100" s="875"/>
      <c r="W100" s="49"/>
      <c r="X100" s="875"/>
      <c r="Y100" s="49"/>
      <c r="Z100" s="875"/>
      <c r="AA100" s="49"/>
      <c r="AB100" s="875"/>
      <c r="AC100" s="49"/>
      <c r="AD100" s="875"/>
      <c r="AE100" s="49"/>
      <c r="AF100" s="875"/>
      <c r="AG100" s="50"/>
      <c r="AH100" s="870"/>
      <c r="AI100" s="870"/>
      <c r="AJ100" s="878"/>
      <c r="AK100" s="103">
        <f t="shared" si="42"/>
        <v>0</v>
      </c>
      <c r="AL100" s="51"/>
      <c r="AM100" s="52"/>
      <c r="AN100" s="52"/>
      <c r="AO100" s="52"/>
      <c r="AP100" s="52"/>
      <c r="AQ100" s="52"/>
      <c r="AR100" s="53">
        <f t="shared" si="43"/>
        <v>0</v>
      </c>
      <c r="AS100" s="54"/>
      <c r="AT100" s="52"/>
      <c r="AU100" s="53">
        <f t="shared" si="44"/>
        <v>0</v>
      </c>
      <c r="AV100" s="54"/>
      <c r="AW100" s="52"/>
      <c r="AX100" s="52"/>
      <c r="AY100" s="52"/>
      <c r="AZ100" s="55"/>
      <c r="BA100" s="56"/>
      <c r="BB100" s="56"/>
      <c r="BC100" s="57"/>
    </row>
    <row r="101" spans="1:55" ht="17.25" hidden="1" customHeight="1" x14ac:dyDescent="0.2">
      <c r="A101" s="944"/>
      <c r="B101" s="946"/>
      <c r="C101" s="949"/>
      <c r="D101" s="992"/>
      <c r="E101" s="959"/>
      <c r="F101" s="955"/>
      <c r="G101" s="977"/>
      <c r="H101" s="961"/>
      <c r="I101" s="966"/>
      <c r="J101" s="967"/>
      <c r="K101" s="995"/>
      <c r="L101" s="974"/>
      <c r="M101" s="174"/>
      <c r="N101" s="175"/>
      <c r="O101" s="176"/>
      <c r="P101" s="46"/>
      <c r="Q101" s="47"/>
      <c r="R101" s="999"/>
      <c r="S101" s="48"/>
      <c r="T101" s="875"/>
      <c r="U101" s="49"/>
      <c r="V101" s="875"/>
      <c r="W101" s="49"/>
      <c r="X101" s="875"/>
      <c r="Y101" s="49"/>
      <c r="Z101" s="875"/>
      <c r="AA101" s="49"/>
      <c r="AB101" s="875"/>
      <c r="AC101" s="49"/>
      <c r="AD101" s="875"/>
      <c r="AE101" s="49"/>
      <c r="AF101" s="875"/>
      <c r="AG101" s="50"/>
      <c r="AH101" s="870"/>
      <c r="AI101" s="870"/>
      <c r="AJ101" s="878"/>
      <c r="AK101" s="103">
        <f t="shared" si="42"/>
        <v>0</v>
      </c>
      <c r="AL101" s="51"/>
      <c r="AM101" s="52"/>
      <c r="AN101" s="52"/>
      <c r="AO101" s="52"/>
      <c r="AP101" s="52"/>
      <c r="AQ101" s="52"/>
      <c r="AR101" s="53">
        <f t="shared" si="43"/>
        <v>0</v>
      </c>
      <c r="AS101" s="54"/>
      <c r="AT101" s="52"/>
      <c r="AU101" s="53">
        <f t="shared" si="44"/>
        <v>0</v>
      </c>
      <c r="AV101" s="54"/>
      <c r="AW101" s="52"/>
      <c r="AX101" s="52"/>
      <c r="AY101" s="52"/>
      <c r="AZ101" s="55"/>
      <c r="BA101" s="56"/>
      <c r="BB101" s="56"/>
      <c r="BC101" s="57"/>
    </row>
    <row r="102" spans="1:55" ht="17.25" hidden="1" customHeight="1" x14ac:dyDescent="0.2">
      <c r="A102" s="944"/>
      <c r="B102" s="946"/>
      <c r="C102" s="949"/>
      <c r="D102" s="992"/>
      <c r="E102" s="959"/>
      <c r="F102" s="955"/>
      <c r="G102" s="977"/>
      <c r="H102" s="961"/>
      <c r="I102" s="966"/>
      <c r="J102" s="967"/>
      <c r="K102" s="995"/>
      <c r="L102" s="974"/>
      <c r="M102" s="174"/>
      <c r="N102" s="175"/>
      <c r="O102" s="176"/>
      <c r="P102" s="46"/>
      <c r="Q102" s="47"/>
      <c r="R102" s="999"/>
      <c r="S102" s="48"/>
      <c r="T102" s="875"/>
      <c r="U102" s="49"/>
      <c r="V102" s="875"/>
      <c r="W102" s="49"/>
      <c r="X102" s="875"/>
      <c r="Y102" s="49"/>
      <c r="Z102" s="875"/>
      <c r="AA102" s="49"/>
      <c r="AB102" s="875"/>
      <c r="AC102" s="49"/>
      <c r="AD102" s="875"/>
      <c r="AE102" s="49"/>
      <c r="AF102" s="875"/>
      <c r="AG102" s="50"/>
      <c r="AH102" s="870"/>
      <c r="AI102" s="870"/>
      <c r="AJ102" s="878"/>
      <c r="AK102" s="103">
        <f t="shared" si="42"/>
        <v>0</v>
      </c>
      <c r="AL102" s="51"/>
      <c r="AM102" s="52"/>
      <c r="AN102" s="52"/>
      <c r="AO102" s="52"/>
      <c r="AP102" s="52"/>
      <c r="AQ102" s="52"/>
      <c r="AR102" s="53">
        <f t="shared" si="43"/>
        <v>0</v>
      </c>
      <c r="AS102" s="54"/>
      <c r="AT102" s="52"/>
      <c r="AU102" s="53">
        <f t="shared" si="44"/>
        <v>0</v>
      </c>
      <c r="AV102" s="54"/>
      <c r="AW102" s="52"/>
      <c r="AX102" s="52"/>
      <c r="AY102" s="52"/>
      <c r="AZ102" s="55"/>
      <c r="BA102" s="56"/>
      <c r="BB102" s="56"/>
      <c r="BC102" s="57"/>
    </row>
    <row r="103" spans="1:55" ht="17.25" hidden="1" customHeight="1" x14ac:dyDescent="0.2">
      <c r="A103" s="944"/>
      <c r="B103" s="946"/>
      <c r="C103" s="949"/>
      <c r="D103" s="992"/>
      <c r="E103" s="959"/>
      <c r="F103" s="955"/>
      <c r="G103" s="977"/>
      <c r="H103" s="961"/>
      <c r="I103" s="966"/>
      <c r="J103" s="967"/>
      <c r="K103" s="995"/>
      <c r="L103" s="974"/>
      <c r="M103" s="174"/>
      <c r="N103" s="175"/>
      <c r="O103" s="176"/>
      <c r="P103" s="46"/>
      <c r="Q103" s="47"/>
      <c r="R103" s="999"/>
      <c r="S103" s="48"/>
      <c r="T103" s="875"/>
      <c r="U103" s="49"/>
      <c r="V103" s="875"/>
      <c r="W103" s="49"/>
      <c r="X103" s="875"/>
      <c r="Y103" s="49"/>
      <c r="Z103" s="875"/>
      <c r="AA103" s="49"/>
      <c r="AB103" s="875"/>
      <c r="AC103" s="49"/>
      <c r="AD103" s="875"/>
      <c r="AE103" s="49"/>
      <c r="AF103" s="875"/>
      <c r="AG103" s="50"/>
      <c r="AH103" s="870"/>
      <c r="AI103" s="870"/>
      <c r="AJ103" s="878"/>
      <c r="AK103" s="103">
        <f t="shared" si="42"/>
        <v>0</v>
      </c>
      <c r="AL103" s="51"/>
      <c r="AM103" s="52"/>
      <c r="AN103" s="52"/>
      <c r="AO103" s="52"/>
      <c r="AP103" s="52"/>
      <c r="AQ103" s="52"/>
      <c r="AR103" s="53">
        <f t="shared" si="43"/>
        <v>0</v>
      </c>
      <c r="AS103" s="54"/>
      <c r="AT103" s="52"/>
      <c r="AU103" s="53">
        <f t="shared" si="44"/>
        <v>0</v>
      </c>
      <c r="AV103" s="54"/>
      <c r="AW103" s="52"/>
      <c r="AX103" s="52"/>
      <c r="AY103" s="52"/>
      <c r="AZ103" s="55"/>
      <c r="BA103" s="56"/>
      <c r="BB103" s="56"/>
      <c r="BC103" s="57"/>
    </row>
    <row r="104" spans="1:55" ht="17.25" hidden="1" customHeight="1" x14ac:dyDescent="0.2">
      <c r="A104" s="944"/>
      <c r="B104" s="947"/>
      <c r="C104" s="950"/>
      <c r="D104" s="993"/>
      <c r="E104" s="959"/>
      <c r="F104" s="956"/>
      <c r="G104" s="978"/>
      <c r="H104" s="962"/>
      <c r="I104" s="966"/>
      <c r="J104" s="967"/>
      <c r="K104" s="996"/>
      <c r="L104" s="974"/>
      <c r="M104" s="177"/>
      <c r="N104" s="178"/>
      <c r="O104" s="179"/>
      <c r="P104" s="106"/>
      <c r="Q104" s="107"/>
      <c r="R104" s="999"/>
      <c r="S104" s="108"/>
      <c r="T104" s="875"/>
      <c r="U104" s="109"/>
      <c r="V104" s="875"/>
      <c r="W104" s="109"/>
      <c r="X104" s="875"/>
      <c r="Y104" s="109"/>
      <c r="Z104" s="875"/>
      <c r="AA104" s="109"/>
      <c r="AB104" s="875"/>
      <c r="AC104" s="109"/>
      <c r="AD104" s="875"/>
      <c r="AE104" s="109"/>
      <c r="AF104" s="875"/>
      <c r="AG104" s="110"/>
      <c r="AH104" s="870"/>
      <c r="AI104" s="870"/>
      <c r="AJ104" s="879"/>
      <c r="AK104" s="103">
        <f t="shared" si="42"/>
        <v>0</v>
      </c>
      <c r="AL104" s="111"/>
      <c r="AM104" s="112"/>
      <c r="AN104" s="112"/>
      <c r="AO104" s="112"/>
      <c r="AP104" s="112"/>
      <c r="AQ104" s="112"/>
      <c r="AR104" s="53">
        <f t="shared" si="43"/>
        <v>0</v>
      </c>
      <c r="AS104" s="113"/>
      <c r="AT104" s="112"/>
      <c r="AU104" s="53">
        <f t="shared" si="44"/>
        <v>0</v>
      </c>
      <c r="AV104" s="113"/>
      <c r="AW104" s="112"/>
      <c r="AX104" s="112"/>
      <c r="AY104" s="112"/>
      <c r="AZ104" s="114"/>
      <c r="BA104" s="115"/>
      <c r="BB104" s="115"/>
      <c r="BC104" s="116"/>
    </row>
    <row r="105" spans="1:55" ht="9.9499999999999993" hidden="1" customHeight="1" thickBot="1" x14ac:dyDescent="0.25">
      <c r="A105" s="945"/>
      <c r="B105" s="948"/>
      <c r="C105" s="951"/>
      <c r="D105" s="994"/>
      <c r="E105" s="960"/>
      <c r="F105" s="957"/>
      <c r="G105" s="979"/>
      <c r="H105" s="963"/>
      <c r="I105" s="968"/>
      <c r="J105" s="969"/>
      <c r="K105" s="997"/>
      <c r="L105" s="975"/>
      <c r="M105" s="180"/>
      <c r="N105" s="181"/>
      <c r="O105" s="182"/>
      <c r="P105" s="117"/>
      <c r="Q105" s="117"/>
      <c r="R105" s="1000"/>
      <c r="S105" s="183"/>
      <c r="T105" s="876"/>
      <c r="U105" s="184"/>
      <c r="V105" s="876"/>
      <c r="W105" s="184"/>
      <c r="X105" s="876"/>
      <c r="Y105" s="184"/>
      <c r="Z105" s="876"/>
      <c r="AA105" s="184"/>
      <c r="AB105" s="876"/>
      <c r="AC105" s="184"/>
      <c r="AD105" s="876"/>
      <c r="AE105" s="184"/>
      <c r="AF105" s="876"/>
      <c r="AG105" s="185"/>
      <c r="AH105" s="871"/>
      <c r="AI105" s="871"/>
      <c r="AJ105" s="118"/>
      <c r="AK105" s="119"/>
      <c r="AL105" s="186"/>
      <c r="AM105" s="187"/>
      <c r="AN105" s="187"/>
      <c r="AO105" s="187"/>
      <c r="AP105" s="187"/>
      <c r="AQ105" s="187"/>
      <c r="AR105" s="120"/>
      <c r="AS105" s="188"/>
      <c r="AT105" s="187"/>
      <c r="AU105" s="120"/>
      <c r="AV105" s="188"/>
      <c r="AW105" s="187"/>
      <c r="AX105" s="187"/>
      <c r="AY105" s="187"/>
      <c r="AZ105" s="189"/>
      <c r="BA105" s="190"/>
      <c r="BB105" s="190"/>
      <c r="BC105" s="191"/>
    </row>
    <row r="106" spans="1:55" ht="6" hidden="1" customHeight="1" x14ac:dyDescent="0.2">
      <c r="A106" s="156"/>
      <c r="B106" s="192"/>
      <c r="C106" s="192"/>
      <c r="D106" s="192"/>
      <c r="E106" s="192"/>
      <c r="F106" s="192"/>
      <c r="G106" s="192"/>
      <c r="H106" s="192"/>
      <c r="I106" s="976"/>
      <c r="J106" s="976"/>
      <c r="K106" s="192"/>
      <c r="L106" s="192"/>
      <c r="M106" s="192"/>
      <c r="N106" s="192"/>
      <c r="O106" s="192"/>
      <c r="P106" s="192"/>
      <c r="Q106" s="192"/>
      <c r="R106" s="192"/>
      <c r="S106" s="192"/>
      <c r="T106" s="192"/>
      <c r="U106" s="192"/>
      <c r="V106" s="192"/>
      <c r="W106" s="192"/>
      <c r="X106" s="192"/>
      <c r="Y106" s="192"/>
      <c r="Z106" s="192"/>
      <c r="AA106" s="192"/>
      <c r="AB106" s="192"/>
      <c r="AC106" s="192"/>
      <c r="AD106" s="192"/>
      <c r="AE106" s="192"/>
      <c r="AF106" s="192"/>
      <c r="AG106" s="192"/>
      <c r="AH106" s="192"/>
      <c r="AI106" s="192"/>
      <c r="AJ106" s="192"/>
      <c r="AK106" s="193"/>
      <c r="AL106" s="193"/>
      <c r="AM106" s="193"/>
      <c r="AN106" s="193"/>
      <c r="AO106" s="193"/>
      <c r="AP106" s="193"/>
      <c r="AQ106" s="194"/>
      <c r="AR106" s="193"/>
      <c r="AS106" s="193"/>
      <c r="AT106" s="193"/>
      <c r="AU106" s="193"/>
      <c r="AV106" s="193"/>
      <c r="AW106" s="193"/>
      <c r="AX106" s="193"/>
      <c r="AY106" s="193"/>
      <c r="AZ106" s="193"/>
      <c r="BA106" s="193"/>
      <c r="BB106" s="193"/>
      <c r="BC106" s="156"/>
    </row>
    <row r="107" spans="1:55" ht="72" hidden="1" customHeight="1" x14ac:dyDescent="0.2">
      <c r="A107" s="943">
        <v>11</v>
      </c>
      <c r="B107" s="161" t="s">
        <v>1705</v>
      </c>
      <c r="C107" s="162" t="s">
        <v>1706</v>
      </c>
      <c r="D107" s="163" t="s">
        <v>21</v>
      </c>
      <c r="E107" s="163" t="s">
        <v>1893</v>
      </c>
      <c r="F107" s="162" t="s">
        <v>1707</v>
      </c>
      <c r="G107" s="164" t="s">
        <v>1679</v>
      </c>
      <c r="H107" s="164" t="s">
        <v>1680</v>
      </c>
      <c r="I107" s="165" t="s">
        <v>1909</v>
      </c>
      <c r="J107" s="166">
        <f>+$N$3</f>
        <v>2019</v>
      </c>
      <c r="K107" s="164" t="s">
        <v>1926</v>
      </c>
      <c r="L107" s="165" t="s">
        <v>1927</v>
      </c>
      <c r="M107" s="162" t="s">
        <v>1708</v>
      </c>
      <c r="N107" s="162" t="s">
        <v>1709</v>
      </c>
      <c r="O107" s="162" t="s">
        <v>1710</v>
      </c>
      <c r="P107" s="162" t="s">
        <v>1711</v>
      </c>
      <c r="Q107" s="162" t="s">
        <v>1712</v>
      </c>
      <c r="R107" s="167">
        <f t="shared" ref="R107:AG107" si="45">SUM(R108:R114)</f>
        <v>0</v>
      </c>
      <c r="S107" s="168">
        <f t="shared" si="45"/>
        <v>0</v>
      </c>
      <c r="T107" s="169">
        <f t="shared" si="45"/>
        <v>0</v>
      </c>
      <c r="U107" s="170">
        <f t="shared" si="45"/>
        <v>0</v>
      </c>
      <c r="V107" s="169">
        <f t="shared" si="45"/>
        <v>0</v>
      </c>
      <c r="W107" s="170">
        <f t="shared" si="45"/>
        <v>0</v>
      </c>
      <c r="X107" s="169">
        <f t="shared" si="45"/>
        <v>0</v>
      </c>
      <c r="Y107" s="170">
        <f t="shared" si="45"/>
        <v>0</v>
      </c>
      <c r="Z107" s="169">
        <f t="shared" si="45"/>
        <v>0</v>
      </c>
      <c r="AA107" s="170">
        <f t="shared" si="45"/>
        <v>0</v>
      </c>
      <c r="AB107" s="169">
        <f t="shared" si="45"/>
        <v>0</v>
      </c>
      <c r="AC107" s="170">
        <f t="shared" si="45"/>
        <v>0</v>
      </c>
      <c r="AD107" s="169">
        <f t="shared" si="45"/>
        <v>0</v>
      </c>
      <c r="AE107" s="170">
        <f t="shared" si="45"/>
        <v>0</v>
      </c>
      <c r="AF107" s="169">
        <f t="shared" si="45"/>
        <v>0</v>
      </c>
      <c r="AG107" s="171">
        <f t="shared" si="45"/>
        <v>0</v>
      </c>
      <c r="AH107" s="868"/>
      <c r="AI107" s="868"/>
      <c r="AJ107" s="172">
        <f t="shared" ref="AJ107:AZ107" si="46">SUM(AJ108:AJ114)</f>
        <v>0</v>
      </c>
      <c r="AK107" s="173">
        <f t="shared" si="46"/>
        <v>0</v>
      </c>
      <c r="AL107" s="41">
        <f t="shared" si="46"/>
        <v>0</v>
      </c>
      <c r="AM107" s="42">
        <f t="shared" si="46"/>
        <v>0</v>
      </c>
      <c r="AN107" s="42">
        <f t="shared" si="46"/>
        <v>0</v>
      </c>
      <c r="AO107" s="42">
        <f t="shared" si="46"/>
        <v>0</v>
      </c>
      <c r="AP107" s="42">
        <f t="shared" si="46"/>
        <v>0</v>
      </c>
      <c r="AQ107" s="42">
        <f t="shared" si="46"/>
        <v>0</v>
      </c>
      <c r="AR107" s="43">
        <f t="shared" si="46"/>
        <v>0</v>
      </c>
      <c r="AS107" s="104">
        <f t="shared" si="46"/>
        <v>0</v>
      </c>
      <c r="AT107" s="42">
        <f t="shared" si="46"/>
        <v>0</v>
      </c>
      <c r="AU107" s="43">
        <f t="shared" si="46"/>
        <v>0</v>
      </c>
      <c r="AV107" s="104">
        <f t="shared" si="46"/>
        <v>0</v>
      </c>
      <c r="AW107" s="42">
        <f t="shared" si="46"/>
        <v>0</v>
      </c>
      <c r="AX107" s="42">
        <f t="shared" si="46"/>
        <v>0</v>
      </c>
      <c r="AY107" s="42">
        <f t="shared" si="46"/>
        <v>0</v>
      </c>
      <c r="AZ107" s="105">
        <f t="shared" si="46"/>
        <v>0</v>
      </c>
      <c r="BA107" s="44" t="s">
        <v>1685</v>
      </c>
      <c r="BB107" s="44" t="s">
        <v>1686</v>
      </c>
      <c r="BC107" s="45" t="s">
        <v>1687</v>
      </c>
    </row>
    <row r="108" spans="1:55" ht="17.25" hidden="1" customHeight="1" x14ac:dyDescent="0.2">
      <c r="A108" s="944"/>
      <c r="B108" s="946" t="str">
        <f>VLOOKUP($D$9,'PROYECTOS REGISTRADOS'!$A$2:$D$82,4,0)</f>
        <v>Desarrollo de estrategias en ciencia, tecnología e innvación Tocancipá, Cundinamarca, Centro Oriente</v>
      </c>
      <c r="C108" s="949" t="str">
        <f>VLOOKUP($D$9,'PROYECTOS REGISTRADOS'!$A$2:$D$82,3,0)</f>
        <v>2016-25817-0014</v>
      </c>
      <c r="D108" s="992"/>
      <c r="E108" s="958" t="str">
        <f>IF(D108=0,"0-0",(VLOOKUP(D108,'CONSOLIDADO PLAN DESARROLLO'!$EL$9:$ET$304,2,0)))</f>
        <v>0-0</v>
      </c>
      <c r="F108" s="955" t="str">
        <f>IF(D108=0,"0-0",(VLOOKUP(D108,'CONSOLIDADO PLAN DESARROLLO'!$EL$9:$ET$304,3,0)))</f>
        <v>0-0</v>
      </c>
      <c r="G108" s="977" t="str">
        <f>IF(D108=0,"0-0",(VLOOKUP(D108,'CONSOLIDADO PLAN DESARROLLO'!$EL$9:$ET$304,4,0)))</f>
        <v>0-0</v>
      </c>
      <c r="H108" s="961" t="str">
        <f>IF(D108=0,"0-0",(VLOOKUP(D108,'CONSOLIDADO PLAN DESARROLLO'!$EL$9:$ET$304,5,0)))</f>
        <v>0-0</v>
      </c>
      <c r="I108" s="964" t="str">
        <f>IF(D108=0,"0-0",(VLOOKUP(D108,'CONSOLIDADO PLAN DESARROLLO'!$EL$9:$ET$304,$R$3,0)))</f>
        <v>0-0</v>
      </c>
      <c r="J108" s="965"/>
      <c r="K108" s="995"/>
      <c r="L108" s="973"/>
      <c r="M108" s="174"/>
      <c r="N108" s="175"/>
      <c r="O108" s="176"/>
      <c r="P108" s="46"/>
      <c r="Q108" s="47"/>
      <c r="R108" s="998"/>
      <c r="S108" s="48"/>
      <c r="T108" s="874"/>
      <c r="U108" s="49"/>
      <c r="V108" s="874"/>
      <c r="W108" s="49"/>
      <c r="X108" s="874"/>
      <c r="Y108" s="49"/>
      <c r="Z108" s="874"/>
      <c r="AA108" s="49"/>
      <c r="AB108" s="874"/>
      <c r="AC108" s="49"/>
      <c r="AD108" s="874"/>
      <c r="AE108" s="49"/>
      <c r="AF108" s="874"/>
      <c r="AG108" s="50"/>
      <c r="AH108" s="869"/>
      <c r="AI108" s="869"/>
      <c r="AJ108" s="877">
        <f>+R108+T108+V108+X108+Z108+AB108+AD108+AF108</f>
        <v>0</v>
      </c>
      <c r="AK108" s="103">
        <f t="shared" ref="AK108:AK113" si="47">AC108+AE108+AG108+S108+U108+W108+Y108+AA108</f>
        <v>0</v>
      </c>
      <c r="AL108" s="51"/>
      <c r="AM108" s="52"/>
      <c r="AN108" s="52"/>
      <c r="AO108" s="52"/>
      <c r="AP108" s="52"/>
      <c r="AQ108" s="52"/>
      <c r="AR108" s="53">
        <f t="shared" ref="AR108:AR113" si="48">SUM(AL108:AQ108)</f>
        <v>0</v>
      </c>
      <c r="AS108" s="54"/>
      <c r="AT108" s="52"/>
      <c r="AU108" s="53">
        <f t="shared" ref="AU108:AU113" si="49">SUM(AS108:AT108)</f>
        <v>0</v>
      </c>
      <c r="AV108" s="54"/>
      <c r="AW108" s="52"/>
      <c r="AX108" s="52"/>
      <c r="AY108" s="52"/>
      <c r="AZ108" s="55"/>
      <c r="BA108" s="56"/>
      <c r="BB108" s="56"/>
      <c r="BC108" s="57"/>
    </row>
    <row r="109" spans="1:55" ht="17.25" hidden="1" customHeight="1" x14ac:dyDescent="0.2">
      <c r="A109" s="944"/>
      <c r="B109" s="946"/>
      <c r="C109" s="949"/>
      <c r="D109" s="992"/>
      <c r="E109" s="959"/>
      <c r="F109" s="955"/>
      <c r="G109" s="977"/>
      <c r="H109" s="961"/>
      <c r="I109" s="966"/>
      <c r="J109" s="967"/>
      <c r="K109" s="995"/>
      <c r="L109" s="974"/>
      <c r="M109" s="174"/>
      <c r="N109" s="175"/>
      <c r="O109" s="176"/>
      <c r="P109" s="46"/>
      <c r="Q109" s="47"/>
      <c r="R109" s="999"/>
      <c r="S109" s="48"/>
      <c r="T109" s="875"/>
      <c r="U109" s="49"/>
      <c r="V109" s="875"/>
      <c r="W109" s="49"/>
      <c r="X109" s="875"/>
      <c r="Y109" s="49"/>
      <c r="Z109" s="875"/>
      <c r="AA109" s="49"/>
      <c r="AB109" s="875"/>
      <c r="AC109" s="49"/>
      <c r="AD109" s="875"/>
      <c r="AE109" s="49"/>
      <c r="AF109" s="875"/>
      <c r="AG109" s="50"/>
      <c r="AH109" s="870"/>
      <c r="AI109" s="870"/>
      <c r="AJ109" s="878"/>
      <c r="AK109" s="103">
        <f t="shared" si="47"/>
        <v>0</v>
      </c>
      <c r="AL109" s="51"/>
      <c r="AM109" s="52"/>
      <c r="AN109" s="52"/>
      <c r="AO109" s="52"/>
      <c r="AP109" s="52"/>
      <c r="AQ109" s="52"/>
      <c r="AR109" s="53">
        <f t="shared" si="48"/>
        <v>0</v>
      </c>
      <c r="AS109" s="54"/>
      <c r="AT109" s="52"/>
      <c r="AU109" s="53">
        <f t="shared" si="49"/>
        <v>0</v>
      </c>
      <c r="AV109" s="54"/>
      <c r="AW109" s="52"/>
      <c r="AX109" s="52"/>
      <c r="AY109" s="52"/>
      <c r="AZ109" s="55"/>
      <c r="BA109" s="56"/>
      <c r="BB109" s="56"/>
      <c r="BC109" s="57"/>
    </row>
    <row r="110" spans="1:55" ht="17.25" hidden="1" customHeight="1" x14ac:dyDescent="0.2">
      <c r="A110" s="944"/>
      <c r="B110" s="946"/>
      <c r="C110" s="949"/>
      <c r="D110" s="992"/>
      <c r="E110" s="959"/>
      <c r="F110" s="955"/>
      <c r="G110" s="977"/>
      <c r="H110" s="961"/>
      <c r="I110" s="966"/>
      <c r="J110" s="967"/>
      <c r="K110" s="995"/>
      <c r="L110" s="974"/>
      <c r="M110" s="174"/>
      <c r="N110" s="175"/>
      <c r="O110" s="176"/>
      <c r="P110" s="46"/>
      <c r="Q110" s="47"/>
      <c r="R110" s="999"/>
      <c r="S110" s="48"/>
      <c r="T110" s="875"/>
      <c r="U110" s="49"/>
      <c r="V110" s="875"/>
      <c r="W110" s="49"/>
      <c r="X110" s="875"/>
      <c r="Y110" s="49"/>
      <c r="Z110" s="875"/>
      <c r="AA110" s="49"/>
      <c r="AB110" s="875"/>
      <c r="AC110" s="49"/>
      <c r="AD110" s="875"/>
      <c r="AE110" s="49"/>
      <c r="AF110" s="875"/>
      <c r="AG110" s="50"/>
      <c r="AH110" s="870"/>
      <c r="AI110" s="870"/>
      <c r="AJ110" s="878"/>
      <c r="AK110" s="103">
        <f t="shared" si="47"/>
        <v>0</v>
      </c>
      <c r="AL110" s="51"/>
      <c r="AM110" s="52"/>
      <c r="AN110" s="52"/>
      <c r="AO110" s="52"/>
      <c r="AP110" s="52"/>
      <c r="AQ110" s="52"/>
      <c r="AR110" s="53">
        <f t="shared" si="48"/>
        <v>0</v>
      </c>
      <c r="AS110" s="54"/>
      <c r="AT110" s="52"/>
      <c r="AU110" s="53">
        <f t="shared" si="49"/>
        <v>0</v>
      </c>
      <c r="AV110" s="54"/>
      <c r="AW110" s="52"/>
      <c r="AX110" s="52"/>
      <c r="AY110" s="52"/>
      <c r="AZ110" s="55"/>
      <c r="BA110" s="56"/>
      <c r="BB110" s="56"/>
      <c r="BC110" s="57"/>
    </row>
    <row r="111" spans="1:55" ht="17.25" hidden="1" customHeight="1" x14ac:dyDescent="0.2">
      <c r="A111" s="944"/>
      <c r="B111" s="946"/>
      <c r="C111" s="949"/>
      <c r="D111" s="992"/>
      <c r="E111" s="959"/>
      <c r="F111" s="955"/>
      <c r="G111" s="977"/>
      <c r="H111" s="961"/>
      <c r="I111" s="966"/>
      <c r="J111" s="967"/>
      <c r="K111" s="995"/>
      <c r="L111" s="974"/>
      <c r="M111" s="174"/>
      <c r="N111" s="175"/>
      <c r="O111" s="176"/>
      <c r="P111" s="46"/>
      <c r="Q111" s="47"/>
      <c r="R111" s="999"/>
      <c r="S111" s="48"/>
      <c r="T111" s="875"/>
      <c r="U111" s="49"/>
      <c r="V111" s="875"/>
      <c r="W111" s="49"/>
      <c r="X111" s="875"/>
      <c r="Y111" s="49"/>
      <c r="Z111" s="875"/>
      <c r="AA111" s="49"/>
      <c r="AB111" s="875"/>
      <c r="AC111" s="49"/>
      <c r="AD111" s="875"/>
      <c r="AE111" s="49"/>
      <c r="AF111" s="875"/>
      <c r="AG111" s="50"/>
      <c r="AH111" s="870"/>
      <c r="AI111" s="870"/>
      <c r="AJ111" s="878"/>
      <c r="AK111" s="103">
        <f t="shared" si="47"/>
        <v>0</v>
      </c>
      <c r="AL111" s="51"/>
      <c r="AM111" s="52"/>
      <c r="AN111" s="52"/>
      <c r="AO111" s="52"/>
      <c r="AP111" s="52"/>
      <c r="AQ111" s="52"/>
      <c r="AR111" s="53">
        <f t="shared" si="48"/>
        <v>0</v>
      </c>
      <c r="AS111" s="54"/>
      <c r="AT111" s="52"/>
      <c r="AU111" s="53">
        <f t="shared" si="49"/>
        <v>0</v>
      </c>
      <c r="AV111" s="54"/>
      <c r="AW111" s="52"/>
      <c r="AX111" s="52"/>
      <c r="AY111" s="52"/>
      <c r="AZ111" s="55"/>
      <c r="BA111" s="56"/>
      <c r="BB111" s="56"/>
      <c r="BC111" s="57"/>
    </row>
    <row r="112" spans="1:55" ht="17.25" hidden="1" customHeight="1" x14ac:dyDescent="0.2">
      <c r="A112" s="944"/>
      <c r="B112" s="946"/>
      <c r="C112" s="949"/>
      <c r="D112" s="992"/>
      <c r="E112" s="959"/>
      <c r="F112" s="955"/>
      <c r="G112" s="977"/>
      <c r="H112" s="961"/>
      <c r="I112" s="966"/>
      <c r="J112" s="967"/>
      <c r="K112" s="995"/>
      <c r="L112" s="974"/>
      <c r="M112" s="174"/>
      <c r="N112" s="175"/>
      <c r="O112" s="176"/>
      <c r="P112" s="46"/>
      <c r="Q112" s="47"/>
      <c r="R112" s="999"/>
      <c r="S112" s="48"/>
      <c r="T112" s="875"/>
      <c r="U112" s="49"/>
      <c r="V112" s="875"/>
      <c r="W112" s="49"/>
      <c r="X112" s="875"/>
      <c r="Y112" s="49"/>
      <c r="Z112" s="875"/>
      <c r="AA112" s="49"/>
      <c r="AB112" s="875"/>
      <c r="AC112" s="49"/>
      <c r="AD112" s="875"/>
      <c r="AE112" s="49"/>
      <c r="AF112" s="875"/>
      <c r="AG112" s="50"/>
      <c r="AH112" s="870"/>
      <c r="AI112" s="870"/>
      <c r="AJ112" s="878"/>
      <c r="AK112" s="103">
        <f t="shared" si="47"/>
        <v>0</v>
      </c>
      <c r="AL112" s="51"/>
      <c r="AM112" s="52"/>
      <c r="AN112" s="52"/>
      <c r="AO112" s="52"/>
      <c r="AP112" s="52"/>
      <c r="AQ112" s="52"/>
      <c r="AR112" s="53">
        <f t="shared" si="48"/>
        <v>0</v>
      </c>
      <c r="AS112" s="54"/>
      <c r="AT112" s="52"/>
      <c r="AU112" s="53">
        <f t="shared" si="49"/>
        <v>0</v>
      </c>
      <c r="AV112" s="54"/>
      <c r="AW112" s="52"/>
      <c r="AX112" s="52"/>
      <c r="AY112" s="52"/>
      <c r="AZ112" s="55"/>
      <c r="BA112" s="56"/>
      <c r="BB112" s="56"/>
      <c r="BC112" s="57"/>
    </row>
    <row r="113" spans="1:55" ht="17.25" hidden="1" customHeight="1" x14ac:dyDescent="0.2">
      <c r="A113" s="944"/>
      <c r="B113" s="947"/>
      <c r="C113" s="950"/>
      <c r="D113" s="993"/>
      <c r="E113" s="959"/>
      <c r="F113" s="956"/>
      <c r="G113" s="978"/>
      <c r="H113" s="962"/>
      <c r="I113" s="966"/>
      <c r="J113" s="967"/>
      <c r="K113" s="996"/>
      <c r="L113" s="974"/>
      <c r="M113" s="177"/>
      <c r="N113" s="178"/>
      <c r="O113" s="179"/>
      <c r="P113" s="106"/>
      <c r="Q113" s="107"/>
      <c r="R113" s="999"/>
      <c r="S113" s="108"/>
      <c r="T113" s="875"/>
      <c r="U113" s="109"/>
      <c r="V113" s="875"/>
      <c r="W113" s="109"/>
      <c r="X113" s="875"/>
      <c r="Y113" s="109"/>
      <c r="Z113" s="875"/>
      <c r="AA113" s="109"/>
      <c r="AB113" s="875"/>
      <c r="AC113" s="109"/>
      <c r="AD113" s="875"/>
      <c r="AE113" s="109"/>
      <c r="AF113" s="875"/>
      <c r="AG113" s="110"/>
      <c r="AH113" s="870"/>
      <c r="AI113" s="870"/>
      <c r="AJ113" s="879"/>
      <c r="AK113" s="103">
        <f t="shared" si="47"/>
        <v>0</v>
      </c>
      <c r="AL113" s="111"/>
      <c r="AM113" s="112"/>
      <c r="AN113" s="112"/>
      <c r="AO113" s="112"/>
      <c r="AP113" s="112"/>
      <c r="AQ113" s="112"/>
      <c r="AR113" s="53">
        <f t="shared" si="48"/>
        <v>0</v>
      </c>
      <c r="AS113" s="113"/>
      <c r="AT113" s="112"/>
      <c r="AU113" s="53">
        <f t="shared" si="49"/>
        <v>0</v>
      </c>
      <c r="AV113" s="113"/>
      <c r="AW113" s="112"/>
      <c r="AX113" s="112"/>
      <c r="AY113" s="112"/>
      <c r="AZ113" s="114"/>
      <c r="BA113" s="115"/>
      <c r="BB113" s="115"/>
      <c r="BC113" s="116"/>
    </row>
    <row r="114" spans="1:55" ht="9.9499999999999993" hidden="1" customHeight="1" thickBot="1" x14ac:dyDescent="0.25">
      <c r="A114" s="945"/>
      <c r="B114" s="948"/>
      <c r="C114" s="951"/>
      <c r="D114" s="994"/>
      <c r="E114" s="960"/>
      <c r="F114" s="957"/>
      <c r="G114" s="979"/>
      <c r="H114" s="963"/>
      <c r="I114" s="968"/>
      <c r="J114" s="969"/>
      <c r="K114" s="997"/>
      <c r="L114" s="975"/>
      <c r="M114" s="180"/>
      <c r="N114" s="181"/>
      <c r="O114" s="182"/>
      <c r="P114" s="117"/>
      <c r="Q114" s="117"/>
      <c r="R114" s="1000"/>
      <c r="S114" s="183"/>
      <c r="T114" s="876"/>
      <c r="U114" s="184"/>
      <c r="V114" s="876"/>
      <c r="W114" s="184"/>
      <c r="X114" s="876"/>
      <c r="Y114" s="184"/>
      <c r="Z114" s="876"/>
      <c r="AA114" s="184"/>
      <c r="AB114" s="876"/>
      <c r="AC114" s="184"/>
      <c r="AD114" s="876"/>
      <c r="AE114" s="184"/>
      <c r="AF114" s="876"/>
      <c r="AG114" s="185"/>
      <c r="AH114" s="871"/>
      <c r="AI114" s="871"/>
      <c r="AJ114" s="118"/>
      <c r="AK114" s="119"/>
      <c r="AL114" s="186"/>
      <c r="AM114" s="187"/>
      <c r="AN114" s="187"/>
      <c r="AO114" s="187"/>
      <c r="AP114" s="187"/>
      <c r="AQ114" s="187"/>
      <c r="AR114" s="120"/>
      <c r="AS114" s="188"/>
      <c r="AT114" s="187"/>
      <c r="AU114" s="120"/>
      <c r="AV114" s="188"/>
      <c r="AW114" s="187"/>
      <c r="AX114" s="187"/>
      <c r="AY114" s="187"/>
      <c r="AZ114" s="189"/>
      <c r="BA114" s="190"/>
      <c r="BB114" s="190"/>
      <c r="BC114" s="191"/>
    </row>
    <row r="115" spans="1:55" ht="6" hidden="1" customHeight="1" x14ac:dyDescent="0.2">
      <c r="A115" s="156"/>
      <c r="B115" s="192"/>
      <c r="C115" s="192"/>
      <c r="D115" s="192"/>
      <c r="E115" s="192"/>
      <c r="F115" s="192"/>
      <c r="G115" s="192"/>
      <c r="H115" s="192"/>
      <c r="I115" s="976"/>
      <c r="J115" s="976"/>
      <c r="K115" s="192"/>
      <c r="L115" s="192"/>
      <c r="M115" s="192"/>
      <c r="N115" s="192"/>
      <c r="O115" s="192"/>
      <c r="P115" s="192"/>
      <c r="Q115" s="192"/>
      <c r="R115" s="192"/>
      <c r="S115" s="192"/>
      <c r="T115" s="192"/>
      <c r="U115" s="192"/>
      <c r="V115" s="192"/>
      <c r="W115" s="192"/>
      <c r="X115" s="192"/>
      <c r="Y115" s="192"/>
      <c r="Z115" s="192"/>
      <c r="AA115" s="192"/>
      <c r="AB115" s="192"/>
      <c r="AC115" s="192"/>
      <c r="AD115" s="192"/>
      <c r="AE115" s="192"/>
      <c r="AF115" s="192"/>
      <c r="AG115" s="192"/>
      <c r="AH115" s="192"/>
      <c r="AI115" s="192"/>
      <c r="AJ115" s="192"/>
      <c r="AK115" s="193"/>
      <c r="AL115" s="193"/>
      <c r="AM115" s="193"/>
      <c r="AN115" s="193"/>
      <c r="AO115" s="193"/>
      <c r="AP115" s="193"/>
      <c r="AQ115" s="194"/>
      <c r="AR115" s="193"/>
      <c r="AS115" s="193"/>
      <c r="AT115" s="193"/>
      <c r="AU115" s="193"/>
      <c r="AV115" s="193"/>
      <c r="AW115" s="193"/>
      <c r="AX115" s="193"/>
      <c r="AY115" s="193"/>
      <c r="AZ115" s="193"/>
      <c r="BA115" s="193"/>
      <c r="BB115" s="193"/>
      <c r="BC115" s="156"/>
    </row>
    <row r="116" spans="1:55" ht="72" hidden="1" customHeight="1" x14ac:dyDescent="0.2">
      <c r="A116" s="943">
        <v>12</v>
      </c>
      <c r="B116" s="161" t="s">
        <v>1705</v>
      </c>
      <c r="C116" s="162" t="s">
        <v>1706</v>
      </c>
      <c r="D116" s="163" t="s">
        <v>21</v>
      </c>
      <c r="E116" s="163" t="s">
        <v>1893</v>
      </c>
      <c r="F116" s="162" t="s">
        <v>1707</v>
      </c>
      <c r="G116" s="164" t="s">
        <v>1679</v>
      </c>
      <c r="H116" s="164" t="s">
        <v>1680</v>
      </c>
      <c r="I116" s="165" t="s">
        <v>1909</v>
      </c>
      <c r="J116" s="166">
        <f>+$N$3</f>
        <v>2019</v>
      </c>
      <c r="K116" s="164" t="s">
        <v>1926</v>
      </c>
      <c r="L116" s="165" t="s">
        <v>1927</v>
      </c>
      <c r="M116" s="162" t="s">
        <v>1708</v>
      </c>
      <c r="N116" s="162" t="s">
        <v>1709</v>
      </c>
      <c r="O116" s="162" t="s">
        <v>1710</v>
      </c>
      <c r="P116" s="162" t="s">
        <v>1711</v>
      </c>
      <c r="Q116" s="162" t="s">
        <v>1712</v>
      </c>
      <c r="R116" s="167">
        <f t="shared" ref="R116:AG116" si="50">SUM(R117:R123)</f>
        <v>0</v>
      </c>
      <c r="S116" s="168">
        <f t="shared" si="50"/>
        <v>0</v>
      </c>
      <c r="T116" s="169">
        <f t="shared" si="50"/>
        <v>0</v>
      </c>
      <c r="U116" s="170">
        <f t="shared" si="50"/>
        <v>0</v>
      </c>
      <c r="V116" s="169">
        <f t="shared" si="50"/>
        <v>0</v>
      </c>
      <c r="W116" s="170">
        <f t="shared" si="50"/>
        <v>0</v>
      </c>
      <c r="X116" s="169">
        <f t="shared" si="50"/>
        <v>0</v>
      </c>
      <c r="Y116" s="170">
        <f t="shared" si="50"/>
        <v>0</v>
      </c>
      <c r="Z116" s="169">
        <f t="shared" si="50"/>
        <v>0</v>
      </c>
      <c r="AA116" s="170">
        <f t="shared" si="50"/>
        <v>0</v>
      </c>
      <c r="AB116" s="169">
        <f t="shared" si="50"/>
        <v>0</v>
      </c>
      <c r="AC116" s="170">
        <f t="shared" si="50"/>
        <v>0</v>
      </c>
      <c r="AD116" s="169">
        <f t="shared" si="50"/>
        <v>0</v>
      </c>
      <c r="AE116" s="170">
        <f t="shared" si="50"/>
        <v>0</v>
      </c>
      <c r="AF116" s="169">
        <f t="shared" si="50"/>
        <v>0</v>
      </c>
      <c r="AG116" s="171">
        <f t="shared" si="50"/>
        <v>0</v>
      </c>
      <c r="AH116" s="868"/>
      <c r="AI116" s="868"/>
      <c r="AJ116" s="172">
        <f t="shared" ref="AJ116:AZ116" si="51">SUM(AJ117:AJ123)</f>
        <v>0</v>
      </c>
      <c r="AK116" s="173">
        <f t="shared" si="51"/>
        <v>0</v>
      </c>
      <c r="AL116" s="41">
        <f t="shared" si="51"/>
        <v>0</v>
      </c>
      <c r="AM116" s="42">
        <f t="shared" si="51"/>
        <v>0</v>
      </c>
      <c r="AN116" s="42">
        <f t="shared" si="51"/>
        <v>0</v>
      </c>
      <c r="AO116" s="42">
        <f t="shared" si="51"/>
        <v>0</v>
      </c>
      <c r="AP116" s="42">
        <f t="shared" si="51"/>
        <v>0</v>
      </c>
      <c r="AQ116" s="42">
        <f t="shared" si="51"/>
        <v>0</v>
      </c>
      <c r="AR116" s="43">
        <f t="shared" si="51"/>
        <v>0</v>
      </c>
      <c r="AS116" s="104">
        <f t="shared" si="51"/>
        <v>0</v>
      </c>
      <c r="AT116" s="42">
        <f t="shared" si="51"/>
        <v>0</v>
      </c>
      <c r="AU116" s="43">
        <f t="shared" si="51"/>
        <v>0</v>
      </c>
      <c r="AV116" s="104">
        <f t="shared" si="51"/>
        <v>0</v>
      </c>
      <c r="AW116" s="42">
        <f t="shared" si="51"/>
        <v>0</v>
      </c>
      <c r="AX116" s="42">
        <f t="shared" si="51"/>
        <v>0</v>
      </c>
      <c r="AY116" s="42">
        <f t="shared" si="51"/>
        <v>0</v>
      </c>
      <c r="AZ116" s="105">
        <f t="shared" si="51"/>
        <v>0</v>
      </c>
      <c r="BA116" s="44" t="s">
        <v>1685</v>
      </c>
      <c r="BB116" s="44" t="s">
        <v>1686</v>
      </c>
      <c r="BC116" s="45" t="s">
        <v>1687</v>
      </c>
    </row>
    <row r="117" spans="1:55" ht="17.25" hidden="1" customHeight="1" x14ac:dyDescent="0.2">
      <c r="A117" s="944"/>
      <c r="B117" s="946" t="str">
        <f>VLOOKUP($D$9,'PROYECTOS REGISTRADOS'!$A$2:$D$82,4,0)</f>
        <v>Desarrollo de estrategias en ciencia, tecnología e innvación Tocancipá, Cundinamarca, Centro Oriente</v>
      </c>
      <c r="C117" s="949" t="str">
        <f>VLOOKUP($D$9,'PROYECTOS REGISTRADOS'!$A$2:$D$82,3,0)</f>
        <v>2016-25817-0014</v>
      </c>
      <c r="D117" s="992"/>
      <c r="E117" s="958" t="str">
        <f>IF(D117=0,"0-0",(VLOOKUP(D117,'CONSOLIDADO PLAN DESARROLLO'!$EL$9:$ET$304,2,0)))</f>
        <v>0-0</v>
      </c>
      <c r="F117" s="955" t="str">
        <f>IF(D117=0,"0-0",(VLOOKUP(D117,'CONSOLIDADO PLAN DESARROLLO'!$EL$9:$ET$304,3,0)))</f>
        <v>0-0</v>
      </c>
      <c r="G117" s="977" t="str">
        <f>IF(D117=0,"0-0",(VLOOKUP(D117,'CONSOLIDADO PLAN DESARROLLO'!$EL$9:$ET$304,4,0)))</f>
        <v>0-0</v>
      </c>
      <c r="H117" s="961" t="str">
        <f>IF(D117=0,"0-0",(VLOOKUP(D117,'CONSOLIDADO PLAN DESARROLLO'!$EL$9:$ET$304,5,0)))</f>
        <v>0-0</v>
      </c>
      <c r="I117" s="964" t="str">
        <f>IF(D117=0,"0-0",(VLOOKUP(D117,'CONSOLIDADO PLAN DESARROLLO'!$EL$9:$ET$304,$R$3,0)))</f>
        <v>0-0</v>
      </c>
      <c r="J117" s="965"/>
      <c r="K117" s="995"/>
      <c r="L117" s="973"/>
      <c r="M117" s="174"/>
      <c r="N117" s="175"/>
      <c r="O117" s="176"/>
      <c r="P117" s="46"/>
      <c r="Q117" s="47"/>
      <c r="R117" s="998"/>
      <c r="S117" s="48"/>
      <c r="T117" s="874"/>
      <c r="U117" s="49"/>
      <c r="V117" s="874"/>
      <c r="W117" s="49"/>
      <c r="X117" s="874"/>
      <c r="Y117" s="49"/>
      <c r="Z117" s="874"/>
      <c r="AA117" s="49"/>
      <c r="AB117" s="874"/>
      <c r="AC117" s="49"/>
      <c r="AD117" s="874"/>
      <c r="AE117" s="49"/>
      <c r="AF117" s="874"/>
      <c r="AG117" s="50"/>
      <c r="AH117" s="869"/>
      <c r="AI117" s="869"/>
      <c r="AJ117" s="877">
        <f>+R117+T117+V117+X117+Z117+AB117+AD117+AF117</f>
        <v>0</v>
      </c>
      <c r="AK117" s="103">
        <f t="shared" ref="AK117:AK122" si="52">AC117+AE117+AG117+S117+U117+W117+Y117+AA117</f>
        <v>0</v>
      </c>
      <c r="AL117" s="51"/>
      <c r="AM117" s="52"/>
      <c r="AN117" s="52"/>
      <c r="AO117" s="52"/>
      <c r="AP117" s="52"/>
      <c r="AQ117" s="52"/>
      <c r="AR117" s="53">
        <f t="shared" ref="AR117:AR122" si="53">SUM(AL117:AQ117)</f>
        <v>0</v>
      </c>
      <c r="AS117" s="54"/>
      <c r="AT117" s="52"/>
      <c r="AU117" s="53">
        <f t="shared" ref="AU117:AU122" si="54">SUM(AS117:AT117)</f>
        <v>0</v>
      </c>
      <c r="AV117" s="54"/>
      <c r="AW117" s="52"/>
      <c r="AX117" s="52"/>
      <c r="AY117" s="52"/>
      <c r="AZ117" s="55"/>
      <c r="BA117" s="56"/>
      <c r="BB117" s="56"/>
      <c r="BC117" s="57"/>
    </row>
    <row r="118" spans="1:55" ht="17.25" hidden="1" customHeight="1" x14ac:dyDescent="0.2">
      <c r="A118" s="944"/>
      <c r="B118" s="946"/>
      <c r="C118" s="949"/>
      <c r="D118" s="992"/>
      <c r="E118" s="959"/>
      <c r="F118" s="955"/>
      <c r="G118" s="977"/>
      <c r="H118" s="961"/>
      <c r="I118" s="966"/>
      <c r="J118" s="967"/>
      <c r="K118" s="995"/>
      <c r="L118" s="974"/>
      <c r="M118" s="174"/>
      <c r="N118" s="175"/>
      <c r="O118" s="176"/>
      <c r="P118" s="46"/>
      <c r="Q118" s="47"/>
      <c r="R118" s="999"/>
      <c r="S118" s="48"/>
      <c r="T118" s="875"/>
      <c r="U118" s="49"/>
      <c r="V118" s="875"/>
      <c r="W118" s="49"/>
      <c r="X118" s="875"/>
      <c r="Y118" s="49"/>
      <c r="Z118" s="875"/>
      <c r="AA118" s="49"/>
      <c r="AB118" s="875"/>
      <c r="AC118" s="49"/>
      <c r="AD118" s="875"/>
      <c r="AE118" s="49"/>
      <c r="AF118" s="875"/>
      <c r="AG118" s="50"/>
      <c r="AH118" s="870"/>
      <c r="AI118" s="870"/>
      <c r="AJ118" s="878"/>
      <c r="AK118" s="103">
        <f t="shared" si="52"/>
        <v>0</v>
      </c>
      <c r="AL118" s="51"/>
      <c r="AM118" s="52"/>
      <c r="AN118" s="52"/>
      <c r="AO118" s="52"/>
      <c r="AP118" s="52"/>
      <c r="AQ118" s="52"/>
      <c r="AR118" s="53">
        <f t="shared" si="53"/>
        <v>0</v>
      </c>
      <c r="AS118" s="54"/>
      <c r="AT118" s="52"/>
      <c r="AU118" s="53">
        <f t="shared" si="54"/>
        <v>0</v>
      </c>
      <c r="AV118" s="54"/>
      <c r="AW118" s="52"/>
      <c r="AX118" s="52"/>
      <c r="AY118" s="52"/>
      <c r="AZ118" s="55"/>
      <c r="BA118" s="56"/>
      <c r="BB118" s="56"/>
      <c r="BC118" s="57"/>
    </row>
    <row r="119" spans="1:55" ht="17.25" hidden="1" customHeight="1" x14ac:dyDescent="0.2">
      <c r="A119" s="944"/>
      <c r="B119" s="946"/>
      <c r="C119" s="949"/>
      <c r="D119" s="992"/>
      <c r="E119" s="959"/>
      <c r="F119" s="955"/>
      <c r="G119" s="977"/>
      <c r="H119" s="961"/>
      <c r="I119" s="966"/>
      <c r="J119" s="967"/>
      <c r="K119" s="995"/>
      <c r="L119" s="974"/>
      <c r="M119" s="174"/>
      <c r="N119" s="175"/>
      <c r="O119" s="176"/>
      <c r="P119" s="46"/>
      <c r="Q119" s="47"/>
      <c r="R119" s="999"/>
      <c r="S119" s="48"/>
      <c r="T119" s="875"/>
      <c r="U119" s="49"/>
      <c r="V119" s="875"/>
      <c r="W119" s="49"/>
      <c r="X119" s="875"/>
      <c r="Y119" s="49"/>
      <c r="Z119" s="875"/>
      <c r="AA119" s="49"/>
      <c r="AB119" s="875"/>
      <c r="AC119" s="49"/>
      <c r="AD119" s="875"/>
      <c r="AE119" s="49"/>
      <c r="AF119" s="875"/>
      <c r="AG119" s="50"/>
      <c r="AH119" s="870"/>
      <c r="AI119" s="870"/>
      <c r="AJ119" s="878"/>
      <c r="AK119" s="103">
        <f t="shared" si="52"/>
        <v>0</v>
      </c>
      <c r="AL119" s="51"/>
      <c r="AM119" s="52"/>
      <c r="AN119" s="52"/>
      <c r="AO119" s="52"/>
      <c r="AP119" s="52"/>
      <c r="AQ119" s="52"/>
      <c r="AR119" s="53">
        <f t="shared" si="53"/>
        <v>0</v>
      </c>
      <c r="AS119" s="54"/>
      <c r="AT119" s="52"/>
      <c r="AU119" s="53">
        <f t="shared" si="54"/>
        <v>0</v>
      </c>
      <c r="AV119" s="54"/>
      <c r="AW119" s="52"/>
      <c r="AX119" s="52"/>
      <c r="AY119" s="52"/>
      <c r="AZ119" s="55"/>
      <c r="BA119" s="56"/>
      <c r="BB119" s="56"/>
      <c r="BC119" s="57"/>
    </row>
    <row r="120" spans="1:55" ht="17.25" hidden="1" customHeight="1" x14ac:dyDescent="0.2">
      <c r="A120" s="944"/>
      <c r="B120" s="946"/>
      <c r="C120" s="949"/>
      <c r="D120" s="992"/>
      <c r="E120" s="959"/>
      <c r="F120" s="955"/>
      <c r="G120" s="977"/>
      <c r="H120" s="961"/>
      <c r="I120" s="966"/>
      <c r="J120" s="967"/>
      <c r="K120" s="995"/>
      <c r="L120" s="974"/>
      <c r="M120" s="174"/>
      <c r="N120" s="175"/>
      <c r="O120" s="176"/>
      <c r="P120" s="46"/>
      <c r="Q120" s="47"/>
      <c r="R120" s="999"/>
      <c r="S120" s="48"/>
      <c r="T120" s="875"/>
      <c r="U120" s="49"/>
      <c r="V120" s="875"/>
      <c r="W120" s="49"/>
      <c r="X120" s="875"/>
      <c r="Y120" s="49"/>
      <c r="Z120" s="875"/>
      <c r="AA120" s="49"/>
      <c r="AB120" s="875"/>
      <c r="AC120" s="49"/>
      <c r="AD120" s="875"/>
      <c r="AE120" s="49"/>
      <c r="AF120" s="875"/>
      <c r="AG120" s="50"/>
      <c r="AH120" s="870"/>
      <c r="AI120" s="870"/>
      <c r="AJ120" s="878"/>
      <c r="AK120" s="103">
        <f t="shared" si="52"/>
        <v>0</v>
      </c>
      <c r="AL120" s="51"/>
      <c r="AM120" s="52"/>
      <c r="AN120" s="52"/>
      <c r="AO120" s="52"/>
      <c r="AP120" s="52"/>
      <c r="AQ120" s="52"/>
      <c r="AR120" s="53">
        <f t="shared" si="53"/>
        <v>0</v>
      </c>
      <c r="AS120" s="54"/>
      <c r="AT120" s="52"/>
      <c r="AU120" s="53">
        <f t="shared" si="54"/>
        <v>0</v>
      </c>
      <c r="AV120" s="54"/>
      <c r="AW120" s="52"/>
      <c r="AX120" s="52"/>
      <c r="AY120" s="52"/>
      <c r="AZ120" s="55"/>
      <c r="BA120" s="56"/>
      <c r="BB120" s="56"/>
      <c r="BC120" s="57"/>
    </row>
    <row r="121" spans="1:55" ht="17.25" hidden="1" customHeight="1" x14ac:dyDescent="0.2">
      <c r="A121" s="944"/>
      <c r="B121" s="946"/>
      <c r="C121" s="949"/>
      <c r="D121" s="992"/>
      <c r="E121" s="959"/>
      <c r="F121" s="955"/>
      <c r="G121" s="977"/>
      <c r="H121" s="961"/>
      <c r="I121" s="966"/>
      <c r="J121" s="967"/>
      <c r="K121" s="995"/>
      <c r="L121" s="974"/>
      <c r="M121" s="174"/>
      <c r="N121" s="175"/>
      <c r="O121" s="176"/>
      <c r="P121" s="46"/>
      <c r="Q121" s="47"/>
      <c r="R121" s="999"/>
      <c r="S121" s="48"/>
      <c r="T121" s="875"/>
      <c r="U121" s="49"/>
      <c r="V121" s="875"/>
      <c r="W121" s="49"/>
      <c r="X121" s="875"/>
      <c r="Y121" s="49"/>
      <c r="Z121" s="875"/>
      <c r="AA121" s="49"/>
      <c r="AB121" s="875"/>
      <c r="AC121" s="49"/>
      <c r="AD121" s="875"/>
      <c r="AE121" s="49"/>
      <c r="AF121" s="875"/>
      <c r="AG121" s="50"/>
      <c r="AH121" s="870"/>
      <c r="AI121" s="870"/>
      <c r="AJ121" s="878"/>
      <c r="AK121" s="103">
        <f t="shared" si="52"/>
        <v>0</v>
      </c>
      <c r="AL121" s="51"/>
      <c r="AM121" s="52"/>
      <c r="AN121" s="52"/>
      <c r="AO121" s="52"/>
      <c r="AP121" s="52"/>
      <c r="AQ121" s="52"/>
      <c r="AR121" s="53">
        <f t="shared" si="53"/>
        <v>0</v>
      </c>
      <c r="AS121" s="54"/>
      <c r="AT121" s="52"/>
      <c r="AU121" s="53">
        <f t="shared" si="54"/>
        <v>0</v>
      </c>
      <c r="AV121" s="54"/>
      <c r="AW121" s="52"/>
      <c r="AX121" s="52"/>
      <c r="AY121" s="52"/>
      <c r="AZ121" s="55"/>
      <c r="BA121" s="56"/>
      <c r="BB121" s="56"/>
      <c r="BC121" s="57"/>
    </row>
    <row r="122" spans="1:55" ht="17.25" hidden="1" customHeight="1" x14ac:dyDescent="0.2">
      <c r="A122" s="944"/>
      <c r="B122" s="947"/>
      <c r="C122" s="950"/>
      <c r="D122" s="993"/>
      <c r="E122" s="959"/>
      <c r="F122" s="956"/>
      <c r="G122" s="978"/>
      <c r="H122" s="962"/>
      <c r="I122" s="966"/>
      <c r="J122" s="967"/>
      <c r="K122" s="996"/>
      <c r="L122" s="974"/>
      <c r="M122" s="177"/>
      <c r="N122" s="178"/>
      <c r="O122" s="179"/>
      <c r="P122" s="106"/>
      <c r="Q122" s="107"/>
      <c r="R122" s="999"/>
      <c r="S122" s="108"/>
      <c r="T122" s="875"/>
      <c r="U122" s="109"/>
      <c r="V122" s="875"/>
      <c r="W122" s="109"/>
      <c r="X122" s="875"/>
      <c r="Y122" s="109"/>
      <c r="Z122" s="875"/>
      <c r="AA122" s="109"/>
      <c r="AB122" s="875"/>
      <c r="AC122" s="109"/>
      <c r="AD122" s="875"/>
      <c r="AE122" s="109"/>
      <c r="AF122" s="875"/>
      <c r="AG122" s="110"/>
      <c r="AH122" s="870"/>
      <c r="AI122" s="870"/>
      <c r="AJ122" s="879"/>
      <c r="AK122" s="103">
        <f t="shared" si="52"/>
        <v>0</v>
      </c>
      <c r="AL122" s="111"/>
      <c r="AM122" s="112"/>
      <c r="AN122" s="112"/>
      <c r="AO122" s="112"/>
      <c r="AP122" s="112"/>
      <c r="AQ122" s="112"/>
      <c r="AR122" s="53">
        <f t="shared" si="53"/>
        <v>0</v>
      </c>
      <c r="AS122" s="113"/>
      <c r="AT122" s="112"/>
      <c r="AU122" s="53">
        <f t="shared" si="54"/>
        <v>0</v>
      </c>
      <c r="AV122" s="113"/>
      <c r="AW122" s="112"/>
      <c r="AX122" s="112"/>
      <c r="AY122" s="112"/>
      <c r="AZ122" s="114"/>
      <c r="BA122" s="115"/>
      <c r="BB122" s="115"/>
      <c r="BC122" s="116"/>
    </row>
    <row r="123" spans="1:55" ht="9.9499999999999993" hidden="1" customHeight="1" thickBot="1" x14ac:dyDescent="0.25">
      <c r="A123" s="945"/>
      <c r="B123" s="948"/>
      <c r="C123" s="951"/>
      <c r="D123" s="994"/>
      <c r="E123" s="960"/>
      <c r="F123" s="957"/>
      <c r="G123" s="979"/>
      <c r="H123" s="963"/>
      <c r="I123" s="968"/>
      <c r="J123" s="969"/>
      <c r="K123" s="997"/>
      <c r="L123" s="975"/>
      <c r="M123" s="180"/>
      <c r="N123" s="181"/>
      <c r="O123" s="182"/>
      <c r="P123" s="117"/>
      <c r="Q123" s="117"/>
      <c r="R123" s="1000"/>
      <c r="S123" s="183"/>
      <c r="T123" s="876"/>
      <c r="U123" s="184"/>
      <c r="V123" s="876"/>
      <c r="W123" s="184"/>
      <c r="X123" s="876"/>
      <c r="Y123" s="184"/>
      <c r="Z123" s="876"/>
      <c r="AA123" s="184"/>
      <c r="AB123" s="876"/>
      <c r="AC123" s="184"/>
      <c r="AD123" s="876"/>
      <c r="AE123" s="184"/>
      <c r="AF123" s="876"/>
      <c r="AG123" s="185"/>
      <c r="AH123" s="871"/>
      <c r="AI123" s="871"/>
      <c r="AJ123" s="118"/>
      <c r="AK123" s="119"/>
      <c r="AL123" s="186"/>
      <c r="AM123" s="187"/>
      <c r="AN123" s="187"/>
      <c r="AO123" s="187"/>
      <c r="AP123" s="187"/>
      <c r="AQ123" s="187"/>
      <c r="AR123" s="120"/>
      <c r="AS123" s="188"/>
      <c r="AT123" s="187"/>
      <c r="AU123" s="120"/>
      <c r="AV123" s="188"/>
      <c r="AW123" s="187"/>
      <c r="AX123" s="187"/>
      <c r="AY123" s="187"/>
      <c r="AZ123" s="189"/>
      <c r="BA123" s="190"/>
      <c r="BB123" s="190"/>
      <c r="BC123" s="191"/>
    </row>
    <row r="124" spans="1:55" ht="6" hidden="1" customHeight="1" x14ac:dyDescent="0.2">
      <c r="A124" s="156"/>
      <c r="B124" s="192"/>
      <c r="C124" s="192"/>
      <c r="D124" s="192"/>
      <c r="E124" s="192"/>
      <c r="F124" s="192"/>
      <c r="G124" s="192"/>
      <c r="H124" s="192"/>
      <c r="I124" s="976"/>
      <c r="J124" s="976"/>
      <c r="K124" s="192"/>
      <c r="L124" s="192"/>
      <c r="M124" s="192"/>
      <c r="N124" s="192"/>
      <c r="O124" s="192"/>
      <c r="P124" s="192"/>
      <c r="Q124" s="192"/>
      <c r="R124" s="192"/>
      <c r="S124" s="192"/>
      <c r="T124" s="192"/>
      <c r="U124" s="192"/>
      <c r="V124" s="192"/>
      <c r="W124" s="192"/>
      <c r="X124" s="192"/>
      <c r="Y124" s="192"/>
      <c r="Z124" s="192"/>
      <c r="AA124" s="192"/>
      <c r="AB124" s="192"/>
      <c r="AC124" s="192"/>
      <c r="AD124" s="192"/>
      <c r="AE124" s="192"/>
      <c r="AF124" s="192"/>
      <c r="AG124" s="192"/>
      <c r="AH124" s="192"/>
      <c r="AI124" s="192"/>
      <c r="AJ124" s="192"/>
      <c r="AK124" s="193"/>
      <c r="AL124" s="193"/>
      <c r="AM124" s="193"/>
      <c r="AN124" s="193"/>
      <c r="AO124" s="193"/>
      <c r="AP124" s="193"/>
      <c r="AQ124" s="194"/>
      <c r="AR124" s="193"/>
      <c r="AS124" s="193"/>
      <c r="AT124" s="193"/>
      <c r="AU124" s="193"/>
      <c r="AV124" s="193"/>
      <c r="AW124" s="193"/>
      <c r="AX124" s="193"/>
      <c r="AY124" s="193"/>
      <c r="AZ124" s="193"/>
      <c r="BA124" s="193"/>
      <c r="BB124" s="193"/>
      <c r="BC124" s="156"/>
    </row>
    <row r="125" spans="1:55" ht="72" hidden="1" customHeight="1" x14ac:dyDescent="0.2">
      <c r="A125" s="943">
        <v>13</v>
      </c>
      <c r="B125" s="161" t="s">
        <v>1705</v>
      </c>
      <c r="C125" s="162" t="s">
        <v>1706</v>
      </c>
      <c r="D125" s="163" t="s">
        <v>21</v>
      </c>
      <c r="E125" s="163" t="s">
        <v>1893</v>
      </c>
      <c r="F125" s="162" t="s">
        <v>1707</v>
      </c>
      <c r="G125" s="164" t="s">
        <v>1679</v>
      </c>
      <c r="H125" s="164" t="s">
        <v>1680</v>
      </c>
      <c r="I125" s="165" t="s">
        <v>1909</v>
      </c>
      <c r="J125" s="166">
        <f>+$N$3</f>
        <v>2019</v>
      </c>
      <c r="K125" s="164" t="s">
        <v>1926</v>
      </c>
      <c r="L125" s="165" t="s">
        <v>1927</v>
      </c>
      <c r="M125" s="162" t="s">
        <v>1708</v>
      </c>
      <c r="N125" s="162" t="s">
        <v>1709</v>
      </c>
      <c r="O125" s="162" t="s">
        <v>1710</v>
      </c>
      <c r="P125" s="162" t="s">
        <v>1711</v>
      </c>
      <c r="Q125" s="162" t="s">
        <v>1712</v>
      </c>
      <c r="R125" s="167">
        <f t="shared" ref="R125:AG125" si="55">SUM(R126:R132)</f>
        <v>0</v>
      </c>
      <c r="S125" s="168">
        <f t="shared" si="55"/>
        <v>0</v>
      </c>
      <c r="T125" s="169">
        <f t="shared" si="55"/>
        <v>0</v>
      </c>
      <c r="U125" s="170">
        <f t="shared" si="55"/>
        <v>0</v>
      </c>
      <c r="V125" s="169">
        <f t="shared" si="55"/>
        <v>0</v>
      </c>
      <c r="W125" s="170">
        <f t="shared" si="55"/>
        <v>0</v>
      </c>
      <c r="X125" s="169">
        <f t="shared" si="55"/>
        <v>0</v>
      </c>
      <c r="Y125" s="170">
        <f t="shared" si="55"/>
        <v>0</v>
      </c>
      <c r="Z125" s="169">
        <f t="shared" si="55"/>
        <v>0</v>
      </c>
      <c r="AA125" s="170">
        <f t="shared" si="55"/>
        <v>0</v>
      </c>
      <c r="AB125" s="169">
        <f t="shared" si="55"/>
        <v>0</v>
      </c>
      <c r="AC125" s="170">
        <f t="shared" si="55"/>
        <v>0</v>
      </c>
      <c r="AD125" s="169">
        <f t="shared" si="55"/>
        <v>0</v>
      </c>
      <c r="AE125" s="170">
        <f t="shared" si="55"/>
        <v>0</v>
      </c>
      <c r="AF125" s="169">
        <f t="shared" si="55"/>
        <v>0</v>
      </c>
      <c r="AG125" s="171">
        <f t="shared" si="55"/>
        <v>0</v>
      </c>
      <c r="AH125" s="868"/>
      <c r="AI125" s="868"/>
      <c r="AJ125" s="172">
        <f t="shared" ref="AJ125:AZ125" si="56">SUM(AJ126:AJ132)</f>
        <v>0</v>
      </c>
      <c r="AK125" s="173">
        <f t="shared" si="56"/>
        <v>0</v>
      </c>
      <c r="AL125" s="41">
        <f t="shared" si="56"/>
        <v>0</v>
      </c>
      <c r="AM125" s="42">
        <f t="shared" si="56"/>
        <v>0</v>
      </c>
      <c r="AN125" s="42">
        <f t="shared" si="56"/>
        <v>0</v>
      </c>
      <c r="AO125" s="42">
        <f t="shared" si="56"/>
        <v>0</v>
      </c>
      <c r="AP125" s="42">
        <f t="shared" si="56"/>
        <v>0</v>
      </c>
      <c r="AQ125" s="42">
        <f t="shared" si="56"/>
        <v>0</v>
      </c>
      <c r="AR125" s="43">
        <f t="shared" si="56"/>
        <v>0</v>
      </c>
      <c r="AS125" s="104">
        <f t="shared" si="56"/>
        <v>0</v>
      </c>
      <c r="AT125" s="42">
        <f t="shared" si="56"/>
        <v>0</v>
      </c>
      <c r="AU125" s="43">
        <f t="shared" si="56"/>
        <v>0</v>
      </c>
      <c r="AV125" s="104">
        <f t="shared" si="56"/>
        <v>0</v>
      </c>
      <c r="AW125" s="42">
        <f t="shared" si="56"/>
        <v>0</v>
      </c>
      <c r="AX125" s="42">
        <f t="shared" si="56"/>
        <v>0</v>
      </c>
      <c r="AY125" s="42">
        <f t="shared" si="56"/>
        <v>0</v>
      </c>
      <c r="AZ125" s="105">
        <f t="shared" si="56"/>
        <v>0</v>
      </c>
      <c r="BA125" s="44" t="s">
        <v>1685</v>
      </c>
      <c r="BB125" s="44" t="s">
        <v>1686</v>
      </c>
      <c r="BC125" s="45" t="s">
        <v>1687</v>
      </c>
    </row>
    <row r="126" spans="1:55" ht="17.25" hidden="1" customHeight="1" x14ac:dyDescent="0.2">
      <c r="A126" s="944"/>
      <c r="B126" s="946" t="str">
        <f>VLOOKUP($D$9,'PROYECTOS REGISTRADOS'!$A$2:$D$82,4,0)</f>
        <v>Desarrollo de estrategias en ciencia, tecnología e innvación Tocancipá, Cundinamarca, Centro Oriente</v>
      </c>
      <c r="C126" s="949" t="str">
        <f>VLOOKUP($D$9,'PROYECTOS REGISTRADOS'!$A$2:$D$82,3,0)</f>
        <v>2016-25817-0014</v>
      </c>
      <c r="D126" s="992"/>
      <c r="E126" s="958" t="str">
        <f>IF(D126=0,"0-0",(VLOOKUP(D126,'CONSOLIDADO PLAN DESARROLLO'!$EL$9:$ET$304,2,0)))</f>
        <v>0-0</v>
      </c>
      <c r="F126" s="955" t="str">
        <f>IF(D126=0,"0-0",(VLOOKUP(D126,'CONSOLIDADO PLAN DESARROLLO'!$EL$9:$ET$304,3,0)))</f>
        <v>0-0</v>
      </c>
      <c r="G126" s="977" t="str">
        <f>IF(D126=0,"0-0",(VLOOKUP(D126,'CONSOLIDADO PLAN DESARROLLO'!$EL$9:$ET$304,4,0)))</f>
        <v>0-0</v>
      </c>
      <c r="H126" s="961" t="str">
        <f>IF(D126=0,"0-0",(VLOOKUP(D126,'CONSOLIDADO PLAN DESARROLLO'!$EL$9:$ET$304,5,0)))</f>
        <v>0-0</v>
      </c>
      <c r="I126" s="964" t="str">
        <f>IF(D126=0,"0-0",(VLOOKUP(D126,'CONSOLIDADO PLAN DESARROLLO'!$EL$9:$ET$304,$R$3,0)))</f>
        <v>0-0</v>
      </c>
      <c r="J126" s="965"/>
      <c r="K126" s="995"/>
      <c r="L126" s="973"/>
      <c r="M126" s="174"/>
      <c r="N126" s="175"/>
      <c r="O126" s="176"/>
      <c r="P126" s="46"/>
      <c r="Q126" s="47"/>
      <c r="R126" s="998"/>
      <c r="S126" s="48"/>
      <c r="T126" s="874"/>
      <c r="U126" s="49"/>
      <c r="V126" s="874"/>
      <c r="W126" s="49"/>
      <c r="X126" s="874"/>
      <c r="Y126" s="49"/>
      <c r="Z126" s="874"/>
      <c r="AA126" s="49"/>
      <c r="AB126" s="874"/>
      <c r="AC126" s="49"/>
      <c r="AD126" s="874"/>
      <c r="AE126" s="49"/>
      <c r="AF126" s="874"/>
      <c r="AG126" s="50"/>
      <c r="AH126" s="869"/>
      <c r="AI126" s="869"/>
      <c r="AJ126" s="877">
        <f>+R126+T126+V126+X126+Z126+AB126+AD126+AF126</f>
        <v>0</v>
      </c>
      <c r="AK126" s="103">
        <f t="shared" ref="AK126:AK131" si="57">AC126+AE126+AG126+S126+U126+W126+Y126+AA126</f>
        <v>0</v>
      </c>
      <c r="AL126" s="51"/>
      <c r="AM126" s="52"/>
      <c r="AN126" s="52"/>
      <c r="AO126" s="52"/>
      <c r="AP126" s="52"/>
      <c r="AQ126" s="52"/>
      <c r="AR126" s="53">
        <f t="shared" ref="AR126:AR131" si="58">SUM(AL126:AQ126)</f>
        <v>0</v>
      </c>
      <c r="AS126" s="54"/>
      <c r="AT126" s="52"/>
      <c r="AU126" s="53">
        <f t="shared" ref="AU126:AU131" si="59">SUM(AS126:AT126)</f>
        <v>0</v>
      </c>
      <c r="AV126" s="54"/>
      <c r="AW126" s="52"/>
      <c r="AX126" s="52"/>
      <c r="AY126" s="52"/>
      <c r="AZ126" s="55"/>
      <c r="BA126" s="56"/>
      <c r="BB126" s="56"/>
      <c r="BC126" s="57"/>
    </row>
    <row r="127" spans="1:55" ht="17.25" hidden="1" customHeight="1" x14ac:dyDescent="0.2">
      <c r="A127" s="944"/>
      <c r="B127" s="946"/>
      <c r="C127" s="949"/>
      <c r="D127" s="992"/>
      <c r="E127" s="959"/>
      <c r="F127" s="955"/>
      <c r="G127" s="977"/>
      <c r="H127" s="961"/>
      <c r="I127" s="966"/>
      <c r="J127" s="967"/>
      <c r="K127" s="995"/>
      <c r="L127" s="974"/>
      <c r="M127" s="174"/>
      <c r="N127" s="175"/>
      <c r="O127" s="176"/>
      <c r="P127" s="46"/>
      <c r="Q127" s="47"/>
      <c r="R127" s="999"/>
      <c r="S127" s="48"/>
      <c r="T127" s="875"/>
      <c r="U127" s="49"/>
      <c r="V127" s="875"/>
      <c r="W127" s="49"/>
      <c r="X127" s="875"/>
      <c r="Y127" s="49"/>
      <c r="Z127" s="875"/>
      <c r="AA127" s="49"/>
      <c r="AB127" s="875"/>
      <c r="AC127" s="49"/>
      <c r="AD127" s="875"/>
      <c r="AE127" s="49"/>
      <c r="AF127" s="875"/>
      <c r="AG127" s="50"/>
      <c r="AH127" s="870"/>
      <c r="AI127" s="870"/>
      <c r="AJ127" s="878"/>
      <c r="AK127" s="103">
        <f t="shared" si="57"/>
        <v>0</v>
      </c>
      <c r="AL127" s="51"/>
      <c r="AM127" s="52"/>
      <c r="AN127" s="52"/>
      <c r="AO127" s="52"/>
      <c r="AP127" s="52"/>
      <c r="AQ127" s="52"/>
      <c r="AR127" s="53">
        <f t="shared" si="58"/>
        <v>0</v>
      </c>
      <c r="AS127" s="54"/>
      <c r="AT127" s="52"/>
      <c r="AU127" s="53">
        <f t="shared" si="59"/>
        <v>0</v>
      </c>
      <c r="AV127" s="54"/>
      <c r="AW127" s="52"/>
      <c r="AX127" s="52"/>
      <c r="AY127" s="52"/>
      <c r="AZ127" s="55"/>
      <c r="BA127" s="56"/>
      <c r="BB127" s="56"/>
      <c r="BC127" s="57"/>
    </row>
    <row r="128" spans="1:55" ht="17.25" hidden="1" customHeight="1" x14ac:dyDescent="0.2">
      <c r="A128" s="944"/>
      <c r="B128" s="946"/>
      <c r="C128" s="949"/>
      <c r="D128" s="992"/>
      <c r="E128" s="959"/>
      <c r="F128" s="955"/>
      <c r="G128" s="977"/>
      <c r="H128" s="961"/>
      <c r="I128" s="966"/>
      <c r="J128" s="967"/>
      <c r="K128" s="995"/>
      <c r="L128" s="974"/>
      <c r="M128" s="174"/>
      <c r="N128" s="175"/>
      <c r="O128" s="176"/>
      <c r="P128" s="46"/>
      <c r="Q128" s="47"/>
      <c r="R128" s="999"/>
      <c r="S128" s="48"/>
      <c r="T128" s="875"/>
      <c r="U128" s="49"/>
      <c r="V128" s="875"/>
      <c r="W128" s="49"/>
      <c r="X128" s="875"/>
      <c r="Y128" s="49"/>
      <c r="Z128" s="875"/>
      <c r="AA128" s="49"/>
      <c r="AB128" s="875"/>
      <c r="AC128" s="49"/>
      <c r="AD128" s="875"/>
      <c r="AE128" s="49"/>
      <c r="AF128" s="875"/>
      <c r="AG128" s="50"/>
      <c r="AH128" s="870"/>
      <c r="AI128" s="870"/>
      <c r="AJ128" s="878"/>
      <c r="AK128" s="103">
        <f t="shared" si="57"/>
        <v>0</v>
      </c>
      <c r="AL128" s="51"/>
      <c r="AM128" s="52"/>
      <c r="AN128" s="52"/>
      <c r="AO128" s="52"/>
      <c r="AP128" s="52"/>
      <c r="AQ128" s="52"/>
      <c r="AR128" s="53">
        <f t="shared" si="58"/>
        <v>0</v>
      </c>
      <c r="AS128" s="54"/>
      <c r="AT128" s="52"/>
      <c r="AU128" s="53">
        <f t="shared" si="59"/>
        <v>0</v>
      </c>
      <c r="AV128" s="54"/>
      <c r="AW128" s="52"/>
      <c r="AX128" s="52"/>
      <c r="AY128" s="52"/>
      <c r="AZ128" s="55"/>
      <c r="BA128" s="56"/>
      <c r="BB128" s="56"/>
      <c r="BC128" s="57"/>
    </row>
    <row r="129" spans="1:55" ht="17.25" hidden="1" customHeight="1" x14ac:dyDescent="0.2">
      <c r="A129" s="944"/>
      <c r="B129" s="946"/>
      <c r="C129" s="949"/>
      <c r="D129" s="992"/>
      <c r="E129" s="959"/>
      <c r="F129" s="955"/>
      <c r="G129" s="977"/>
      <c r="H129" s="961"/>
      <c r="I129" s="966"/>
      <c r="J129" s="967"/>
      <c r="K129" s="995"/>
      <c r="L129" s="974"/>
      <c r="M129" s="174"/>
      <c r="N129" s="175"/>
      <c r="O129" s="176"/>
      <c r="P129" s="46"/>
      <c r="Q129" s="47"/>
      <c r="R129" s="999"/>
      <c r="S129" s="48"/>
      <c r="T129" s="875"/>
      <c r="U129" s="49"/>
      <c r="V129" s="875"/>
      <c r="W129" s="49"/>
      <c r="X129" s="875"/>
      <c r="Y129" s="49"/>
      <c r="Z129" s="875"/>
      <c r="AA129" s="49"/>
      <c r="AB129" s="875"/>
      <c r="AC129" s="49"/>
      <c r="AD129" s="875"/>
      <c r="AE129" s="49"/>
      <c r="AF129" s="875"/>
      <c r="AG129" s="50"/>
      <c r="AH129" s="870"/>
      <c r="AI129" s="870"/>
      <c r="AJ129" s="878"/>
      <c r="AK129" s="103">
        <f t="shared" si="57"/>
        <v>0</v>
      </c>
      <c r="AL129" s="51"/>
      <c r="AM129" s="52"/>
      <c r="AN129" s="52"/>
      <c r="AO129" s="52"/>
      <c r="AP129" s="52"/>
      <c r="AQ129" s="52"/>
      <c r="AR129" s="53">
        <f t="shared" si="58"/>
        <v>0</v>
      </c>
      <c r="AS129" s="54"/>
      <c r="AT129" s="52"/>
      <c r="AU129" s="53">
        <f t="shared" si="59"/>
        <v>0</v>
      </c>
      <c r="AV129" s="54"/>
      <c r="AW129" s="52"/>
      <c r="AX129" s="52"/>
      <c r="AY129" s="52"/>
      <c r="AZ129" s="55"/>
      <c r="BA129" s="56"/>
      <c r="BB129" s="56"/>
      <c r="BC129" s="57"/>
    </row>
    <row r="130" spans="1:55" ht="17.25" hidden="1" customHeight="1" x14ac:dyDescent="0.2">
      <c r="A130" s="944"/>
      <c r="B130" s="946"/>
      <c r="C130" s="949"/>
      <c r="D130" s="992"/>
      <c r="E130" s="959"/>
      <c r="F130" s="955"/>
      <c r="G130" s="977"/>
      <c r="H130" s="961"/>
      <c r="I130" s="966"/>
      <c r="J130" s="967"/>
      <c r="K130" s="995"/>
      <c r="L130" s="974"/>
      <c r="M130" s="174"/>
      <c r="N130" s="175"/>
      <c r="O130" s="176"/>
      <c r="P130" s="46"/>
      <c r="Q130" s="47"/>
      <c r="R130" s="999"/>
      <c r="S130" s="48"/>
      <c r="T130" s="875"/>
      <c r="U130" s="49"/>
      <c r="V130" s="875"/>
      <c r="W130" s="49"/>
      <c r="X130" s="875"/>
      <c r="Y130" s="49"/>
      <c r="Z130" s="875"/>
      <c r="AA130" s="49"/>
      <c r="AB130" s="875"/>
      <c r="AC130" s="49"/>
      <c r="AD130" s="875"/>
      <c r="AE130" s="49"/>
      <c r="AF130" s="875"/>
      <c r="AG130" s="50"/>
      <c r="AH130" s="870"/>
      <c r="AI130" s="870"/>
      <c r="AJ130" s="878"/>
      <c r="AK130" s="103">
        <f t="shared" si="57"/>
        <v>0</v>
      </c>
      <c r="AL130" s="51"/>
      <c r="AM130" s="52"/>
      <c r="AN130" s="52"/>
      <c r="AO130" s="52"/>
      <c r="AP130" s="52"/>
      <c r="AQ130" s="52"/>
      <c r="AR130" s="53">
        <f t="shared" si="58"/>
        <v>0</v>
      </c>
      <c r="AS130" s="54"/>
      <c r="AT130" s="52"/>
      <c r="AU130" s="53">
        <f t="shared" si="59"/>
        <v>0</v>
      </c>
      <c r="AV130" s="54"/>
      <c r="AW130" s="52"/>
      <c r="AX130" s="52"/>
      <c r="AY130" s="52"/>
      <c r="AZ130" s="55"/>
      <c r="BA130" s="56"/>
      <c r="BB130" s="56"/>
      <c r="BC130" s="57"/>
    </row>
    <row r="131" spans="1:55" ht="17.25" hidden="1" customHeight="1" x14ac:dyDescent="0.2">
      <c r="A131" s="944"/>
      <c r="B131" s="947"/>
      <c r="C131" s="950"/>
      <c r="D131" s="993"/>
      <c r="E131" s="959"/>
      <c r="F131" s="956"/>
      <c r="G131" s="978"/>
      <c r="H131" s="962"/>
      <c r="I131" s="966"/>
      <c r="J131" s="967"/>
      <c r="K131" s="996"/>
      <c r="L131" s="974"/>
      <c r="M131" s="177"/>
      <c r="N131" s="178"/>
      <c r="O131" s="179"/>
      <c r="P131" s="106"/>
      <c r="Q131" s="107"/>
      <c r="R131" s="999"/>
      <c r="S131" s="108"/>
      <c r="T131" s="875"/>
      <c r="U131" s="109"/>
      <c r="V131" s="875"/>
      <c r="W131" s="109"/>
      <c r="X131" s="875"/>
      <c r="Y131" s="109"/>
      <c r="Z131" s="875"/>
      <c r="AA131" s="109"/>
      <c r="AB131" s="875"/>
      <c r="AC131" s="109"/>
      <c r="AD131" s="875"/>
      <c r="AE131" s="109"/>
      <c r="AF131" s="875"/>
      <c r="AG131" s="110"/>
      <c r="AH131" s="870"/>
      <c r="AI131" s="870"/>
      <c r="AJ131" s="879"/>
      <c r="AK131" s="103">
        <f t="shared" si="57"/>
        <v>0</v>
      </c>
      <c r="AL131" s="111"/>
      <c r="AM131" s="112"/>
      <c r="AN131" s="112"/>
      <c r="AO131" s="112"/>
      <c r="AP131" s="112"/>
      <c r="AQ131" s="112"/>
      <c r="AR131" s="53">
        <f t="shared" si="58"/>
        <v>0</v>
      </c>
      <c r="AS131" s="113"/>
      <c r="AT131" s="112"/>
      <c r="AU131" s="53">
        <f t="shared" si="59"/>
        <v>0</v>
      </c>
      <c r="AV131" s="113"/>
      <c r="AW131" s="112"/>
      <c r="AX131" s="112"/>
      <c r="AY131" s="112"/>
      <c r="AZ131" s="114"/>
      <c r="BA131" s="115"/>
      <c r="BB131" s="115"/>
      <c r="BC131" s="116"/>
    </row>
    <row r="132" spans="1:55" ht="9.9499999999999993" hidden="1" customHeight="1" thickBot="1" x14ac:dyDescent="0.25">
      <c r="A132" s="945"/>
      <c r="B132" s="948"/>
      <c r="C132" s="951"/>
      <c r="D132" s="994"/>
      <c r="E132" s="960"/>
      <c r="F132" s="957"/>
      <c r="G132" s="979"/>
      <c r="H132" s="963"/>
      <c r="I132" s="968"/>
      <c r="J132" s="969"/>
      <c r="K132" s="997"/>
      <c r="L132" s="975"/>
      <c r="M132" s="180"/>
      <c r="N132" s="181"/>
      <c r="O132" s="182"/>
      <c r="P132" s="117"/>
      <c r="Q132" s="117"/>
      <c r="R132" s="1000"/>
      <c r="S132" s="183"/>
      <c r="T132" s="876"/>
      <c r="U132" s="184"/>
      <c r="V132" s="876"/>
      <c r="W132" s="184"/>
      <c r="X132" s="876"/>
      <c r="Y132" s="184"/>
      <c r="Z132" s="876"/>
      <c r="AA132" s="184"/>
      <c r="AB132" s="876"/>
      <c r="AC132" s="184"/>
      <c r="AD132" s="876"/>
      <c r="AE132" s="184"/>
      <c r="AF132" s="876"/>
      <c r="AG132" s="185"/>
      <c r="AH132" s="871"/>
      <c r="AI132" s="871"/>
      <c r="AJ132" s="118"/>
      <c r="AK132" s="119"/>
      <c r="AL132" s="186"/>
      <c r="AM132" s="187"/>
      <c r="AN132" s="187"/>
      <c r="AO132" s="187"/>
      <c r="AP132" s="187"/>
      <c r="AQ132" s="187"/>
      <c r="AR132" s="120"/>
      <c r="AS132" s="188"/>
      <c r="AT132" s="187"/>
      <c r="AU132" s="120"/>
      <c r="AV132" s="188"/>
      <c r="AW132" s="187"/>
      <c r="AX132" s="187"/>
      <c r="AY132" s="187"/>
      <c r="AZ132" s="189"/>
      <c r="BA132" s="190"/>
      <c r="BB132" s="190"/>
      <c r="BC132" s="191"/>
    </row>
    <row r="133" spans="1:55" ht="6" hidden="1" customHeight="1" x14ac:dyDescent="0.2">
      <c r="A133" s="156"/>
      <c r="B133" s="192"/>
      <c r="C133" s="192"/>
      <c r="D133" s="192"/>
      <c r="E133" s="192"/>
      <c r="F133" s="192"/>
      <c r="G133" s="192"/>
      <c r="H133" s="192"/>
      <c r="I133" s="976"/>
      <c r="J133" s="976"/>
      <c r="K133" s="192"/>
      <c r="L133" s="192"/>
      <c r="M133" s="192"/>
      <c r="N133" s="192"/>
      <c r="O133" s="192"/>
      <c r="P133" s="192"/>
      <c r="Q133" s="192"/>
      <c r="R133" s="192"/>
      <c r="S133" s="192"/>
      <c r="T133" s="192"/>
      <c r="U133" s="192"/>
      <c r="V133" s="192"/>
      <c r="W133" s="192"/>
      <c r="X133" s="192"/>
      <c r="Y133" s="192"/>
      <c r="Z133" s="192"/>
      <c r="AA133" s="192"/>
      <c r="AB133" s="192"/>
      <c r="AC133" s="192"/>
      <c r="AD133" s="192"/>
      <c r="AE133" s="192"/>
      <c r="AF133" s="192"/>
      <c r="AG133" s="192"/>
      <c r="AH133" s="192"/>
      <c r="AI133" s="192"/>
      <c r="AJ133" s="192"/>
      <c r="AK133" s="193"/>
      <c r="AL133" s="193"/>
      <c r="AM133" s="193"/>
      <c r="AN133" s="193"/>
      <c r="AO133" s="193"/>
      <c r="AP133" s="193"/>
      <c r="AQ133" s="194"/>
      <c r="AR133" s="193"/>
      <c r="AS133" s="193"/>
      <c r="AT133" s="193"/>
      <c r="AU133" s="193"/>
      <c r="AV133" s="193"/>
      <c r="AW133" s="193"/>
      <c r="AX133" s="193"/>
      <c r="AY133" s="193"/>
      <c r="AZ133" s="193"/>
      <c r="BA133" s="193"/>
      <c r="BB133" s="193"/>
      <c r="BC133" s="156"/>
    </row>
    <row r="134" spans="1:55" ht="72" hidden="1" customHeight="1" x14ac:dyDescent="0.2">
      <c r="A134" s="943">
        <v>14</v>
      </c>
      <c r="B134" s="161" t="s">
        <v>1705</v>
      </c>
      <c r="C134" s="162" t="s">
        <v>1706</v>
      </c>
      <c r="D134" s="163" t="s">
        <v>21</v>
      </c>
      <c r="E134" s="163" t="s">
        <v>1893</v>
      </c>
      <c r="F134" s="162" t="s">
        <v>1707</v>
      </c>
      <c r="G134" s="164" t="s">
        <v>1679</v>
      </c>
      <c r="H134" s="164" t="s">
        <v>1680</v>
      </c>
      <c r="I134" s="165" t="s">
        <v>1909</v>
      </c>
      <c r="J134" s="166">
        <f>+$N$3</f>
        <v>2019</v>
      </c>
      <c r="K134" s="164" t="s">
        <v>1926</v>
      </c>
      <c r="L134" s="165" t="s">
        <v>1927</v>
      </c>
      <c r="M134" s="162" t="s">
        <v>1708</v>
      </c>
      <c r="N134" s="162" t="s">
        <v>1709</v>
      </c>
      <c r="O134" s="162" t="s">
        <v>1710</v>
      </c>
      <c r="P134" s="162" t="s">
        <v>1711</v>
      </c>
      <c r="Q134" s="162" t="s">
        <v>1712</v>
      </c>
      <c r="R134" s="167">
        <f t="shared" ref="R134:AG134" si="60">SUM(R135:R141)</f>
        <v>0</v>
      </c>
      <c r="S134" s="168">
        <f t="shared" si="60"/>
        <v>0</v>
      </c>
      <c r="T134" s="169">
        <f t="shared" si="60"/>
        <v>0</v>
      </c>
      <c r="U134" s="170">
        <f t="shared" si="60"/>
        <v>0</v>
      </c>
      <c r="V134" s="169">
        <f t="shared" si="60"/>
        <v>0</v>
      </c>
      <c r="W134" s="170">
        <f t="shared" si="60"/>
        <v>0</v>
      </c>
      <c r="X134" s="169">
        <f t="shared" si="60"/>
        <v>0</v>
      </c>
      <c r="Y134" s="170">
        <f t="shared" si="60"/>
        <v>0</v>
      </c>
      <c r="Z134" s="169">
        <f t="shared" si="60"/>
        <v>0</v>
      </c>
      <c r="AA134" s="170">
        <f t="shared" si="60"/>
        <v>0</v>
      </c>
      <c r="AB134" s="169">
        <f t="shared" si="60"/>
        <v>0</v>
      </c>
      <c r="AC134" s="170">
        <f t="shared" si="60"/>
        <v>0</v>
      </c>
      <c r="AD134" s="169">
        <f t="shared" si="60"/>
        <v>0</v>
      </c>
      <c r="AE134" s="170">
        <f t="shared" si="60"/>
        <v>0</v>
      </c>
      <c r="AF134" s="169">
        <f t="shared" si="60"/>
        <v>0</v>
      </c>
      <c r="AG134" s="171">
        <f t="shared" si="60"/>
        <v>0</v>
      </c>
      <c r="AH134" s="868"/>
      <c r="AI134" s="868"/>
      <c r="AJ134" s="172">
        <f t="shared" ref="AJ134:AZ134" si="61">SUM(AJ135:AJ141)</f>
        <v>0</v>
      </c>
      <c r="AK134" s="173">
        <f t="shared" si="61"/>
        <v>0</v>
      </c>
      <c r="AL134" s="41">
        <f t="shared" si="61"/>
        <v>0</v>
      </c>
      <c r="AM134" s="42">
        <f t="shared" si="61"/>
        <v>0</v>
      </c>
      <c r="AN134" s="42">
        <f t="shared" si="61"/>
        <v>0</v>
      </c>
      <c r="AO134" s="42">
        <f t="shared" si="61"/>
        <v>0</v>
      </c>
      <c r="AP134" s="42">
        <f t="shared" si="61"/>
        <v>0</v>
      </c>
      <c r="AQ134" s="42">
        <f t="shared" si="61"/>
        <v>0</v>
      </c>
      <c r="AR134" s="43">
        <f t="shared" si="61"/>
        <v>0</v>
      </c>
      <c r="AS134" s="104">
        <f t="shared" si="61"/>
        <v>0</v>
      </c>
      <c r="AT134" s="42">
        <f t="shared" si="61"/>
        <v>0</v>
      </c>
      <c r="AU134" s="43">
        <f t="shared" si="61"/>
        <v>0</v>
      </c>
      <c r="AV134" s="104">
        <f t="shared" si="61"/>
        <v>0</v>
      </c>
      <c r="AW134" s="42">
        <f t="shared" si="61"/>
        <v>0</v>
      </c>
      <c r="AX134" s="42">
        <f t="shared" si="61"/>
        <v>0</v>
      </c>
      <c r="AY134" s="42">
        <f t="shared" si="61"/>
        <v>0</v>
      </c>
      <c r="AZ134" s="105">
        <f t="shared" si="61"/>
        <v>0</v>
      </c>
      <c r="BA134" s="44" t="s">
        <v>1685</v>
      </c>
      <c r="BB134" s="44" t="s">
        <v>1686</v>
      </c>
      <c r="BC134" s="45" t="s">
        <v>1687</v>
      </c>
    </row>
    <row r="135" spans="1:55" ht="17.25" hidden="1" customHeight="1" x14ac:dyDescent="0.2">
      <c r="A135" s="944"/>
      <c r="B135" s="946" t="str">
        <f>VLOOKUP($D$9,'PROYECTOS REGISTRADOS'!$A$2:$D$82,4,0)</f>
        <v>Desarrollo de estrategias en ciencia, tecnología e innvación Tocancipá, Cundinamarca, Centro Oriente</v>
      </c>
      <c r="C135" s="949" t="str">
        <f>VLOOKUP($D$9,'PROYECTOS REGISTRADOS'!$A$2:$D$82,3,0)</f>
        <v>2016-25817-0014</v>
      </c>
      <c r="D135" s="992"/>
      <c r="E135" s="958" t="str">
        <f>IF(D135=0,"0-0",(VLOOKUP(D135,'CONSOLIDADO PLAN DESARROLLO'!$EL$9:$ET$304,2,0)))</f>
        <v>0-0</v>
      </c>
      <c r="F135" s="955" t="str">
        <f>IF(D135=0,"0-0",(VLOOKUP(D135,'CONSOLIDADO PLAN DESARROLLO'!$EL$9:$ET$304,3,0)))</f>
        <v>0-0</v>
      </c>
      <c r="G135" s="977" t="str">
        <f>IF(D135=0,"0-0",(VLOOKUP(D135,'CONSOLIDADO PLAN DESARROLLO'!$EL$9:$ET$304,4,0)))</f>
        <v>0-0</v>
      </c>
      <c r="H135" s="961" t="str">
        <f>IF(D135=0,"0-0",(VLOOKUP(D135,'CONSOLIDADO PLAN DESARROLLO'!$EL$9:$ET$304,5,0)))</f>
        <v>0-0</v>
      </c>
      <c r="I135" s="964" t="str">
        <f>IF(D135=0,"0-0",(VLOOKUP(D135,'CONSOLIDADO PLAN DESARROLLO'!$EL$9:$ET$304,$R$3,0)))</f>
        <v>0-0</v>
      </c>
      <c r="J135" s="965"/>
      <c r="K135" s="995"/>
      <c r="L135" s="973"/>
      <c r="M135" s="174"/>
      <c r="N135" s="175"/>
      <c r="O135" s="176"/>
      <c r="P135" s="46"/>
      <c r="Q135" s="47"/>
      <c r="R135" s="998"/>
      <c r="S135" s="48"/>
      <c r="T135" s="874"/>
      <c r="U135" s="49"/>
      <c r="V135" s="874"/>
      <c r="W135" s="49"/>
      <c r="X135" s="874"/>
      <c r="Y135" s="49"/>
      <c r="Z135" s="874"/>
      <c r="AA135" s="49"/>
      <c r="AB135" s="874"/>
      <c r="AC135" s="49"/>
      <c r="AD135" s="874"/>
      <c r="AE135" s="49"/>
      <c r="AF135" s="874"/>
      <c r="AG135" s="50"/>
      <c r="AH135" s="869"/>
      <c r="AI135" s="869"/>
      <c r="AJ135" s="877">
        <f>+R135+T135+V135+X135+Z135+AB135+AD135+AF135</f>
        <v>0</v>
      </c>
      <c r="AK135" s="103">
        <f t="shared" ref="AK135:AK140" si="62">AC135+AE135+AG135+S135+U135+W135+Y135+AA135</f>
        <v>0</v>
      </c>
      <c r="AL135" s="51"/>
      <c r="AM135" s="52"/>
      <c r="AN135" s="52"/>
      <c r="AO135" s="52"/>
      <c r="AP135" s="52"/>
      <c r="AQ135" s="52"/>
      <c r="AR135" s="53">
        <f t="shared" ref="AR135:AR140" si="63">SUM(AL135:AQ135)</f>
        <v>0</v>
      </c>
      <c r="AS135" s="54"/>
      <c r="AT135" s="52"/>
      <c r="AU135" s="53">
        <f t="shared" ref="AU135:AU140" si="64">SUM(AS135:AT135)</f>
        <v>0</v>
      </c>
      <c r="AV135" s="54"/>
      <c r="AW135" s="52"/>
      <c r="AX135" s="52"/>
      <c r="AY135" s="52"/>
      <c r="AZ135" s="55"/>
      <c r="BA135" s="56"/>
      <c r="BB135" s="56"/>
      <c r="BC135" s="57"/>
    </row>
    <row r="136" spans="1:55" ht="17.25" hidden="1" customHeight="1" x14ac:dyDescent="0.2">
      <c r="A136" s="944"/>
      <c r="B136" s="946"/>
      <c r="C136" s="949"/>
      <c r="D136" s="992"/>
      <c r="E136" s="959"/>
      <c r="F136" s="955"/>
      <c r="G136" s="977"/>
      <c r="H136" s="961"/>
      <c r="I136" s="966"/>
      <c r="J136" s="967"/>
      <c r="K136" s="995"/>
      <c r="L136" s="974"/>
      <c r="M136" s="174"/>
      <c r="N136" s="175"/>
      <c r="O136" s="176"/>
      <c r="P136" s="46"/>
      <c r="Q136" s="47"/>
      <c r="R136" s="999"/>
      <c r="S136" s="48"/>
      <c r="T136" s="875"/>
      <c r="U136" s="49"/>
      <c r="V136" s="875"/>
      <c r="W136" s="49"/>
      <c r="X136" s="875"/>
      <c r="Y136" s="49"/>
      <c r="Z136" s="875"/>
      <c r="AA136" s="49"/>
      <c r="AB136" s="875"/>
      <c r="AC136" s="49"/>
      <c r="AD136" s="875"/>
      <c r="AE136" s="49"/>
      <c r="AF136" s="875"/>
      <c r="AG136" s="50"/>
      <c r="AH136" s="870"/>
      <c r="AI136" s="870"/>
      <c r="AJ136" s="878"/>
      <c r="AK136" s="103">
        <f t="shared" si="62"/>
        <v>0</v>
      </c>
      <c r="AL136" s="51"/>
      <c r="AM136" s="52"/>
      <c r="AN136" s="52"/>
      <c r="AO136" s="52"/>
      <c r="AP136" s="52"/>
      <c r="AQ136" s="52"/>
      <c r="AR136" s="53">
        <f t="shared" si="63"/>
        <v>0</v>
      </c>
      <c r="AS136" s="54"/>
      <c r="AT136" s="52"/>
      <c r="AU136" s="53">
        <f t="shared" si="64"/>
        <v>0</v>
      </c>
      <c r="AV136" s="54"/>
      <c r="AW136" s="52"/>
      <c r="AX136" s="52"/>
      <c r="AY136" s="52"/>
      <c r="AZ136" s="55"/>
      <c r="BA136" s="56"/>
      <c r="BB136" s="56"/>
      <c r="BC136" s="57"/>
    </row>
    <row r="137" spans="1:55" ht="17.25" hidden="1" customHeight="1" x14ac:dyDescent="0.2">
      <c r="A137" s="944"/>
      <c r="B137" s="946"/>
      <c r="C137" s="949"/>
      <c r="D137" s="992"/>
      <c r="E137" s="959"/>
      <c r="F137" s="955"/>
      <c r="G137" s="977"/>
      <c r="H137" s="961"/>
      <c r="I137" s="966"/>
      <c r="J137" s="967"/>
      <c r="K137" s="995"/>
      <c r="L137" s="974"/>
      <c r="M137" s="174"/>
      <c r="N137" s="175"/>
      <c r="O137" s="176"/>
      <c r="P137" s="46"/>
      <c r="Q137" s="47"/>
      <c r="R137" s="999"/>
      <c r="S137" s="48"/>
      <c r="T137" s="875"/>
      <c r="U137" s="49"/>
      <c r="V137" s="875"/>
      <c r="W137" s="49"/>
      <c r="X137" s="875"/>
      <c r="Y137" s="49"/>
      <c r="Z137" s="875"/>
      <c r="AA137" s="49"/>
      <c r="AB137" s="875"/>
      <c r="AC137" s="49"/>
      <c r="AD137" s="875"/>
      <c r="AE137" s="49"/>
      <c r="AF137" s="875"/>
      <c r="AG137" s="50"/>
      <c r="AH137" s="870"/>
      <c r="AI137" s="870"/>
      <c r="AJ137" s="878"/>
      <c r="AK137" s="103">
        <f t="shared" si="62"/>
        <v>0</v>
      </c>
      <c r="AL137" s="51"/>
      <c r="AM137" s="52"/>
      <c r="AN137" s="52"/>
      <c r="AO137" s="52"/>
      <c r="AP137" s="52"/>
      <c r="AQ137" s="52"/>
      <c r="AR137" s="53">
        <f t="shared" si="63"/>
        <v>0</v>
      </c>
      <c r="AS137" s="54"/>
      <c r="AT137" s="52"/>
      <c r="AU137" s="53">
        <f t="shared" si="64"/>
        <v>0</v>
      </c>
      <c r="AV137" s="54"/>
      <c r="AW137" s="52"/>
      <c r="AX137" s="52"/>
      <c r="AY137" s="52"/>
      <c r="AZ137" s="55"/>
      <c r="BA137" s="56"/>
      <c r="BB137" s="56"/>
      <c r="BC137" s="57"/>
    </row>
    <row r="138" spans="1:55" ht="17.25" hidden="1" customHeight="1" x14ac:dyDescent="0.2">
      <c r="A138" s="944"/>
      <c r="B138" s="946"/>
      <c r="C138" s="949"/>
      <c r="D138" s="992"/>
      <c r="E138" s="959"/>
      <c r="F138" s="955"/>
      <c r="G138" s="977"/>
      <c r="H138" s="961"/>
      <c r="I138" s="966"/>
      <c r="J138" s="967"/>
      <c r="K138" s="995"/>
      <c r="L138" s="974"/>
      <c r="M138" s="174"/>
      <c r="N138" s="175"/>
      <c r="O138" s="176"/>
      <c r="P138" s="46"/>
      <c r="Q138" s="47"/>
      <c r="R138" s="999"/>
      <c r="S138" s="48"/>
      <c r="T138" s="875"/>
      <c r="U138" s="49"/>
      <c r="V138" s="875"/>
      <c r="W138" s="49"/>
      <c r="X138" s="875"/>
      <c r="Y138" s="49"/>
      <c r="Z138" s="875"/>
      <c r="AA138" s="49"/>
      <c r="AB138" s="875"/>
      <c r="AC138" s="49"/>
      <c r="AD138" s="875"/>
      <c r="AE138" s="49"/>
      <c r="AF138" s="875"/>
      <c r="AG138" s="50"/>
      <c r="AH138" s="870"/>
      <c r="AI138" s="870"/>
      <c r="AJ138" s="878"/>
      <c r="AK138" s="103">
        <f t="shared" si="62"/>
        <v>0</v>
      </c>
      <c r="AL138" s="51"/>
      <c r="AM138" s="52"/>
      <c r="AN138" s="52"/>
      <c r="AO138" s="52"/>
      <c r="AP138" s="52"/>
      <c r="AQ138" s="52"/>
      <c r="AR138" s="53">
        <f t="shared" si="63"/>
        <v>0</v>
      </c>
      <c r="AS138" s="54"/>
      <c r="AT138" s="52"/>
      <c r="AU138" s="53">
        <f t="shared" si="64"/>
        <v>0</v>
      </c>
      <c r="AV138" s="54"/>
      <c r="AW138" s="52"/>
      <c r="AX138" s="52"/>
      <c r="AY138" s="52"/>
      <c r="AZ138" s="55"/>
      <c r="BA138" s="56"/>
      <c r="BB138" s="56"/>
      <c r="BC138" s="57"/>
    </row>
    <row r="139" spans="1:55" ht="17.25" hidden="1" customHeight="1" x14ac:dyDescent="0.2">
      <c r="A139" s="944"/>
      <c r="B139" s="946"/>
      <c r="C139" s="949"/>
      <c r="D139" s="992"/>
      <c r="E139" s="959"/>
      <c r="F139" s="955"/>
      <c r="G139" s="977"/>
      <c r="H139" s="961"/>
      <c r="I139" s="966"/>
      <c r="J139" s="967"/>
      <c r="K139" s="995"/>
      <c r="L139" s="974"/>
      <c r="M139" s="174"/>
      <c r="N139" s="175"/>
      <c r="O139" s="176"/>
      <c r="P139" s="46"/>
      <c r="Q139" s="47"/>
      <c r="R139" s="999"/>
      <c r="S139" s="48"/>
      <c r="T139" s="875"/>
      <c r="U139" s="49"/>
      <c r="V139" s="875"/>
      <c r="W139" s="49"/>
      <c r="X139" s="875"/>
      <c r="Y139" s="49"/>
      <c r="Z139" s="875"/>
      <c r="AA139" s="49"/>
      <c r="AB139" s="875"/>
      <c r="AC139" s="49"/>
      <c r="AD139" s="875"/>
      <c r="AE139" s="49"/>
      <c r="AF139" s="875"/>
      <c r="AG139" s="50"/>
      <c r="AH139" s="870"/>
      <c r="AI139" s="870"/>
      <c r="AJ139" s="878"/>
      <c r="AK139" s="103">
        <f t="shared" si="62"/>
        <v>0</v>
      </c>
      <c r="AL139" s="51"/>
      <c r="AM139" s="52"/>
      <c r="AN139" s="52"/>
      <c r="AO139" s="52"/>
      <c r="AP139" s="52"/>
      <c r="AQ139" s="52"/>
      <c r="AR139" s="53">
        <f t="shared" si="63"/>
        <v>0</v>
      </c>
      <c r="AS139" s="54"/>
      <c r="AT139" s="52"/>
      <c r="AU139" s="53">
        <f t="shared" si="64"/>
        <v>0</v>
      </c>
      <c r="AV139" s="54"/>
      <c r="AW139" s="52"/>
      <c r="AX139" s="52"/>
      <c r="AY139" s="52"/>
      <c r="AZ139" s="55"/>
      <c r="BA139" s="56"/>
      <c r="BB139" s="56"/>
      <c r="BC139" s="57"/>
    </row>
    <row r="140" spans="1:55" ht="17.25" hidden="1" customHeight="1" x14ac:dyDescent="0.2">
      <c r="A140" s="944"/>
      <c r="B140" s="947"/>
      <c r="C140" s="950"/>
      <c r="D140" s="993"/>
      <c r="E140" s="959"/>
      <c r="F140" s="956"/>
      <c r="G140" s="978"/>
      <c r="H140" s="962"/>
      <c r="I140" s="966"/>
      <c r="J140" s="967"/>
      <c r="K140" s="996"/>
      <c r="L140" s="974"/>
      <c r="M140" s="177"/>
      <c r="N140" s="178"/>
      <c r="O140" s="179"/>
      <c r="P140" s="106"/>
      <c r="Q140" s="107"/>
      <c r="R140" s="999"/>
      <c r="S140" s="108"/>
      <c r="T140" s="875"/>
      <c r="U140" s="109"/>
      <c r="V140" s="875"/>
      <c r="W140" s="109"/>
      <c r="X140" s="875"/>
      <c r="Y140" s="109"/>
      <c r="Z140" s="875"/>
      <c r="AA140" s="109"/>
      <c r="AB140" s="875"/>
      <c r="AC140" s="109"/>
      <c r="AD140" s="875"/>
      <c r="AE140" s="109"/>
      <c r="AF140" s="875"/>
      <c r="AG140" s="110"/>
      <c r="AH140" s="870"/>
      <c r="AI140" s="870"/>
      <c r="AJ140" s="879"/>
      <c r="AK140" s="103">
        <f t="shared" si="62"/>
        <v>0</v>
      </c>
      <c r="AL140" s="111"/>
      <c r="AM140" s="112"/>
      <c r="AN140" s="112"/>
      <c r="AO140" s="112"/>
      <c r="AP140" s="112"/>
      <c r="AQ140" s="112"/>
      <c r="AR140" s="53">
        <f t="shared" si="63"/>
        <v>0</v>
      </c>
      <c r="AS140" s="113"/>
      <c r="AT140" s="112"/>
      <c r="AU140" s="53">
        <f t="shared" si="64"/>
        <v>0</v>
      </c>
      <c r="AV140" s="113"/>
      <c r="AW140" s="112"/>
      <c r="AX140" s="112"/>
      <c r="AY140" s="112"/>
      <c r="AZ140" s="114"/>
      <c r="BA140" s="115"/>
      <c r="BB140" s="115"/>
      <c r="BC140" s="116"/>
    </row>
    <row r="141" spans="1:55" ht="9.9499999999999993" hidden="1" customHeight="1" thickBot="1" x14ac:dyDescent="0.25">
      <c r="A141" s="945"/>
      <c r="B141" s="948"/>
      <c r="C141" s="951"/>
      <c r="D141" s="994"/>
      <c r="E141" s="960"/>
      <c r="F141" s="957"/>
      <c r="G141" s="979"/>
      <c r="H141" s="963"/>
      <c r="I141" s="968"/>
      <c r="J141" s="969"/>
      <c r="K141" s="997"/>
      <c r="L141" s="975"/>
      <c r="M141" s="180"/>
      <c r="N141" s="181"/>
      <c r="O141" s="182"/>
      <c r="P141" s="117"/>
      <c r="Q141" s="117"/>
      <c r="R141" s="1000"/>
      <c r="S141" s="183"/>
      <c r="T141" s="876"/>
      <c r="U141" s="184"/>
      <c r="V141" s="876"/>
      <c r="W141" s="184"/>
      <c r="X141" s="876"/>
      <c r="Y141" s="184"/>
      <c r="Z141" s="876"/>
      <c r="AA141" s="184"/>
      <c r="AB141" s="876"/>
      <c r="AC141" s="184"/>
      <c r="AD141" s="876"/>
      <c r="AE141" s="184"/>
      <c r="AF141" s="876"/>
      <c r="AG141" s="185"/>
      <c r="AH141" s="871"/>
      <c r="AI141" s="871"/>
      <c r="AJ141" s="118"/>
      <c r="AK141" s="119"/>
      <c r="AL141" s="186"/>
      <c r="AM141" s="187"/>
      <c r="AN141" s="187"/>
      <c r="AO141" s="187"/>
      <c r="AP141" s="187"/>
      <c r="AQ141" s="187"/>
      <c r="AR141" s="120"/>
      <c r="AS141" s="188"/>
      <c r="AT141" s="187"/>
      <c r="AU141" s="120"/>
      <c r="AV141" s="188"/>
      <c r="AW141" s="187"/>
      <c r="AX141" s="187"/>
      <c r="AY141" s="187"/>
      <c r="AZ141" s="189"/>
      <c r="BA141" s="190"/>
      <c r="BB141" s="190"/>
      <c r="BC141" s="191"/>
    </row>
    <row r="142" spans="1:55" ht="6" hidden="1" customHeight="1" x14ac:dyDescent="0.2">
      <c r="A142" s="156"/>
      <c r="B142" s="192"/>
      <c r="C142" s="192"/>
      <c r="D142" s="192"/>
      <c r="E142" s="192"/>
      <c r="F142" s="192"/>
      <c r="G142" s="192"/>
      <c r="H142" s="192"/>
      <c r="I142" s="976"/>
      <c r="J142" s="976"/>
      <c r="K142" s="192"/>
      <c r="L142" s="192"/>
      <c r="M142" s="192"/>
      <c r="N142" s="192"/>
      <c r="O142" s="192"/>
      <c r="P142" s="192"/>
      <c r="Q142" s="192"/>
      <c r="R142" s="192"/>
      <c r="S142" s="192"/>
      <c r="T142" s="192"/>
      <c r="U142" s="192"/>
      <c r="V142" s="192"/>
      <c r="W142" s="192"/>
      <c r="X142" s="192"/>
      <c r="Y142" s="192"/>
      <c r="Z142" s="192"/>
      <c r="AA142" s="192"/>
      <c r="AB142" s="192"/>
      <c r="AC142" s="192"/>
      <c r="AD142" s="192"/>
      <c r="AE142" s="192"/>
      <c r="AF142" s="192"/>
      <c r="AG142" s="192"/>
      <c r="AH142" s="192"/>
      <c r="AI142" s="192"/>
      <c r="AJ142" s="192"/>
      <c r="AK142" s="193"/>
      <c r="AL142" s="193"/>
      <c r="AM142" s="193"/>
      <c r="AN142" s="193"/>
      <c r="AO142" s="193"/>
      <c r="AP142" s="193"/>
      <c r="AQ142" s="194"/>
      <c r="AR142" s="193"/>
      <c r="AS142" s="193"/>
      <c r="AT142" s="193"/>
      <c r="AU142" s="193"/>
      <c r="AV142" s="193"/>
      <c r="AW142" s="193"/>
      <c r="AX142" s="193"/>
      <c r="AY142" s="193"/>
      <c r="AZ142" s="193"/>
      <c r="BA142" s="193"/>
      <c r="BB142" s="193"/>
      <c r="BC142" s="156"/>
    </row>
    <row r="143" spans="1:55" ht="72" hidden="1" customHeight="1" x14ac:dyDescent="0.2">
      <c r="A143" s="943">
        <v>15</v>
      </c>
      <c r="B143" s="161" t="s">
        <v>1705</v>
      </c>
      <c r="C143" s="162" t="s">
        <v>1706</v>
      </c>
      <c r="D143" s="163" t="s">
        <v>21</v>
      </c>
      <c r="E143" s="163" t="s">
        <v>1893</v>
      </c>
      <c r="F143" s="162" t="s">
        <v>1707</v>
      </c>
      <c r="G143" s="164" t="s">
        <v>1679</v>
      </c>
      <c r="H143" s="164" t="s">
        <v>1680</v>
      </c>
      <c r="I143" s="165" t="s">
        <v>1909</v>
      </c>
      <c r="J143" s="166">
        <f>+$N$3</f>
        <v>2019</v>
      </c>
      <c r="K143" s="164" t="s">
        <v>1926</v>
      </c>
      <c r="L143" s="165" t="s">
        <v>1927</v>
      </c>
      <c r="M143" s="162" t="s">
        <v>1708</v>
      </c>
      <c r="N143" s="162" t="s">
        <v>1709</v>
      </c>
      <c r="O143" s="162" t="s">
        <v>1710</v>
      </c>
      <c r="P143" s="162" t="s">
        <v>1711</v>
      </c>
      <c r="Q143" s="162" t="s">
        <v>1712</v>
      </c>
      <c r="R143" s="167">
        <f t="shared" ref="R143:AG143" si="65">SUM(R144:R150)</f>
        <v>0</v>
      </c>
      <c r="S143" s="168">
        <f t="shared" si="65"/>
        <v>0</v>
      </c>
      <c r="T143" s="169">
        <f t="shared" si="65"/>
        <v>0</v>
      </c>
      <c r="U143" s="170">
        <f t="shared" si="65"/>
        <v>0</v>
      </c>
      <c r="V143" s="169">
        <f t="shared" si="65"/>
        <v>0</v>
      </c>
      <c r="W143" s="170">
        <f t="shared" si="65"/>
        <v>0</v>
      </c>
      <c r="X143" s="169">
        <f t="shared" si="65"/>
        <v>0</v>
      </c>
      <c r="Y143" s="170">
        <f t="shared" si="65"/>
        <v>0</v>
      </c>
      <c r="Z143" s="169">
        <f t="shared" si="65"/>
        <v>0</v>
      </c>
      <c r="AA143" s="170">
        <f t="shared" si="65"/>
        <v>0</v>
      </c>
      <c r="AB143" s="169">
        <f t="shared" si="65"/>
        <v>0</v>
      </c>
      <c r="AC143" s="170">
        <f t="shared" si="65"/>
        <v>0</v>
      </c>
      <c r="AD143" s="169">
        <f t="shared" si="65"/>
        <v>0</v>
      </c>
      <c r="AE143" s="170">
        <f t="shared" si="65"/>
        <v>0</v>
      </c>
      <c r="AF143" s="169">
        <f t="shared" si="65"/>
        <v>0</v>
      </c>
      <c r="AG143" s="171">
        <f t="shared" si="65"/>
        <v>0</v>
      </c>
      <c r="AH143" s="868"/>
      <c r="AI143" s="868"/>
      <c r="AJ143" s="172">
        <f t="shared" ref="AJ143:AZ143" si="66">SUM(AJ144:AJ150)</f>
        <v>0</v>
      </c>
      <c r="AK143" s="173">
        <f t="shared" si="66"/>
        <v>0</v>
      </c>
      <c r="AL143" s="41">
        <f t="shared" si="66"/>
        <v>0</v>
      </c>
      <c r="AM143" s="42">
        <f t="shared" si="66"/>
        <v>0</v>
      </c>
      <c r="AN143" s="42">
        <f t="shared" si="66"/>
        <v>0</v>
      </c>
      <c r="AO143" s="42">
        <f t="shared" si="66"/>
        <v>0</v>
      </c>
      <c r="AP143" s="42">
        <f t="shared" si="66"/>
        <v>0</v>
      </c>
      <c r="AQ143" s="42">
        <f t="shared" si="66"/>
        <v>0</v>
      </c>
      <c r="AR143" s="43">
        <f t="shared" si="66"/>
        <v>0</v>
      </c>
      <c r="AS143" s="104">
        <f t="shared" si="66"/>
        <v>0</v>
      </c>
      <c r="AT143" s="42">
        <f t="shared" si="66"/>
        <v>0</v>
      </c>
      <c r="AU143" s="43">
        <f t="shared" si="66"/>
        <v>0</v>
      </c>
      <c r="AV143" s="104">
        <f t="shared" si="66"/>
        <v>0</v>
      </c>
      <c r="AW143" s="42">
        <f t="shared" si="66"/>
        <v>0</v>
      </c>
      <c r="AX143" s="42">
        <f t="shared" si="66"/>
        <v>0</v>
      </c>
      <c r="AY143" s="42">
        <f t="shared" si="66"/>
        <v>0</v>
      </c>
      <c r="AZ143" s="105">
        <f t="shared" si="66"/>
        <v>0</v>
      </c>
      <c r="BA143" s="44" t="s">
        <v>1685</v>
      </c>
      <c r="BB143" s="44" t="s">
        <v>1686</v>
      </c>
      <c r="BC143" s="45" t="s">
        <v>1687</v>
      </c>
    </row>
    <row r="144" spans="1:55" ht="17.25" hidden="1" customHeight="1" x14ac:dyDescent="0.2">
      <c r="A144" s="944"/>
      <c r="B144" s="946" t="str">
        <f>VLOOKUP($D$9,'PROYECTOS REGISTRADOS'!$A$2:$D$82,4,0)</f>
        <v>Desarrollo de estrategias en ciencia, tecnología e innvación Tocancipá, Cundinamarca, Centro Oriente</v>
      </c>
      <c r="C144" s="949" t="str">
        <f>VLOOKUP($D$9,'PROYECTOS REGISTRADOS'!$A$2:$D$82,3,0)</f>
        <v>2016-25817-0014</v>
      </c>
      <c r="D144" s="992"/>
      <c r="E144" s="958" t="str">
        <f>IF(D144=0,"0-0",(VLOOKUP(D144,'CONSOLIDADO PLAN DESARROLLO'!$EL$9:$ET$304,2,0)))</f>
        <v>0-0</v>
      </c>
      <c r="F144" s="955" t="str">
        <f>IF(D144=0,"0-0",(VLOOKUP(D144,'CONSOLIDADO PLAN DESARROLLO'!$EL$9:$ET$304,3,0)))</f>
        <v>0-0</v>
      </c>
      <c r="G144" s="977" t="str">
        <f>IF(D144=0,"0-0",(VLOOKUP(D144,'CONSOLIDADO PLAN DESARROLLO'!$EL$9:$ET$304,4,0)))</f>
        <v>0-0</v>
      </c>
      <c r="H144" s="961" t="str">
        <f>IF(D144=0,"0-0",(VLOOKUP(D144,'CONSOLIDADO PLAN DESARROLLO'!$EL$9:$ET$304,5,0)))</f>
        <v>0-0</v>
      </c>
      <c r="I144" s="964" t="str">
        <f>IF(D144=0,"0-0",(VLOOKUP(D144,'CONSOLIDADO PLAN DESARROLLO'!$EL$9:$ET$304,$R$3,0)))</f>
        <v>0-0</v>
      </c>
      <c r="J144" s="965"/>
      <c r="K144" s="995"/>
      <c r="L144" s="973"/>
      <c r="M144" s="174"/>
      <c r="N144" s="175"/>
      <c r="O144" s="176"/>
      <c r="P144" s="46"/>
      <c r="Q144" s="47"/>
      <c r="R144" s="998"/>
      <c r="S144" s="48"/>
      <c r="T144" s="874"/>
      <c r="U144" s="49"/>
      <c r="V144" s="874"/>
      <c r="W144" s="49"/>
      <c r="X144" s="874"/>
      <c r="Y144" s="49"/>
      <c r="Z144" s="874"/>
      <c r="AA144" s="49"/>
      <c r="AB144" s="874"/>
      <c r="AC144" s="49"/>
      <c r="AD144" s="874"/>
      <c r="AE144" s="49"/>
      <c r="AF144" s="874"/>
      <c r="AG144" s="50"/>
      <c r="AH144" s="869"/>
      <c r="AI144" s="869"/>
      <c r="AJ144" s="877">
        <f>+R144+T144+V144+X144+Z144+AB144+AD144+AF144</f>
        <v>0</v>
      </c>
      <c r="AK144" s="103">
        <f t="shared" ref="AK144:AK149" si="67">AC144+AE144+AG144+S144+U144+W144+Y144+AA144</f>
        <v>0</v>
      </c>
      <c r="AL144" s="51"/>
      <c r="AM144" s="52"/>
      <c r="AN144" s="52"/>
      <c r="AO144" s="52"/>
      <c r="AP144" s="52"/>
      <c r="AQ144" s="52"/>
      <c r="AR144" s="53">
        <f t="shared" ref="AR144:AR149" si="68">SUM(AL144:AQ144)</f>
        <v>0</v>
      </c>
      <c r="AS144" s="54"/>
      <c r="AT144" s="52"/>
      <c r="AU144" s="53">
        <f t="shared" ref="AU144:AU149" si="69">SUM(AS144:AT144)</f>
        <v>0</v>
      </c>
      <c r="AV144" s="54"/>
      <c r="AW144" s="52"/>
      <c r="AX144" s="52"/>
      <c r="AY144" s="52"/>
      <c r="AZ144" s="55"/>
      <c r="BA144" s="56"/>
      <c r="BB144" s="56"/>
      <c r="BC144" s="57"/>
    </row>
    <row r="145" spans="1:55" ht="17.25" hidden="1" customHeight="1" x14ac:dyDescent="0.2">
      <c r="A145" s="944"/>
      <c r="B145" s="946"/>
      <c r="C145" s="949"/>
      <c r="D145" s="992"/>
      <c r="E145" s="959"/>
      <c r="F145" s="955"/>
      <c r="G145" s="977"/>
      <c r="H145" s="961"/>
      <c r="I145" s="966"/>
      <c r="J145" s="967"/>
      <c r="K145" s="995"/>
      <c r="L145" s="974"/>
      <c r="M145" s="174"/>
      <c r="N145" s="175"/>
      <c r="O145" s="176"/>
      <c r="P145" s="46"/>
      <c r="Q145" s="47"/>
      <c r="R145" s="999"/>
      <c r="S145" s="48"/>
      <c r="T145" s="875"/>
      <c r="U145" s="49"/>
      <c r="V145" s="875"/>
      <c r="W145" s="49"/>
      <c r="X145" s="875"/>
      <c r="Y145" s="49"/>
      <c r="Z145" s="875"/>
      <c r="AA145" s="49"/>
      <c r="AB145" s="875"/>
      <c r="AC145" s="49"/>
      <c r="AD145" s="875"/>
      <c r="AE145" s="49"/>
      <c r="AF145" s="875"/>
      <c r="AG145" s="50"/>
      <c r="AH145" s="870"/>
      <c r="AI145" s="870"/>
      <c r="AJ145" s="878"/>
      <c r="AK145" s="103">
        <f t="shared" si="67"/>
        <v>0</v>
      </c>
      <c r="AL145" s="51"/>
      <c r="AM145" s="52"/>
      <c r="AN145" s="52"/>
      <c r="AO145" s="52"/>
      <c r="AP145" s="52"/>
      <c r="AQ145" s="52"/>
      <c r="AR145" s="53">
        <f t="shared" si="68"/>
        <v>0</v>
      </c>
      <c r="AS145" s="54"/>
      <c r="AT145" s="52"/>
      <c r="AU145" s="53">
        <f t="shared" si="69"/>
        <v>0</v>
      </c>
      <c r="AV145" s="54"/>
      <c r="AW145" s="52"/>
      <c r="AX145" s="52"/>
      <c r="AY145" s="52"/>
      <c r="AZ145" s="55"/>
      <c r="BA145" s="56"/>
      <c r="BB145" s="56"/>
      <c r="BC145" s="57"/>
    </row>
    <row r="146" spans="1:55" ht="17.25" hidden="1" customHeight="1" x14ac:dyDescent="0.2">
      <c r="A146" s="944"/>
      <c r="B146" s="946"/>
      <c r="C146" s="949"/>
      <c r="D146" s="992"/>
      <c r="E146" s="959"/>
      <c r="F146" s="955"/>
      <c r="G146" s="977"/>
      <c r="H146" s="961"/>
      <c r="I146" s="966"/>
      <c r="J146" s="967"/>
      <c r="K146" s="995"/>
      <c r="L146" s="974"/>
      <c r="M146" s="174"/>
      <c r="N146" s="175"/>
      <c r="O146" s="176"/>
      <c r="P146" s="46"/>
      <c r="Q146" s="47"/>
      <c r="R146" s="999"/>
      <c r="S146" s="48"/>
      <c r="T146" s="875"/>
      <c r="U146" s="49"/>
      <c r="V146" s="875"/>
      <c r="W146" s="49"/>
      <c r="X146" s="875"/>
      <c r="Y146" s="49"/>
      <c r="Z146" s="875"/>
      <c r="AA146" s="49"/>
      <c r="AB146" s="875"/>
      <c r="AC146" s="49"/>
      <c r="AD146" s="875"/>
      <c r="AE146" s="49"/>
      <c r="AF146" s="875"/>
      <c r="AG146" s="50"/>
      <c r="AH146" s="870"/>
      <c r="AI146" s="870"/>
      <c r="AJ146" s="878"/>
      <c r="AK146" s="103">
        <f t="shared" si="67"/>
        <v>0</v>
      </c>
      <c r="AL146" s="51"/>
      <c r="AM146" s="52"/>
      <c r="AN146" s="52"/>
      <c r="AO146" s="52"/>
      <c r="AP146" s="52"/>
      <c r="AQ146" s="52"/>
      <c r="AR146" s="53">
        <f t="shared" si="68"/>
        <v>0</v>
      </c>
      <c r="AS146" s="54"/>
      <c r="AT146" s="52"/>
      <c r="AU146" s="53">
        <f t="shared" si="69"/>
        <v>0</v>
      </c>
      <c r="AV146" s="54"/>
      <c r="AW146" s="52"/>
      <c r="AX146" s="52"/>
      <c r="AY146" s="52"/>
      <c r="AZ146" s="55"/>
      <c r="BA146" s="56"/>
      <c r="BB146" s="56"/>
      <c r="BC146" s="57"/>
    </row>
    <row r="147" spans="1:55" ht="17.25" hidden="1" customHeight="1" x14ac:dyDescent="0.2">
      <c r="A147" s="944"/>
      <c r="B147" s="946"/>
      <c r="C147" s="949"/>
      <c r="D147" s="992"/>
      <c r="E147" s="959"/>
      <c r="F147" s="955"/>
      <c r="G147" s="977"/>
      <c r="H147" s="961"/>
      <c r="I147" s="966"/>
      <c r="J147" s="967"/>
      <c r="K147" s="995"/>
      <c r="L147" s="974"/>
      <c r="M147" s="174"/>
      <c r="N147" s="175"/>
      <c r="O147" s="176"/>
      <c r="P147" s="46"/>
      <c r="Q147" s="47"/>
      <c r="R147" s="999"/>
      <c r="S147" s="48"/>
      <c r="T147" s="875"/>
      <c r="U147" s="49"/>
      <c r="V147" s="875"/>
      <c r="W147" s="49"/>
      <c r="X147" s="875"/>
      <c r="Y147" s="49"/>
      <c r="Z147" s="875"/>
      <c r="AA147" s="49"/>
      <c r="AB147" s="875"/>
      <c r="AC147" s="49"/>
      <c r="AD147" s="875"/>
      <c r="AE147" s="49"/>
      <c r="AF147" s="875"/>
      <c r="AG147" s="50"/>
      <c r="AH147" s="870"/>
      <c r="AI147" s="870"/>
      <c r="AJ147" s="878"/>
      <c r="AK147" s="103">
        <f t="shared" si="67"/>
        <v>0</v>
      </c>
      <c r="AL147" s="51"/>
      <c r="AM147" s="52"/>
      <c r="AN147" s="52"/>
      <c r="AO147" s="52"/>
      <c r="AP147" s="52"/>
      <c r="AQ147" s="52"/>
      <c r="AR147" s="53">
        <f t="shared" si="68"/>
        <v>0</v>
      </c>
      <c r="AS147" s="54"/>
      <c r="AT147" s="52"/>
      <c r="AU147" s="53">
        <f t="shared" si="69"/>
        <v>0</v>
      </c>
      <c r="AV147" s="54"/>
      <c r="AW147" s="52"/>
      <c r="AX147" s="52"/>
      <c r="AY147" s="52"/>
      <c r="AZ147" s="55"/>
      <c r="BA147" s="56"/>
      <c r="BB147" s="56"/>
      <c r="BC147" s="57"/>
    </row>
    <row r="148" spans="1:55" ht="17.25" hidden="1" customHeight="1" x14ac:dyDescent="0.2">
      <c r="A148" s="944"/>
      <c r="B148" s="946"/>
      <c r="C148" s="949"/>
      <c r="D148" s="992"/>
      <c r="E148" s="959"/>
      <c r="F148" s="955"/>
      <c r="G148" s="977"/>
      <c r="H148" s="961"/>
      <c r="I148" s="966"/>
      <c r="J148" s="967"/>
      <c r="K148" s="995"/>
      <c r="L148" s="974"/>
      <c r="M148" s="174"/>
      <c r="N148" s="175"/>
      <c r="O148" s="176"/>
      <c r="P148" s="46"/>
      <c r="Q148" s="47"/>
      <c r="R148" s="999"/>
      <c r="S148" s="48"/>
      <c r="T148" s="875"/>
      <c r="U148" s="49"/>
      <c r="V148" s="875"/>
      <c r="W148" s="49"/>
      <c r="X148" s="875"/>
      <c r="Y148" s="49"/>
      <c r="Z148" s="875"/>
      <c r="AA148" s="49"/>
      <c r="AB148" s="875"/>
      <c r="AC148" s="49"/>
      <c r="AD148" s="875"/>
      <c r="AE148" s="49"/>
      <c r="AF148" s="875"/>
      <c r="AG148" s="50"/>
      <c r="AH148" s="870"/>
      <c r="AI148" s="870"/>
      <c r="AJ148" s="878"/>
      <c r="AK148" s="103">
        <f t="shared" si="67"/>
        <v>0</v>
      </c>
      <c r="AL148" s="51"/>
      <c r="AM148" s="52"/>
      <c r="AN148" s="52"/>
      <c r="AO148" s="52"/>
      <c r="AP148" s="52"/>
      <c r="AQ148" s="52"/>
      <c r="AR148" s="53">
        <f t="shared" si="68"/>
        <v>0</v>
      </c>
      <c r="AS148" s="54"/>
      <c r="AT148" s="52"/>
      <c r="AU148" s="53">
        <f t="shared" si="69"/>
        <v>0</v>
      </c>
      <c r="AV148" s="54"/>
      <c r="AW148" s="52"/>
      <c r="AX148" s="52"/>
      <c r="AY148" s="52"/>
      <c r="AZ148" s="55"/>
      <c r="BA148" s="56"/>
      <c r="BB148" s="56"/>
      <c r="BC148" s="57"/>
    </row>
    <row r="149" spans="1:55" ht="17.25" hidden="1" customHeight="1" x14ac:dyDescent="0.2">
      <c r="A149" s="944"/>
      <c r="B149" s="947"/>
      <c r="C149" s="950"/>
      <c r="D149" s="993"/>
      <c r="E149" s="959"/>
      <c r="F149" s="956"/>
      <c r="G149" s="978"/>
      <c r="H149" s="962"/>
      <c r="I149" s="966"/>
      <c r="J149" s="967"/>
      <c r="K149" s="996"/>
      <c r="L149" s="974"/>
      <c r="M149" s="177"/>
      <c r="N149" s="178"/>
      <c r="O149" s="179"/>
      <c r="P149" s="106"/>
      <c r="Q149" s="107"/>
      <c r="R149" s="999"/>
      <c r="S149" s="108"/>
      <c r="T149" s="875"/>
      <c r="U149" s="109"/>
      <c r="V149" s="875"/>
      <c r="W149" s="109"/>
      <c r="X149" s="875"/>
      <c r="Y149" s="109"/>
      <c r="Z149" s="875"/>
      <c r="AA149" s="109"/>
      <c r="AB149" s="875"/>
      <c r="AC149" s="109"/>
      <c r="AD149" s="875"/>
      <c r="AE149" s="109"/>
      <c r="AF149" s="875"/>
      <c r="AG149" s="110"/>
      <c r="AH149" s="870"/>
      <c r="AI149" s="870"/>
      <c r="AJ149" s="879"/>
      <c r="AK149" s="103">
        <f t="shared" si="67"/>
        <v>0</v>
      </c>
      <c r="AL149" s="111"/>
      <c r="AM149" s="112"/>
      <c r="AN149" s="112"/>
      <c r="AO149" s="112"/>
      <c r="AP149" s="112"/>
      <c r="AQ149" s="112"/>
      <c r="AR149" s="53">
        <f t="shared" si="68"/>
        <v>0</v>
      </c>
      <c r="AS149" s="113"/>
      <c r="AT149" s="112"/>
      <c r="AU149" s="53">
        <f t="shared" si="69"/>
        <v>0</v>
      </c>
      <c r="AV149" s="113"/>
      <c r="AW149" s="112"/>
      <c r="AX149" s="112"/>
      <c r="AY149" s="112"/>
      <c r="AZ149" s="114"/>
      <c r="BA149" s="115"/>
      <c r="BB149" s="115"/>
      <c r="BC149" s="116"/>
    </row>
    <row r="150" spans="1:55" ht="9.9499999999999993" hidden="1" customHeight="1" thickBot="1" x14ac:dyDescent="0.25">
      <c r="A150" s="945"/>
      <c r="B150" s="948"/>
      <c r="C150" s="951"/>
      <c r="D150" s="994"/>
      <c r="E150" s="960"/>
      <c r="F150" s="957"/>
      <c r="G150" s="979"/>
      <c r="H150" s="963"/>
      <c r="I150" s="968"/>
      <c r="J150" s="969"/>
      <c r="K150" s="997"/>
      <c r="L150" s="975"/>
      <c r="M150" s="180"/>
      <c r="N150" s="181"/>
      <c r="O150" s="182"/>
      <c r="P150" s="117"/>
      <c r="Q150" s="117"/>
      <c r="R150" s="1000"/>
      <c r="S150" s="183"/>
      <c r="T150" s="876"/>
      <c r="U150" s="184"/>
      <c r="V150" s="876"/>
      <c r="W150" s="184"/>
      <c r="X150" s="876"/>
      <c r="Y150" s="184"/>
      <c r="Z150" s="876"/>
      <c r="AA150" s="184"/>
      <c r="AB150" s="876"/>
      <c r="AC150" s="184"/>
      <c r="AD150" s="876"/>
      <c r="AE150" s="184"/>
      <c r="AF150" s="876"/>
      <c r="AG150" s="185"/>
      <c r="AH150" s="871"/>
      <c r="AI150" s="871"/>
      <c r="AJ150" s="118"/>
      <c r="AK150" s="119"/>
      <c r="AL150" s="186"/>
      <c r="AM150" s="187"/>
      <c r="AN150" s="187"/>
      <c r="AO150" s="187"/>
      <c r="AP150" s="187"/>
      <c r="AQ150" s="187"/>
      <c r="AR150" s="120"/>
      <c r="AS150" s="188"/>
      <c r="AT150" s="187"/>
      <c r="AU150" s="120"/>
      <c r="AV150" s="188"/>
      <c r="AW150" s="187"/>
      <c r="AX150" s="187"/>
      <c r="AY150" s="187"/>
      <c r="AZ150" s="189"/>
      <c r="BA150" s="190"/>
      <c r="BB150" s="190"/>
      <c r="BC150" s="191"/>
    </row>
    <row r="151" spans="1:55" ht="6" hidden="1" customHeight="1" x14ac:dyDescent="0.2">
      <c r="A151" s="156"/>
      <c r="B151" s="192"/>
      <c r="C151" s="192"/>
      <c r="D151" s="192"/>
      <c r="E151" s="192"/>
      <c r="F151" s="192"/>
      <c r="G151" s="192"/>
      <c r="H151" s="192"/>
      <c r="I151" s="976"/>
      <c r="J151" s="976"/>
      <c r="K151" s="192"/>
      <c r="L151" s="192"/>
      <c r="M151" s="192"/>
      <c r="N151" s="192"/>
      <c r="O151" s="192"/>
      <c r="P151" s="192"/>
      <c r="Q151" s="192"/>
      <c r="R151" s="192"/>
      <c r="S151" s="192"/>
      <c r="T151" s="192"/>
      <c r="U151" s="192"/>
      <c r="V151" s="192"/>
      <c r="W151" s="192"/>
      <c r="X151" s="192"/>
      <c r="Y151" s="192"/>
      <c r="Z151" s="192"/>
      <c r="AA151" s="192"/>
      <c r="AB151" s="192"/>
      <c r="AC151" s="192"/>
      <c r="AD151" s="192"/>
      <c r="AE151" s="192"/>
      <c r="AF151" s="192"/>
      <c r="AG151" s="192"/>
      <c r="AH151" s="192"/>
      <c r="AI151" s="192"/>
      <c r="AJ151" s="192"/>
      <c r="AK151" s="193"/>
      <c r="AL151" s="193"/>
      <c r="AM151" s="193"/>
      <c r="AN151" s="193"/>
      <c r="AO151" s="193"/>
      <c r="AP151" s="193"/>
      <c r="AQ151" s="194"/>
      <c r="AR151" s="193"/>
      <c r="AS151" s="193"/>
      <c r="AT151" s="193"/>
      <c r="AU151" s="193"/>
      <c r="AV151" s="193"/>
      <c r="AW151" s="193"/>
      <c r="AX151" s="193"/>
      <c r="AY151" s="193"/>
      <c r="AZ151" s="193"/>
      <c r="BA151" s="193"/>
      <c r="BB151" s="193"/>
      <c r="BC151" s="156"/>
    </row>
    <row r="152" spans="1:55" ht="72" hidden="1" customHeight="1" x14ac:dyDescent="0.2">
      <c r="A152" s="943">
        <v>16</v>
      </c>
      <c r="B152" s="161" t="s">
        <v>1705</v>
      </c>
      <c r="C152" s="162" t="s">
        <v>1706</v>
      </c>
      <c r="D152" s="163" t="s">
        <v>21</v>
      </c>
      <c r="E152" s="163" t="s">
        <v>1893</v>
      </c>
      <c r="F152" s="162" t="s">
        <v>1707</v>
      </c>
      <c r="G152" s="164" t="s">
        <v>1679</v>
      </c>
      <c r="H152" s="164" t="s">
        <v>1680</v>
      </c>
      <c r="I152" s="165" t="s">
        <v>1909</v>
      </c>
      <c r="J152" s="166">
        <f>+$N$3</f>
        <v>2019</v>
      </c>
      <c r="K152" s="164" t="s">
        <v>1926</v>
      </c>
      <c r="L152" s="165" t="s">
        <v>1927</v>
      </c>
      <c r="M152" s="162" t="s">
        <v>1708</v>
      </c>
      <c r="N152" s="162" t="s">
        <v>1709</v>
      </c>
      <c r="O152" s="162" t="s">
        <v>1710</v>
      </c>
      <c r="P152" s="162" t="s">
        <v>1711</v>
      </c>
      <c r="Q152" s="162" t="s">
        <v>1712</v>
      </c>
      <c r="R152" s="167">
        <f t="shared" ref="R152:AG152" si="70">SUM(R153:R159)</f>
        <v>0</v>
      </c>
      <c r="S152" s="168">
        <f t="shared" si="70"/>
        <v>0</v>
      </c>
      <c r="T152" s="169">
        <f t="shared" si="70"/>
        <v>0</v>
      </c>
      <c r="U152" s="170">
        <f t="shared" si="70"/>
        <v>0</v>
      </c>
      <c r="V152" s="169">
        <f t="shared" si="70"/>
        <v>0</v>
      </c>
      <c r="W152" s="170">
        <f t="shared" si="70"/>
        <v>0</v>
      </c>
      <c r="X152" s="169">
        <f t="shared" si="70"/>
        <v>0</v>
      </c>
      <c r="Y152" s="170">
        <f t="shared" si="70"/>
        <v>0</v>
      </c>
      <c r="Z152" s="169">
        <f t="shared" si="70"/>
        <v>0</v>
      </c>
      <c r="AA152" s="170">
        <f t="shared" si="70"/>
        <v>0</v>
      </c>
      <c r="AB152" s="169">
        <f t="shared" si="70"/>
        <v>0</v>
      </c>
      <c r="AC152" s="170">
        <f t="shared" si="70"/>
        <v>0</v>
      </c>
      <c r="AD152" s="169">
        <f t="shared" si="70"/>
        <v>0</v>
      </c>
      <c r="AE152" s="170">
        <f t="shared" si="70"/>
        <v>0</v>
      </c>
      <c r="AF152" s="169">
        <f t="shared" si="70"/>
        <v>0</v>
      </c>
      <c r="AG152" s="171">
        <f t="shared" si="70"/>
        <v>0</v>
      </c>
      <c r="AH152" s="868"/>
      <c r="AI152" s="868"/>
      <c r="AJ152" s="172">
        <f t="shared" ref="AJ152:AZ152" si="71">SUM(AJ153:AJ159)</f>
        <v>0</v>
      </c>
      <c r="AK152" s="173">
        <f t="shared" si="71"/>
        <v>0</v>
      </c>
      <c r="AL152" s="41">
        <f t="shared" si="71"/>
        <v>0</v>
      </c>
      <c r="AM152" s="42">
        <f t="shared" si="71"/>
        <v>0</v>
      </c>
      <c r="AN152" s="42">
        <f t="shared" si="71"/>
        <v>0</v>
      </c>
      <c r="AO152" s="42">
        <f t="shared" si="71"/>
        <v>0</v>
      </c>
      <c r="AP152" s="42">
        <f t="shared" si="71"/>
        <v>0</v>
      </c>
      <c r="AQ152" s="42">
        <f t="shared" si="71"/>
        <v>0</v>
      </c>
      <c r="AR152" s="43">
        <f t="shared" si="71"/>
        <v>0</v>
      </c>
      <c r="AS152" s="104">
        <f t="shared" si="71"/>
        <v>0</v>
      </c>
      <c r="AT152" s="42">
        <f t="shared" si="71"/>
        <v>0</v>
      </c>
      <c r="AU152" s="43">
        <f t="shared" si="71"/>
        <v>0</v>
      </c>
      <c r="AV152" s="104">
        <f t="shared" si="71"/>
        <v>0</v>
      </c>
      <c r="AW152" s="42">
        <f t="shared" si="71"/>
        <v>0</v>
      </c>
      <c r="AX152" s="42">
        <f t="shared" si="71"/>
        <v>0</v>
      </c>
      <c r="AY152" s="42">
        <f t="shared" si="71"/>
        <v>0</v>
      </c>
      <c r="AZ152" s="105">
        <f t="shared" si="71"/>
        <v>0</v>
      </c>
      <c r="BA152" s="44" t="s">
        <v>1685</v>
      </c>
      <c r="BB152" s="44" t="s">
        <v>1686</v>
      </c>
      <c r="BC152" s="45" t="s">
        <v>1687</v>
      </c>
    </row>
    <row r="153" spans="1:55" ht="17.25" hidden="1" customHeight="1" x14ac:dyDescent="0.2">
      <c r="A153" s="944"/>
      <c r="B153" s="946" t="str">
        <f>VLOOKUP($D$9,'PROYECTOS REGISTRADOS'!$A$2:$D$82,4,0)</f>
        <v>Desarrollo de estrategias en ciencia, tecnología e innvación Tocancipá, Cundinamarca, Centro Oriente</v>
      </c>
      <c r="C153" s="949" t="str">
        <f>VLOOKUP($D$9,'PROYECTOS REGISTRADOS'!$A$2:$D$82,3,0)</f>
        <v>2016-25817-0014</v>
      </c>
      <c r="D153" s="992"/>
      <c r="E153" s="958" t="str">
        <f>IF(D153=0,"0-0",(VLOOKUP(D153,'CONSOLIDADO PLAN DESARROLLO'!$EL$9:$ET$304,2,0)))</f>
        <v>0-0</v>
      </c>
      <c r="F153" s="955" t="str">
        <f>IF(D153=0,"0-0",(VLOOKUP(D153,'CONSOLIDADO PLAN DESARROLLO'!$EL$9:$ET$304,3,0)))</f>
        <v>0-0</v>
      </c>
      <c r="G153" s="977" t="str">
        <f>IF(D153=0,"0-0",(VLOOKUP(D153,'CONSOLIDADO PLAN DESARROLLO'!$EL$9:$ET$304,4,0)))</f>
        <v>0-0</v>
      </c>
      <c r="H153" s="961" t="str">
        <f>IF(D153=0,"0-0",(VLOOKUP(D153,'CONSOLIDADO PLAN DESARROLLO'!$EL$9:$ET$304,5,0)))</f>
        <v>0-0</v>
      </c>
      <c r="I153" s="964" t="str">
        <f>IF(D153=0,"0-0",(VLOOKUP(D153,'CONSOLIDADO PLAN DESARROLLO'!$EL$9:$ET$304,$R$3,0)))</f>
        <v>0-0</v>
      </c>
      <c r="J153" s="965"/>
      <c r="K153" s="995"/>
      <c r="L153" s="973"/>
      <c r="M153" s="174"/>
      <c r="N153" s="175"/>
      <c r="O153" s="176"/>
      <c r="P153" s="46"/>
      <c r="Q153" s="47"/>
      <c r="R153" s="998"/>
      <c r="S153" s="48"/>
      <c r="T153" s="874"/>
      <c r="U153" s="49"/>
      <c r="V153" s="874"/>
      <c r="W153" s="49"/>
      <c r="X153" s="874"/>
      <c r="Y153" s="49"/>
      <c r="Z153" s="874"/>
      <c r="AA153" s="49"/>
      <c r="AB153" s="874"/>
      <c r="AC153" s="49"/>
      <c r="AD153" s="874"/>
      <c r="AE153" s="49"/>
      <c r="AF153" s="874"/>
      <c r="AG153" s="50"/>
      <c r="AH153" s="869"/>
      <c r="AI153" s="869"/>
      <c r="AJ153" s="877">
        <f>+R153+T153+V153+X153+Z153+AB153+AD153+AF153</f>
        <v>0</v>
      </c>
      <c r="AK153" s="103">
        <f t="shared" ref="AK153:AK158" si="72">AC153+AE153+AG153+S153+U153+W153+Y153+AA153</f>
        <v>0</v>
      </c>
      <c r="AL153" s="51"/>
      <c r="AM153" s="52"/>
      <c r="AN153" s="52"/>
      <c r="AO153" s="52"/>
      <c r="AP153" s="52"/>
      <c r="AQ153" s="52"/>
      <c r="AR153" s="53">
        <f t="shared" ref="AR153:AR158" si="73">SUM(AL153:AQ153)</f>
        <v>0</v>
      </c>
      <c r="AS153" s="54"/>
      <c r="AT153" s="52"/>
      <c r="AU153" s="53">
        <f t="shared" ref="AU153:AU158" si="74">SUM(AS153:AT153)</f>
        <v>0</v>
      </c>
      <c r="AV153" s="54"/>
      <c r="AW153" s="52"/>
      <c r="AX153" s="52"/>
      <c r="AY153" s="52"/>
      <c r="AZ153" s="55"/>
      <c r="BA153" s="56"/>
      <c r="BB153" s="56"/>
      <c r="BC153" s="57"/>
    </row>
    <row r="154" spans="1:55" ht="17.25" hidden="1" customHeight="1" x14ac:dyDescent="0.2">
      <c r="A154" s="944"/>
      <c r="B154" s="946"/>
      <c r="C154" s="949"/>
      <c r="D154" s="992"/>
      <c r="E154" s="959"/>
      <c r="F154" s="955"/>
      <c r="G154" s="977"/>
      <c r="H154" s="961"/>
      <c r="I154" s="966"/>
      <c r="J154" s="967"/>
      <c r="K154" s="995"/>
      <c r="L154" s="974"/>
      <c r="M154" s="174"/>
      <c r="N154" s="175"/>
      <c r="O154" s="176"/>
      <c r="P154" s="46"/>
      <c r="Q154" s="47"/>
      <c r="R154" s="999"/>
      <c r="S154" s="48"/>
      <c r="T154" s="875"/>
      <c r="U154" s="49"/>
      <c r="V154" s="875"/>
      <c r="W154" s="49"/>
      <c r="X154" s="875"/>
      <c r="Y154" s="49"/>
      <c r="Z154" s="875"/>
      <c r="AA154" s="49"/>
      <c r="AB154" s="875"/>
      <c r="AC154" s="49"/>
      <c r="AD154" s="875"/>
      <c r="AE154" s="49"/>
      <c r="AF154" s="875"/>
      <c r="AG154" s="50"/>
      <c r="AH154" s="870"/>
      <c r="AI154" s="870"/>
      <c r="AJ154" s="878"/>
      <c r="AK154" s="103">
        <f t="shared" si="72"/>
        <v>0</v>
      </c>
      <c r="AL154" s="51"/>
      <c r="AM154" s="52"/>
      <c r="AN154" s="52"/>
      <c r="AO154" s="52"/>
      <c r="AP154" s="52"/>
      <c r="AQ154" s="52"/>
      <c r="AR154" s="53">
        <f t="shared" si="73"/>
        <v>0</v>
      </c>
      <c r="AS154" s="54"/>
      <c r="AT154" s="52"/>
      <c r="AU154" s="53">
        <f t="shared" si="74"/>
        <v>0</v>
      </c>
      <c r="AV154" s="54"/>
      <c r="AW154" s="52"/>
      <c r="AX154" s="52"/>
      <c r="AY154" s="52"/>
      <c r="AZ154" s="55"/>
      <c r="BA154" s="56"/>
      <c r="BB154" s="56"/>
      <c r="BC154" s="57"/>
    </row>
    <row r="155" spans="1:55" ht="17.25" hidden="1" customHeight="1" x14ac:dyDescent="0.2">
      <c r="A155" s="944"/>
      <c r="B155" s="946"/>
      <c r="C155" s="949"/>
      <c r="D155" s="992"/>
      <c r="E155" s="959"/>
      <c r="F155" s="955"/>
      <c r="G155" s="977"/>
      <c r="H155" s="961"/>
      <c r="I155" s="966"/>
      <c r="J155" s="967"/>
      <c r="K155" s="995"/>
      <c r="L155" s="974"/>
      <c r="M155" s="174"/>
      <c r="N155" s="175"/>
      <c r="O155" s="176"/>
      <c r="P155" s="46"/>
      <c r="Q155" s="47"/>
      <c r="R155" s="999"/>
      <c r="S155" s="48"/>
      <c r="T155" s="875"/>
      <c r="U155" s="49"/>
      <c r="V155" s="875"/>
      <c r="W155" s="49"/>
      <c r="X155" s="875"/>
      <c r="Y155" s="49"/>
      <c r="Z155" s="875"/>
      <c r="AA155" s="49"/>
      <c r="AB155" s="875"/>
      <c r="AC155" s="49"/>
      <c r="AD155" s="875"/>
      <c r="AE155" s="49"/>
      <c r="AF155" s="875"/>
      <c r="AG155" s="50"/>
      <c r="AH155" s="870"/>
      <c r="AI155" s="870"/>
      <c r="AJ155" s="878"/>
      <c r="AK155" s="103">
        <f t="shared" si="72"/>
        <v>0</v>
      </c>
      <c r="AL155" s="51"/>
      <c r="AM155" s="52"/>
      <c r="AN155" s="52"/>
      <c r="AO155" s="52"/>
      <c r="AP155" s="52"/>
      <c r="AQ155" s="52"/>
      <c r="AR155" s="53">
        <f t="shared" si="73"/>
        <v>0</v>
      </c>
      <c r="AS155" s="54"/>
      <c r="AT155" s="52"/>
      <c r="AU155" s="53">
        <f t="shared" si="74"/>
        <v>0</v>
      </c>
      <c r="AV155" s="54"/>
      <c r="AW155" s="52"/>
      <c r="AX155" s="52"/>
      <c r="AY155" s="52"/>
      <c r="AZ155" s="55"/>
      <c r="BA155" s="56"/>
      <c r="BB155" s="56"/>
      <c r="BC155" s="57"/>
    </row>
    <row r="156" spans="1:55" ht="17.25" hidden="1" customHeight="1" x14ac:dyDescent="0.2">
      <c r="A156" s="944"/>
      <c r="B156" s="946"/>
      <c r="C156" s="949"/>
      <c r="D156" s="992"/>
      <c r="E156" s="959"/>
      <c r="F156" s="955"/>
      <c r="G156" s="977"/>
      <c r="H156" s="961"/>
      <c r="I156" s="966"/>
      <c r="J156" s="967"/>
      <c r="K156" s="995"/>
      <c r="L156" s="974"/>
      <c r="M156" s="174"/>
      <c r="N156" s="175"/>
      <c r="O156" s="176"/>
      <c r="P156" s="46"/>
      <c r="Q156" s="47"/>
      <c r="R156" s="999"/>
      <c r="S156" s="48"/>
      <c r="T156" s="875"/>
      <c r="U156" s="49"/>
      <c r="V156" s="875"/>
      <c r="W156" s="49"/>
      <c r="X156" s="875"/>
      <c r="Y156" s="49"/>
      <c r="Z156" s="875"/>
      <c r="AA156" s="49"/>
      <c r="AB156" s="875"/>
      <c r="AC156" s="49"/>
      <c r="AD156" s="875"/>
      <c r="AE156" s="49"/>
      <c r="AF156" s="875"/>
      <c r="AG156" s="50"/>
      <c r="AH156" s="870"/>
      <c r="AI156" s="870"/>
      <c r="AJ156" s="878"/>
      <c r="AK156" s="103">
        <f t="shared" si="72"/>
        <v>0</v>
      </c>
      <c r="AL156" s="51"/>
      <c r="AM156" s="52"/>
      <c r="AN156" s="52"/>
      <c r="AO156" s="52"/>
      <c r="AP156" s="52"/>
      <c r="AQ156" s="52"/>
      <c r="AR156" s="53">
        <f t="shared" si="73"/>
        <v>0</v>
      </c>
      <c r="AS156" s="54"/>
      <c r="AT156" s="52"/>
      <c r="AU156" s="53">
        <f t="shared" si="74"/>
        <v>0</v>
      </c>
      <c r="AV156" s="54"/>
      <c r="AW156" s="52"/>
      <c r="AX156" s="52"/>
      <c r="AY156" s="52"/>
      <c r="AZ156" s="55"/>
      <c r="BA156" s="56"/>
      <c r="BB156" s="56"/>
      <c r="BC156" s="57"/>
    </row>
    <row r="157" spans="1:55" ht="17.25" hidden="1" customHeight="1" x14ac:dyDescent="0.2">
      <c r="A157" s="944"/>
      <c r="B157" s="946"/>
      <c r="C157" s="949"/>
      <c r="D157" s="992"/>
      <c r="E157" s="959"/>
      <c r="F157" s="955"/>
      <c r="G157" s="977"/>
      <c r="H157" s="961"/>
      <c r="I157" s="966"/>
      <c r="J157" s="967"/>
      <c r="K157" s="995"/>
      <c r="L157" s="974"/>
      <c r="M157" s="174"/>
      <c r="N157" s="175"/>
      <c r="O157" s="176"/>
      <c r="P157" s="46"/>
      <c r="Q157" s="47"/>
      <c r="R157" s="999"/>
      <c r="S157" s="48"/>
      <c r="T157" s="875"/>
      <c r="U157" s="49"/>
      <c r="V157" s="875"/>
      <c r="W157" s="49"/>
      <c r="X157" s="875"/>
      <c r="Y157" s="49"/>
      <c r="Z157" s="875"/>
      <c r="AA157" s="49"/>
      <c r="AB157" s="875"/>
      <c r="AC157" s="49"/>
      <c r="AD157" s="875"/>
      <c r="AE157" s="49"/>
      <c r="AF157" s="875"/>
      <c r="AG157" s="50"/>
      <c r="AH157" s="870"/>
      <c r="AI157" s="870"/>
      <c r="AJ157" s="878"/>
      <c r="AK157" s="103">
        <f t="shared" si="72"/>
        <v>0</v>
      </c>
      <c r="AL157" s="51"/>
      <c r="AM157" s="52"/>
      <c r="AN157" s="52"/>
      <c r="AO157" s="52"/>
      <c r="AP157" s="52"/>
      <c r="AQ157" s="52"/>
      <c r="AR157" s="53">
        <f t="shared" si="73"/>
        <v>0</v>
      </c>
      <c r="AS157" s="54"/>
      <c r="AT157" s="52"/>
      <c r="AU157" s="53">
        <f t="shared" si="74"/>
        <v>0</v>
      </c>
      <c r="AV157" s="54"/>
      <c r="AW157" s="52"/>
      <c r="AX157" s="52"/>
      <c r="AY157" s="52"/>
      <c r="AZ157" s="55"/>
      <c r="BA157" s="56"/>
      <c r="BB157" s="56"/>
      <c r="BC157" s="57"/>
    </row>
    <row r="158" spans="1:55" ht="17.25" hidden="1" customHeight="1" x14ac:dyDescent="0.2">
      <c r="A158" s="944"/>
      <c r="B158" s="947"/>
      <c r="C158" s="950"/>
      <c r="D158" s="993"/>
      <c r="E158" s="959"/>
      <c r="F158" s="956"/>
      <c r="G158" s="978"/>
      <c r="H158" s="962"/>
      <c r="I158" s="966"/>
      <c r="J158" s="967"/>
      <c r="K158" s="996"/>
      <c r="L158" s="974"/>
      <c r="M158" s="177"/>
      <c r="N158" s="178"/>
      <c r="O158" s="179"/>
      <c r="P158" s="106"/>
      <c r="Q158" s="107"/>
      <c r="R158" s="999"/>
      <c r="S158" s="108"/>
      <c r="T158" s="875"/>
      <c r="U158" s="109"/>
      <c r="V158" s="875"/>
      <c r="W158" s="109"/>
      <c r="X158" s="875"/>
      <c r="Y158" s="109"/>
      <c r="Z158" s="875"/>
      <c r="AA158" s="109"/>
      <c r="AB158" s="875"/>
      <c r="AC158" s="109"/>
      <c r="AD158" s="875"/>
      <c r="AE158" s="109"/>
      <c r="AF158" s="875"/>
      <c r="AG158" s="110"/>
      <c r="AH158" s="870"/>
      <c r="AI158" s="870"/>
      <c r="AJ158" s="879"/>
      <c r="AK158" s="103">
        <f t="shared" si="72"/>
        <v>0</v>
      </c>
      <c r="AL158" s="111"/>
      <c r="AM158" s="112"/>
      <c r="AN158" s="112"/>
      <c r="AO158" s="112"/>
      <c r="AP158" s="112"/>
      <c r="AQ158" s="112"/>
      <c r="AR158" s="53">
        <f t="shared" si="73"/>
        <v>0</v>
      </c>
      <c r="AS158" s="113"/>
      <c r="AT158" s="112"/>
      <c r="AU158" s="53">
        <f t="shared" si="74"/>
        <v>0</v>
      </c>
      <c r="AV158" s="113"/>
      <c r="AW158" s="112"/>
      <c r="AX158" s="112"/>
      <c r="AY158" s="112"/>
      <c r="AZ158" s="114"/>
      <c r="BA158" s="115"/>
      <c r="BB158" s="115"/>
      <c r="BC158" s="116"/>
    </row>
    <row r="159" spans="1:55" ht="9.9499999999999993" hidden="1" customHeight="1" thickBot="1" x14ac:dyDescent="0.25">
      <c r="A159" s="945"/>
      <c r="B159" s="948"/>
      <c r="C159" s="951"/>
      <c r="D159" s="994"/>
      <c r="E159" s="960"/>
      <c r="F159" s="957"/>
      <c r="G159" s="979"/>
      <c r="H159" s="963"/>
      <c r="I159" s="968"/>
      <c r="J159" s="969"/>
      <c r="K159" s="997"/>
      <c r="L159" s="975"/>
      <c r="M159" s="180"/>
      <c r="N159" s="181"/>
      <c r="O159" s="182"/>
      <c r="P159" s="117"/>
      <c r="Q159" s="117"/>
      <c r="R159" s="1000"/>
      <c r="S159" s="183"/>
      <c r="T159" s="876"/>
      <c r="U159" s="184"/>
      <c r="V159" s="876"/>
      <c r="W159" s="184"/>
      <c r="X159" s="876"/>
      <c r="Y159" s="184"/>
      <c r="Z159" s="876"/>
      <c r="AA159" s="184"/>
      <c r="AB159" s="876"/>
      <c r="AC159" s="184"/>
      <c r="AD159" s="876"/>
      <c r="AE159" s="184"/>
      <c r="AF159" s="876"/>
      <c r="AG159" s="185"/>
      <c r="AH159" s="871"/>
      <c r="AI159" s="871"/>
      <c r="AJ159" s="118"/>
      <c r="AK159" s="119"/>
      <c r="AL159" s="186"/>
      <c r="AM159" s="187"/>
      <c r="AN159" s="187"/>
      <c r="AO159" s="187"/>
      <c r="AP159" s="187"/>
      <c r="AQ159" s="187"/>
      <c r="AR159" s="120"/>
      <c r="AS159" s="188"/>
      <c r="AT159" s="187"/>
      <c r="AU159" s="120"/>
      <c r="AV159" s="188"/>
      <c r="AW159" s="187"/>
      <c r="AX159" s="187"/>
      <c r="AY159" s="187"/>
      <c r="AZ159" s="189"/>
      <c r="BA159" s="190"/>
      <c r="BB159" s="190"/>
      <c r="BC159" s="191"/>
    </row>
    <row r="160" spans="1:55" ht="6" hidden="1" customHeight="1" x14ac:dyDescent="0.2">
      <c r="A160" s="156"/>
      <c r="B160" s="192"/>
      <c r="C160" s="192"/>
      <c r="D160" s="192"/>
      <c r="E160" s="192"/>
      <c r="F160" s="192"/>
      <c r="G160" s="192"/>
      <c r="H160" s="192"/>
      <c r="I160" s="976"/>
      <c r="J160" s="976"/>
      <c r="K160" s="192"/>
      <c r="L160" s="192"/>
      <c r="M160" s="192"/>
      <c r="N160" s="192"/>
      <c r="O160" s="192"/>
      <c r="P160" s="192"/>
      <c r="Q160" s="192"/>
      <c r="R160" s="192"/>
      <c r="S160" s="192"/>
      <c r="T160" s="192"/>
      <c r="U160" s="192"/>
      <c r="V160" s="192"/>
      <c r="W160" s="192"/>
      <c r="X160" s="192"/>
      <c r="Y160" s="192"/>
      <c r="Z160" s="192"/>
      <c r="AA160" s="192"/>
      <c r="AB160" s="192"/>
      <c r="AC160" s="192"/>
      <c r="AD160" s="192"/>
      <c r="AE160" s="192"/>
      <c r="AF160" s="192"/>
      <c r="AG160" s="192"/>
      <c r="AH160" s="192"/>
      <c r="AI160" s="192"/>
      <c r="AJ160" s="192"/>
      <c r="AK160" s="193"/>
      <c r="AL160" s="193"/>
      <c r="AM160" s="193"/>
      <c r="AN160" s="193"/>
      <c r="AO160" s="193"/>
      <c r="AP160" s="193"/>
      <c r="AQ160" s="194"/>
      <c r="AR160" s="193"/>
      <c r="AS160" s="193"/>
      <c r="AT160" s="193"/>
      <c r="AU160" s="193"/>
      <c r="AV160" s="193"/>
      <c r="AW160" s="193"/>
      <c r="AX160" s="193"/>
      <c r="AY160" s="193"/>
      <c r="AZ160" s="193"/>
      <c r="BA160" s="193"/>
      <c r="BB160" s="193"/>
      <c r="BC160" s="156"/>
    </row>
    <row r="161" spans="1:55" ht="72" hidden="1" customHeight="1" x14ac:dyDescent="0.2">
      <c r="A161" s="943">
        <v>17</v>
      </c>
      <c r="B161" s="161" t="s">
        <v>1705</v>
      </c>
      <c r="C161" s="162" t="s">
        <v>1706</v>
      </c>
      <c r="D161" s="163" t="s">
        <v>21</v>
      </c>
      <c r="E161" s="163" t="s">
        <v>1893</v>
      </c>
      <c r="F161" s="162" t="s">
        <v>1707</v>
      </c>
      <c r="G161" s="164" t="s">
        <v>1679</v>
      </c>
      <c r="H161" s="164" t="s">
        <v>1680</v>
      </c>
      <c r="I161" s="165" t="s">
        <v>1909</v>
      </c>
      <c r="J161" s="166">
        <f>+$N$3</f>
        <v>2019</v>
      </c>
      <c r="K161" s="164" t="s">
        <v>1926</v>
      </c>
      <c r="L161" s="165" t="s">
        <v>1927</v>
      </c>
      <c r="M161" s="162" t="s">
        <v>1708</v>
      </c>
      <c r="N161" s="162" t="s">
        <v>1709</v>
      </c>
      <c r="O161" s="162" t="s">
        <v>1710</v>
      </c>
      <c r="P161" s="162" t="s">
        <v>1711</v>
      </c>
      <c r="Q161" s="162" t="s">
        <v>1712</v>
      </c>
      <c r="R161" s="167">
        <f t="shared" ref="R161:AG161" si="75">SUM(R162:R168)</f>
        <v>0</v>
      </c>
      <c r="S161" s="168">
        <f t="shared" si="75"/>
        <v>0</v>
      </c>
      <c r="T161" s="169">
        <f t="shared" si="75"/>
        <v>0</v>
      </c>
      <c r="U161" s="170">
        <f t="shared" si="75"/>
        <v>0</v>
      </c>
      <c r="V161" s="169">
        <f t="shared" si="75"/>
        <v>0</v>
      </c>
      <c r="W161" s="170">
        <f t="shared" si="75"/>
        <v>0</v>
      </c>
      <c r="X161" s="169">
        <f t="shared" si="75"/>
        <v>0</v>
      </c>
      <c r="Y161" s="170">
        <f t="shared" si="75"/>
        <v>0</v>
      </c>
      <c r="Z161" s="169">
        <f t="shared" si="75"/>
        <v>0</v>
      </c>
      <c r="AA161" s="170">
        <f t="shared" si="75"/>
        <v>0</v>
      </c>
      <c r="AB161" s="169">
        <f t="shared" si="75"/>
        <v>0</v>
      </c>
      <c r="AC161" s="170">
        <f t="shared" si="75"/>
        <v>0</v>
      </c>
      <c r="AD161" s="169">
        <f t="shared" si="75"/>
        <v>0</v>
      </c>
      <c r="AE161" s="170">
        <f t="shared" si="75"/>
        <v>0</v>
      </c>
      <c r="AF161" s="169">
        <f t="shared" si="75"/>
        <v>0</v>
      </c>
      <c r="AG161" s="171">
        <f t="shared" si="75"/>
        <v>0</v>
      </c>
      <c r="AH161" s="868"/>
      <c r="AI161" s="868"/>
      <c r="AJ161" s="172">
        <f t="shared" ref="AJ161:AZ161" si="76">SUM(AJ162:AJ168)</f>
        <v>0</v>
      </c>
      <c r="AK161" s="173">
        <f t="shared" si="76"/>
        <v>0</v>
      </c>
      <c r="AL161" s="41">
        <f t="shared" si="76"/>
        <v>0</v>
      </c>
      <c r="AM161" s="42">
        <f t="shared" si="76"/>
        <v>0</v>
      </c>
      <c r="AN161" s="42">
        <f t="shared" si="76"/>
        <v>0</v>
      </c>
      <c r="AO161" s="42">
        <f t="shared" si="76"/>
        <v>0</v>
      </c>
      <c r="AP161" s="42">
        <f t="shared" si="76"/>
        <v>0</v>
      </c>
      <c r="AQ161" s="42">
        <f t="shared" si="76"/>
        <v>0</v>
      </c>
      <c r="AR161" s="43">
        <f t="shared" si="76"/>
        <v>0</v>
      </c>
      <c r="AS161" s="104">
        <f t="shared" si="76"/>
        <v>0</v>
      </c>
      <c r="AT161" s="42">
        <f t="shared" si="76"/>
        <v>0</v>
      </c>
      <c r="AU161" s="43">
        <f t="shared" si="76"/>
        <v>0</v>
      </c>
      <c r="AV161" s="104">
        <f t="shared" si="76"/>
        <v>0</v>
      </c>
      <c r="AW161" s="42">
        <f t="shared" si="76"/>
        <v>0</v>
      </c>
      <c r="AX161" s="42">
        <f t="shared" si="76"/>
        <v>0</v>
      </c>
      <c r="AY161" s="42">
        <f t="shared" si="76"/>
        <v>0</v>
      </c>
      <c r="AZ161" s="105">
        <f t="shared" si="76"/>
        <v>0</v>
      </c>
      <c r="BA161" s="44" t="s">
        <v>1685</v>
      </c>
      <c r="BB161" s="44" t="s">
        <v>1686</v>
      </c>
      <c r="BC161" s="45" t="s">
        <v>1687</v>
      </c>
    </row>
    <row r="162" spans="1:55" ht="17.25" hidden="1" customHeight="1" x14ac:dyDescent="0.2">
      <c r="A162" s="944"/>
      <c r="B162" s="946" t="str">
        <f>VLOOKUP($D$9,'PROYECTOS REGISTRADOS'!$A$2:$D$82,4,0)</f>
        <v>Desarrollo de estrategias en ciencia, tecnología e innvación Tocancipá, Cundinamarca, Centro Oriente</v>
      </c>
      <c r="C162" s="949" t="str">
        <f>VLOOKUP($D$9,'PROYECTOS REGISTRADOS'!$A$2:$D$82,3,0)</f>
        <v>2016-25817-0014</v>
      </c>
      <c r="D162" s="992"/>
      <c r="E162" s="958" t="str">
        <f>IF(D162=0,"0-0",(VLOOKUP(D162,'CONSOLIDADO PLAN DESARROLLO'!$EL$9:$ET$304,2,0)))</f>
        <v>0-0</v>
      </c>
      <c r="F162" s="955" t="str">
        <f>IF(D162=0,"0-0",(VLOOKUP(D162,'CONSOLIDADO PLAN DESARROLLO'!$EL$9:$ET$304,3,0)))</f>
        <v>0-0</v>
      </c>
      <c r="G162" s="977" t="str">
        <f>IF(D162=0,"0-0",(VLOOKUP(D162,'CONSOLIDADO PLAN DESARROLLO'!$EL$9:$ET$304,4,0)))</f>
        <v>0-0</v>
      </c>
      <c r="H162" s="961" t="str">
        <f>IF(D162=0,"0-0",(VLOOKUP(D162,'CONSOLIDADO PLAN DESARROLLO'!$EL$9:$ET$304,5,0)))</f>
        <v>0-0</v>
      </c>
      <c r="I162" s="964" t="str">
        <f>IF(D162=0,"0-0",(VLOOKUP(D162,'CONSOLIDADO PLAN DESARROLLO'!$EL$9:$ET$304,$R$3,0)))</f>
        <v>0-0</v>
      </c>
      <c r="J162" s="965"/>
      <c r="K162" s="995"/>
      <c r="L162" s="973"/>
      <c r="M162" s="174"/>
      <c r="N162" s="175"/>
      <c r="O162" s="176"/>
      <c r="P162" s="46"/>
      <c r="Q162" s="47"/>
      <c r="R162" s="998"/>
      <c r="S162" s="48"/>
      <c r="T162" s="874"/>
      <c r="U162" s="49"/>
      <c r="V162" s="874"/>
      <c r="W162" s="49"/>
      <c r="X162" s="874"/>
      <c r="Y162" s="49"/>
      <c r="Z162" s="874"/>
      <c r="AA162" s="49"/>
      <c r="AB162" s="874"/>
      <c r="AC162" s="49"/>
      <c r="AD162" s="874"/>
      <c r="AE162" s="49"/>
      <c r="AF162" s="874"/>
      <c r="AG162" s="50"/>
      <c r="AH162" s="869"/>
      <c r="AI162" s="869"/>
      <c r="AJ162" s="877">
        <f>+R162+T162+V162+X162+Z162+AB162+AD162+AF162</f>
        <v>0</v>
      </c>
      <c r="AK162" s="103">
        <f t="shared" ref="AK162:AK167" si="77">AC162+AE162+AG162+S162+U162+W162+Y162+AA162</f>
        <v>0</v>
      </c>
      <c r="AL162" s="51"/>
      <c r="AM162" s="52"/>
      <c r="AN162" s="52"/>
      <c r="AO162" s="52"/>
      <c r="AP162" s="52"/>
      <c r="AQ162" s="52"/>
      <c r="AR162" s="53">
        <f t="shared" ref="AR162:AR167" si="78">SUM(AL162:AQ162)</f>
        <v>0</v>
      </c>
      <c r="AS162" s="54"/>
      <c r="AT162" s="52"/>
      <c r="AU162" s="53">
        <f t="shared" ref="AU162:AU167" si="79">SUM(AS162:AT162)</f>
        <v>0</v>
      </c>
      <c r="AV162" s="54"/>
      <c r="AW162" s="52"/>
      <c r="AX162" s="52"/>
      <c r="AY162" s="52"/>
      <c r="AZ162" s="55"/>
      <c r="BA162" s="56"/>
      <c r="BB162" s="56"/>
      <c r="BC162" s="57"/>
    </row>
    <row r="163" spans="1:55" ht="17.25" hidden="1" customHeight="1" x14ac:dyDescent="0.2">
      <c r="A163" s="944"/>
      <c r="B163" s="946"/>
      <c r="C163" s="949"/>
      <c r="D163" s="992"/>
      <c r="E163" s="959"/>
      <c r="F163" s="955"/>
      <c r="G163" s="977"/>
      <c r="H163" s="961"/>
      <c r="I163" s="966"/>
      <c r="J163" s="967"/>
      <c r="K163" s="995"/>
      <c r="L163" s="974"/>
      <c r="M163" s="174"/>
      <c r="N163" s="175"/>
      <c r="O163" s="176"/>
      <c r="P163" s="46"/>
      <c r="Q163" s="47"/>
      <c r="R163" s="999"/>
      <c r="S163" s="48"/>
      <c r="T163" s="875"/>
      <c r="U163" s="49"/>
      <c r="V163" s="875"/>
      <c r="W163" s="49"/>
      <c r="X163" s="875"/>
      <c r="Y163" s="49"/>
      <c r="Z163" s="875"/>
      <c r="AA163" s="49"/>
      <c r="AB163" s="875"/>
      <c r="AC163" s="49"/>
      <c r="AD163" s="875"/>
      <c r="AE163" s="49"/>
      <c r="AF163" s="875"/>
      <c r="AG163" s="50"/>
      <c r="AH163" s="870"/>
      <c r="AI163" s="870"/>
      <c r="AJ163" s="878"/>
      <c r="AK163" s="103">
        <f t="shared" si="77"/>
        <v>0</v>
      </c>
      <c r="AL163" s="51"/>
      <c r="AM163" s="52"/>
      <c r="AN163" s="52"/>
      <c r="AO163" s="52"/>
      <c r="AP163" s="52"/>
      <c r="AQ163" s="52"/>
      <c r="AR163" s="53">
        <f t="shared" si="78"/>
        <v>0</v>
      </c>
      <c r="AS163" s="54"/>
      <c r="AT163" s="52"/>
      <c r="AU163" s="53">
        <f t="shared" si="79"/>
        <v>0</v>
      </c>
      <c r="AV163" s="54"/>
      <c r="AW163" s="52"/>
      <c r="AX163" s="52"/>
      <c r="AY163" s="52"/>
      <c r="AZ163" s="55"/>
      <c r="BA163" s="56"/>
      <c r="BB163" s="56"/>
      <c r="BC163" s="57"/>
    </row>
    <row r="164" spans="1:55" ht="17.25" hidden="1" customHeight="1" x14ac:dyDescent="0.2">
      <c r="A164" s="944"/>
      <c r="B164" s="946"/>
      <c r="C164" s="949"/>
      <c r="D164" s="992"/>
      <c r="E164" s="959"/>
      <c r="F164" s="955"/>
      <c r="G164" s="977"/>
      <c r="H164" s="961"/>
      <c r="I164" s="966"/>
      <c r="J164" s="967"/>
      <c r="K164" s="995"/>
      <c r="L164" s="974"/>
      <c r="M164" s="174"/>
      <c r="N164" s="175"/>
      <c r="O164" s="176"/>
      <c r="P164" s="46"/>
      <c r="Q164" s="47"/>
      <c r="R164" s="999"/>
      <c r="S164" s="48"/>
      <c r="T164" s="875"/>
      <c r="U164" s="49"/>
      <c r="V164" s="875"/>
      <c r="W164" s="49"/>
      <c r="X164" s="875"/>
      <c r="Y164" s="49"/>
      <c r="Z164" s="875"/>
      <c r="AA164" s="49"/>
      <c r="AB164" s="875"/>
      <c r="AC164" s="49"/>
      <c r="AD164" s="875"/>
      <c r="AE164" s="49"/>
      <c r="AF164" s="875"/>
      <c r="AG164" s="50"/>
      <c r="AH164" s="870"/>
      <c r="AI164" s="870"/>
      <c r="AJ164" s="878"/>
      <c r="AK164" s="103">
        <f t="shared" si="77"/>
        <v>0</v>
      </c>
      <c r="AL164" s="51"/>
      <c r="AM164" s="52"/>
      <c r="AN164" s="52"/>
      <c r="AO164" s="52"/>
      <c r="AP164" s="52"/>
      <c r="AQ164" s="52"/>
      <c r="AR164" s="53">
        <f t="shared" si="78"/>
        <v>0</v>
      </c>
      <c r="AS164" s="54"/>
      <c r="AT164" s="52"/>
      <c r="AU164" s="53">
        <f t="shared" si="79"/>
        <v>0</v>
      </c>
      <c r="AV164" s="54"/>
      <c r="AW164" s="52"/>
      <c r="AX164" s="52"/>
      <c r="AY164" s="52"/>
      <c r="AZ164" s="55"/>
      <c r="BA164" s="56"/>
      <c r="BB164" s="56"/>
      <c r="BC164" s="57"/>
    </row>
    <row r="165" spans="1:55" ht="17.25" hidden="1" customHeight="1" x14ac:dyDescent="0.2">
      <c r="A165" s="944"/>
      <c r="B165" s="946"/>
      <c r="C165" s="949"/>
      <c r="D165" s="992"/>
      <c r="E165" s="959"/>
      <c r="F165" s="955"/>
      <c r="G165" s="977"/>
      <c r="H165" s="961"/>
      <c r="I165" s="966"/>
      <c r="J165" s="967"/>
      <c r="K165" s="995"/>
      <c r="L165" s="974"/>
      <c r="M165" s="174"/>
      <c r="N165" s="175"/>
      <c r="O165" s="176"/>
      <c r="P165" s="46"/>
      <c r="Q165" s="47"/>
      <c r="R165" s="999"/>
      <c r="S165" s="48"/>
      <c r="T165" s="875"/>
      <c r="U165" s="49"/>
      <c r="V165" s="875"/>
      <c r="W165" s="49"/>
      <c r="X165" s="875"/>
      <c r="Y165" s="49"/>
      <c r="Z165" s="875"/>
      <c r="AA165" s="49"/>
      <c r="AB165" s="875"/>
      <c r="AC165" s="49"/>
      <c r="AD165" s="875"/>
      <c r="AE165" s="49"/>
      <c r="AF165" s="875"/>
      <c r="AG165" s="50"/>
      <c r="AH165" s="870"/>
      <c r="AI165" s="870"/>
      <c r="AJ165" s="878"/>
      <c r="AK165" s="103">
        <f t="shared" si="77"/>
        <v>0</v>
      </c>
      <c r="AL165" s="51"/>
      <c r="AM165" s="52"/>
      <c r="AN165" s="52"/>
      <c r="AO165" s="52"/>
      <c r="AP165" s="52"/>
      <c r="AQ165" s="52"/>
      <c r="AR165" s="53">
        <f t="shared" si="78"/>
        <v>0</v>
      </c>
      <c r="AS165" s="54"/>
      <c r="AT165" s="52"/>
      <c r="AU165" s="53">
        <f t="shared" si="79"/>
        <v>0</v>
      </c>
      <c r="AV165" s="54"/>
      <c r="AW165" s="52"/>
      <c r="AX165" s="52"/>
      <c r="AY165" s="52"/>
      <c r="AZ165" s="55"/>
      <c r="BA165" s="56"/>
      <c r="BB165" s="56"/>
      <c r="BC165" s="57"/>
    </row>
    <row r="166" spans="1:55" ht="17.25" hidden="1" customHeight="1" x14ac:dyDescent="0.2">
      <c r="A166" s="944"/>
      <c r="B166" s="946"/>
      <c r="C166" s="949"/>
      <c r="D166" s="992"/>
      <c r="E166" s="959"/>
      <c r="F166" s="955"/>
      <c r="G166" s="977"/>
      <c r="H166" s="961"/>
      <c r="I166" s="966"/>
      <c r="J166" s="967"/>
      <c r="K166" s="995"/>
      <c r="L166" s="974"/>
      <c r="M166" s="174"/>
      <c r="N166" s="175"/>
      <c r="O166" s="176"/>
      <c r="P166" s="46"/>
      <c r="Q166" s="47"/>
      <c r="R166" s="999"/>
      <c r="S166" s="48"/>
      <c r="T166" s="875"/>
      <c r="U166" s="49"/>
      <c r="V166" s="875"/>
      <c r="W166" s="49"/>
      <c r="X166" s="875"/>
      <c r="Y166" s="49"/>
      <c r="Z166" s="875"/>
      <c r="AA166" s="49"/>
      <c r="AB166" s="875"/>
      <c r="AC166" s="49"/>
      <c r="AD166" s="875"/>
      <c r="AE166" s="49"/>
      <c r="AF166" s="875"/>
      <c r="AG166" s="50"/>
      <c r="AH166" s="870"/>
      <c r="AI166" s="870"/>
      <c r="AJ166" s="878"/>
      <c r="AK166" s="103">
        <f t="shared" si="77"/>
        <v>0</v>
      </c>
      <c r="AL166" s="51"/>
      <c r="AM166" s="52"/>
      <c r="AN166" s="52"/>
      <c r="AO166" s="52"/>
      <c r="AP166" s="52"/>
      <c r="AQ166" s="52"/>
      <c r="AR166" s="53">
        <f t="shared" si="78"/>
        <v>0</v>
      </c>
      <c r="AS166" s="54"/>
      <c r="AT166" s="52"/>
      <c r="AU166" s="53">
        <f t="shared" si="79"/>
        <v>0</v>
      </c>
      <c r="AV166" s="54"/>
      <c r="AW166" s="52"/>
      <c r="AX166" s="52"/>
      <c r="AY166" s="52"/>
      <c r="AZ166" s="55"/>
      <c r="BA166" s="56"/>
      <c r="BB166" s="56"/>
      <c r="BC166" s="57"/>
    </row>
    <row r="167" spans="1:55" ht="17.25" hidden="1" customHeight="1" x14ac:dyDescent="0.2">
      <c r="A167" s="944"/>
      <c r="B167" s="947"/>
      <c r="C167" s="950"/>
      <c r="D167" s="993"/>
      <c r="E167" s="959"/>
      <c r="F167" s="956"/>
      <c r="G167" s="978"/>
      <c r="H167" s="962"/>
      <c r="I167" s="966"/>
      <c r="J167" s="967"/>
      <c r="K167" s="996"/>
      <c r="L167" s="974"/>
      <c r="M167" s="177"/>
      <c r="N167" s="178"/>
      <c r="O167" s="179"/>
      <c r="P167" s="106"/>
      <c r="Q167" s="107"/>
      <c r="R167" s="999"/>
      <c r="S167" s="108"/>
      <c r="T167" s="875"/>
      <c r="U167" s="109"/>
      <c r="V167" s="875"/>
      <c r="W167" s="109"/>
      <c r="X167" s="875"/>
      <c r="Y167" s="109"/>
      <c r="Z167" s="875"/>
      <c r="AA167" s="109"/>
      <c r="AB167" s="875"/>
      <c r="AC167" s="109"/>
      <c r="AD167" s="875"/>
      <c r="AE167" s="109"/>
      <c r="AF167" s="875"/>
      <c r="AG167" s="110"/>
      <c r="AH167" s="870"/>
      <c r="AI167" s="870"/>
      <c r="AJ167" s="879"/>
      <c r="AK167" s="103">
        <f t="shared" si="77"/>
        <v>0</v>
      </c>
      <c r="AL167" s="111"/>
      <c r="AM167" s="112"/>
      <c r="AN167" s="112"/>
      <c r="AO167" s="112"/>
      <c r="AP167" s="112"/>
      <c r="AQ167" s="112"/>
      <c r="AR167" s="53">
        <f t="shared" si="78"/>
        <v>0</v>
      </c>
      <c r="AS167" s="113"/>
      <c r="AT167" s="112"/>
      <c r="AU167" s="53">
        <f t="shared" si="79"/>
        <v>0</v>
      </c>
      <c r="AV167" s="113"/>
      <c r="AW167" s="112"/>
      <c r="AX167" s="112"/>
      <c r="AY167" s="112"/>
      <c r="AZ167" s="114"/>
      <c r="BA167" s="115"/>
      <c r="BB167" s="115"/>
      <c r="BC167" s="116"/>
    </row>
    <row r="168" spans="1:55" ht="9.9499999999999993" hidden="1" customHeight="1" thickBot="1" x14ac:dyDescent="0.25">
      <c r="A168" s="945"/>
      <c r="B168" s="948"/>
      <c r="C168" s="951"/>
      <c r="D168" s="994"/>
      <c r="E168" s="960"/>
      <c r="F168" s="957"/>
      <c r="G168" s="979"/>
      <c r="H168" s="963"/>
      <c r="I168" s="968"/>
      <c r="J168" s="969"/>
      <c r="K168" s="997"/>
      <c r="L168" s="975"/>
      <c r="M168" s="180"/>
      <c r="N168" s="181"/>
      <c r="O168" s="182"/>
      <c r="P168" s="117"/>
      <c r="Q168" s="117"/>
      <c r="R168" s="1000"/>
      <c r="S168" s="183"/>
      <c r="T168" s="876"/>
      <c r="U168" s="184"/>
      <c r="V168" s="876"/>
      <c r="W168" s="184"/>
      <c r="X168" s="876"/>
      <c r="Y168" s="184"/>
      <c r="Z168" s="876"/>
      <c r="AA168" s="184"/>
      <c r="AB168" s="876"/>
      <c r="AC168" s="184"/>
      <c r="AD168" s="876"/>
      <c r="AE168" s="184"/>
      <c r="AF168" s="876"/>
      <c r="AG168" s="185"/>
      <c r="AH168" s="871"/>
      <c r="AI168" s="871"/>
      <c r="AJ168" s="118"/>
      <c r="AK168" s="119"/>
      <c r="AL168" s="186"/>
      <c r="AM168" s="187"/>
      <c r="AN168" s="187"/>
      <c r="AO168" s="187"/>
      <c r="AP168" s="187"/>
      <c r="AQ168" s="187"/>
      <c r="AR168" s="120"/>
      <c r="AS168" s="188"/>
      <c r="AT168" s="187"/>
      <c r="AU168" s="120"/>
      <c r="AV168" s="188"/>
      <c r="AW168" s="187"/>
      <c r="AX168" s="187"/>
      <c r="AY168" s="187"/>
      <c r="AZ168" s="189"/>
      <c r="BA168" s="190"/>
      <c r="BB168" s="190"/>
      <c r="BC168" s="191"/>
    </row>
    <row r="169" spans="1:55" ht="6" hidden="1" customHeight="1" x14ac:dyDescent="0.2">
      <c r="A169" s="156"/>
      <c r="B169" s="192"/>
      <c r="C169" s="192"/>
      <c r="D169" s="192"/>
      <c r="E169" s="192"/>
      <c r="F169" s="192"/>
      <c r="G169" s="192"/>
      <c r="H169" s="192"/>
      <c r="I169" s="976"/>
      <c r="J169" s="976"/>
      <c r="K169" s="192"/>
      <c r="L169" s="192"/>
      <c r="M169" s="192"/>
      <c r="N169" s="192"/>
      <c r="O169" s="192"/>
      <c r="P169" s="192"/>
      <c r="Q169" s="192"/>
      <c r="R169" s="192"/>
      <c r="S169" s="192"/>
      <c r="T169" s="192"/>
      <c r="U169" s="192"/>
      <c r="V169" s="192"/>
      <c r="W169" s="192"/>
      <c r="X169" s="192"/>
      <c r="Y169" s="192"/>
      <c r="Z169" s="192"/>
      <c r="AA169" s="192"/>
      <c r="AB169" s="192"/>
      <c r="AC169" s="192"/>
      <c r="AD169" s="192"/>
      <c r="AE169" s="192"/>
      <c r="AF169" s="192"/>
      <c r="AG169" s="192"/>
      <c r="AH169" s="192"/>
      <c r="AI169" s="192"/>
      <c r="AJ169" s="192"/>
      <c r="AK169" s="193"/>
      <c r="AL169" s="193"/>
      <c r="AM169" s="193"/>
      <c r="AN169" s="193"/>
      <c r="AO169" s="193"/>
      <c r="AP169" s="193"/>
      <c r="AQ169" s="194"/>
      <c r="AR169" s="193"/>
      <c r="AS169" s="193"/>
      <c r="AT169" s="193"/>
      <c r="AU169" s="193"/>
      <c r="AV169" s="193"/>
      <c r="AW169" s="193"/>
      <c r="AX169" s="193"/>
      <c r="AY169" s="193"/>
      <c r="AZ169" s="193"/>
      <c r="BA169" s="193"/>
      <c r="BB169" s="193"/>
      <c r="BC169" s="156"/>
    </row>
    <row r="170" spans="1:55" ht="72" hidden="1" customHeight="1" x14ac:dyDescent="0.2">
      <c r="A170" s="943">
        <v>18</v>
      </c>
      <c r="B170" s="161" t="s">
        <v>1705</v>
      </c>
      <c r="C170" s="162" t="s">
        <v>1706</v>
      </c>
      <c r="D170" s="163" t="s">
        <v>21</v>
      </c>
      <c r="E170" s="163" t="s">
        <v>1893</v>
      </c>
      <c r="F170" s="162" t="s">
        <v>1707</v>
      </c>
      <c r="G170" s="164" t="s">
        <v>1679</v>
      </c>
      <c r="H170" s="164" t="s">
        <v>1680</v>
      </c>
      <c r="I170" s="165" t="s">
        <v>1909</v>
      </c>
      <c r="J170" s="166">
        <f>+$N$3</f>
        <v>2019</v>
      </c>
      <c r="K170" s="164" t="s">
        <v>1926</v>
      </c>
      <c r="L170" s="165" t="s">
        <v>1927</v>
      </c>
      <c r="M170" s="162" t="s">
        <v>1708</v>
      </c>
      <c r="N170" s="162" t="s">
        <v>1709</v>
      </c>
      <c r="O170" s="162" t="s">
        <v>1710</v>
      </c>
      <c r="P170" s="162" t="s">
        <v>1711</v>
      </c>
      <c r="Q170" s="162" t="s">
        <v>1712</v>
      </c>
      <c r="R170" s="167">
        <f t="shared" ref="R170:AG170" si="80">SUM(R171:R177)</f>
        <v>0</v>
      </c>
      <c r="S170" s="168">
        <f t="shared" si="80"/>
        <v>0</v>
      </c>
      <c r="T170" s="169">
        <f t="shared" si="80"/>
        <v>0</v>
      </c>
      <c r="U170" s="170">
        <f t="shared" si="80"/>
        <v>0</v>
      </c>
      <c r="V170" s="169">
        <f t="shared" si="80"/>
        <v>0</v>
      </c>
      <c r="W170" s="170">
        <f t="shared" si="80"/>
        <v>0</v>
      </c>
      <c r="X170" s="169">
        <f t="shared" si="80"/>
        <v>0</v>
      </c>
      <c r="Y170" s="170">
        <f t="shared" si="80"/>
        <v>0</v>
      </c>
      <c r="Z170" s="169">
        <f t="shared" si="80"/>
        <v>0</v>
      </c>
      <c r="AA170" s="170">
        <f t="shared" si="80"/>
        <v>0</v>
      </c>
      <c r="AB170" s="169">
        <f t="shared" si="80"/>
        <v>0</v>
      </c>
      <c r="AC170" s="170">
        <f t="shared" si="80"/>
        <v>0</v>
      </c>
      <c r="AD170" s="169">
        <f t="shared" si="80"/>
        <v>0</v>
      </c>
      <c r="AE170" s="170">
        <f t="shared" si="80"/>
        <v>0</v>
      </c>
      <c r="AF170" s="169">
        <f t="shared" si="80"/>
        <v>0</v>
      </c>
      <c r="AG170" s="171">
        <f t="shared" si="80"/>
        <v>0</v>
      </c>
      <c r="AH170" s="868"/>
      <c r="AI170" s="868"/>
      <c r="AJ170" s="172">
        <f t="shared" ref="AJ170:AZ170" si="81">SUM(AJ171:AJ177)</f>
        <v>0</v>
      </c>
      <c r="AK170" s="173">
        <f t="shared" si="81"/>
        <v>0</v>
      </c>
      <c r="AL170" s="41">
        <f t="shared" si="81"/>
        <v>0</v>
      </c>
      <c r="AM170" s="42">
        <f t="shared" si="81"/>
        <v>0</v>
      </c>
      <c r="AN170" s="42">
        <f t="shared" si="81"/>
        <v>0</v>
      </c>
      <c r="AO170" s="42">
        <f t="shared" si="81"/>
        <v>0</v>
      </c>
      <c r="AP170" s="42">
        <f t="shared" si="81"/>
        <v>0</v>
      </c>
      <c r="AQ170" s="42">
        <f t="shared" si="81"/>
        <v>0</v>
      </c>
      <c r="AR170" s="43">
        <f t="shared" si="81"/>
        <v>0</v>
      </c>
      <c r="AS170" s="104">
        <f t="shared" si="81"/>
        <v>0</v>
      </c>
      <c r="AT170" s="42">
        <f t="shared" si="81"/>
        <v>0</v>
      </c>
      <c r="AU170" s="43">
        <f t="shared" si="81"/>
        <v>0</v>
      </c>
      <c r="AV170" s="104">
        <f t="shared" si="81"/>
        <v>0</v>
      </c>
      <c r="AW170" s="42">
        <f t="shared" si="81"/>
        <v>0</v>
      </c>
      <c r="AX170" s="42">
        <f t="shared" si="81"/>
        <v>0</v>
      </c>
      <c r="AY170" s="42">
        <f t="shared" si="81"/>
        <v>0</v>
      </c>
      <c r="AZ170" s="105">
        <f t="shared" si="81"/>
        <v>0</v>
      </c>
      <c r="BA170" s="44" t="s">
        <v>1685</v>
      </c>
      <c r="BB170" s="44" t="s">
        <v>1686</v>
      </c>
      <c r="BC170" s="45" t="s">
        <v>1687</v>
      </c>
    </row>
    <row r="171" spans="1:55" ht="17.25" hidden="1" customHeight="1" x14ac:dyDescent="0.2">
      <c r="A171" s="944"/>
      <c r="B171" s="946" t="str">
        <f>VLOOKUP($D$9,'PROYECTOS REGISTRADOS'!$A$2:$D$82,4,0)</f>
        <v>Desarrollo de estrategias en ciencia, tecnología e innvación Tocancipá, Cundinamarca, Centro Oriente</v>
      </c>
      <c r="C171" s="949" t="str">
        <f>VLOOKUP($D$9,'PROYECTOS REGISTRADOS'!$A$2:$D$82,3,0)</f>
        <v>2016-25817-0014</v>
      </c>
      <c r="D171" s="992"/>
      <c r="E171" s="958" t="str">
        <f>IF(D171=0,"0-0",(VLOOKUP(D171,'CONSOLIDADO PLAN DESARROLLO'!$EL$9:$ET$304,2,0)))</f>
        <v>0-0</v>
      </c>
      <c r="F171" s="955" t="str">
        <f>IF(D171=0,"0-0",(VLOOKUP(D171,'CONSOLIDADO PLAN DESARROLLO'!$EL$9:$ET$304,3,0)))</f>
        <v>0-0</v>
      </c>
      <c r="G171" s="977" t="str">
        <f>IF(D171=0,"0-0",(VLOOKUP(D171,'CONSOLIDADO PLAN DESARROLLO'!$EL$9:$ET$304,4,0)))</f>
        <v>0-0</v>
      </c>
      <c r="H171" s="961" t="str">
        <f>IF(D171=0,"0-0",(VLOOKUP(D171,'CONSOLIDADO PLAN DESARROLLO'!$EL$9:$ET$304,5,0)))</f>
        <v>0-0</v>
      </c>
      <c r="I171" s="964" t="str">
        <f>IF(D171=0,"0-0",(VLOOKUP(D171,'CONSOLIDADO PLAN DESARROLLO'!$EL$9:$ET$304,$R$3,0)))</f>
        <v>0-0</v>
      </c>
      <c r="J171" s="965"/>
      <c r="K171" s="995"/>
      <c r="L171" s="973"/>
      <c r="M171" s="174"/>
      <c r="N171" s="175"/>
      <c r="O171" s="176"/>
      <c r="P171" s="46"/>
      <c r="Q171" s="47"/>
      <c r="R171" s="998"/>
      <c r="S171" s="48"/>
      <c r="T171" s="874"/>
      <c r="U171" s="49"/>
      <c r="V171" s="874"/>
      <c r="W171" s="49"/>
      <c r="X171" s="874"/>
      <c r="Y171" s="49"/>
      <c r="Z171" s="874"/>
      <c r="AA171" s="49"/>
      <c r="AB171" s="874"/>
      <c r="AC171" s="49"/>
      <c r="AD171" s="874"/>
      <c r="AE171" s="49"/>
      <c r="AF171" s="874"/>
      <c r="AG171" s="50"/>
      <c r="AH171" s="869"/>
      <c r="AI171" s="869"/>
      <c r="AJ171" s="877">
        <f>+R171+T171+V171+X171+Z171+AB171+AD171+AF171</f>
        <v>0</v>
      </c>
      <c r="AK171" s="103">
        <f t="shared" ref="AK171:AK176" si="82">AC171+AE171+AG171+S171+U171+W171+Y171+AA171</f>
        <v>0</v>
      </c>
      <c r="AL171" s="51"/>
      <c r="AM171" s="52"/>
      <c r="AN171" s="52"/>
      <c r="AO171" s="52"/>
      <c r="AP171" s="52"/>
      <c r="AQ171" s="52"/>
      <c r="AR171" s="53">
        <f t="shared" ref="AR171:AR176" si="83">SUM(AL171:AQ171)</f>
        <v>0</v>
      </c>
      <c r="AS171" s="54"/>
      <c r="AT171" s="52"/>
      <c r="AU171" s="53">
        <f t="shared" ref="AU171:AU176" si="84">SUM(AS171:AT171)</f>
        <v>0</v>
      </c>
      <c r="AV171" s="54"/>
      <c r="AW171" s="52"/>
      <c r="AX171" s="52"/>
      <c r="AY171" s="52"/>
      <c r="AZ171" s="55"/>
      <c r="BA171" s="56"/>
      <c r="BB171" s="56"/>
      <c r="BC171" s="57"/>
    </row>
    <row r="172" spans="1:55" ht="17.25" hidden="1" customHeight="1" x14ac:dyDescent="0.2">
      <c r="A172" s="944"/>
      <c r="B172" s="946"/>
      <c r="C172" s="949"/>
      <c r="D172" s="992"/>
      <c r="E172" s="959"/>
      <c r="F172" s="955"/>
      <c r="G172" s="977"/>
      <c r="H172" s="961"/>
      <c r="I172" s="966"/>
      <c r="J172" s="967"/>
      <c r="K172" s="995"/>
      <c r="L172" s="974"/>
      <c r="M172" s="174"/>
      <c r="N172" s="175"/>
      <c r="O172" s="176"/>
      <c r="P172" s="46"/>
      <c r="Q172" s="47"/>
      <c r="R172" s="999"/>
      <c r="S172" s="48"/>
      <c r="T172" s="875"/>
      <c r="U172" s="49"/>
      <c r="V172" s="875"/>
      <c r="W172" s="49"/>
      <c r="X172" s="875"/>
      <c r="Y172" s="49"/>
      <c r="Z172" s="875"/>
      <c r="AA172" s="49"/>
      <c r="AB172" s="875"/>
      <c r="AC172" s="49"/>
      <c r="AD172" s="875"/>
      <c r="AE172" s="49"/>
      <c r="AF172" s="875"/>
      <c r="AG172" s="50"/>
      <c r="AH172" s="870"/>
      <c r="AI172" s="870"/>
      <c r="AJ172" s="878"/>
      <c r="AK172" s="103">
        <f t="shared" si="82"/>
        <v>0</v>
      </c>
      <c r="AL172" s="51"/>
      <c r="AM172" s="52"/>
      <c r="AN172" s="52"/>
      <c r="AO172" s="52"/>
      <c r="AP172" s="52"/>
      <c r="AQ172" s="52"/>
      <c r="AR172" s="53">
        <f t="shared" si="83"/>
        <v>0</v>
      </c>
      <c r="AS172" s="54"/>
      <c r="AT172" s="52"/>
      <c r="AU172" s="53">
        <f t="shared" si="84"/>
        <v>0</v>
      </c>
      <c r="AV172" s="54"/>
      <c r="AW172" s="52"/>
      <c r="AX172" s="52"/>
      <c r="AY172" s="52"/>
      <c r="AZ172" s="55"/>
      <c r="BA172" s="56"/>
      <c r="BB172" s="56"/>
      <c r="BC172" s="57"/>
    </row>
    <row r="173" spans="1:55" ht="17.25" hidden="1" customHeight="1" x14ac:dyDescent="0.2">
      <c r="A173" s="944"/>
      <c r="B173" s="946"/>
      <c r="C173" s="949"/>
      <c r="D173" s="992"/>
      <c r="E173" s="959"/>
      <c r="F173" s="955"/>
      <c r="G173" s="977"/>
      <c r="H173" s="961"/>
      <c r="I173" s="966"/>
      <c r="J173" s="967"/>
      <c r="K173" s="995"/>
      <c r="L173" s="974"/>
      <c r="M173" s="174"/>
      <c r="N173" s="175"/>
      <c r="O173" s="176"/>
      <c r="P173" s="46"/>
      <c r="Q173" s="47"/>
      <c r="R173" s="999"/>
      <c r="S173" s="48"/>
      <c r="T173" s="875"/>
      <c r="U173" s="49"/>
      <c r="V173" s="875"/>
      <c r="W173" s="49"/>
      <c r="X173" s="875"/>
      <c r="Y173" s="49"/>
      <c r="Z173" s="875"/>
      <c r="AA173" s="49"/>
      <c r="AB173" s="875"/>
      <c r="AC173" s="49"/>
      <c r="AD173" s="875"/>
      <c r="AE173" s="49"/>
      <c r="AF173" s="875"/>
      <c r="AG173" s="50"/>
      <c r="AH173" s="870"/>
      <c r="AI173" s="870"/>
      <c r="AJ173" s="878"/>
      <c r="AK173" s="103">
        <f t="shared" si="82"/>
        <v>0</v>
      </c>
      <c r="AL173" s="51"/>
      <c r="AM173" s="52"/>
      <c r="AN173" s="52"/>
      <c r="AO173" s="52"/>
      <c r="AP173" s="52"/>
      <c r="AQ173" s="52"/>
      <c r="AR173" s="53">
        <f t="shared" si="83"/>
        <v>0</v>
      </c>
      <c r="AS173" s="54"/>
      <c r="AT173" s="52"/>
      <c r="AU173" s="53">
        <f t="shared" si="84"/>
        <v>0</v>
      </c>
      <c r="AV173" s="54"/>
      <c r="AW173" s="52"/>
      <c r="AX173" s="52"/>
      <c r="AY173" s="52"/>
      <c r="AZ173" s="55"/>
      <c r="BA173" s="56"/>
      <c r="BB173" s="56"/>
      <c r="BC173" s="57"/>
    </row>
    <row r="174" spans="1:55" ht="17.25" hidden="1" customHeight="1" x14ac:dyDescent="0.2">
      <c r="A174" s="944"/>
      <c r="B174" s="946"/>
      <c r="C174" s="949"/>
      <c r="D174" s="992"/>
      <c r="E174" s="959"/>
      <c r="F174" s="955"/>
      <c r="G174" s="977"/>
      <c r="H174" s="961"/>
      <c r="I174" s="966"/>
      <c r="J174" s="967"/>
      <c r="K174" s="995"/>
      <c r="L174" s="974"/>
      <c r="M174" s="174"/>
      <c r="N174" s="175"/>
      <c r="O174" s="176"/>
      <c r="P174" s="46"/>
      <c r="Q174" s="47"/>
      <c r="R174" s="999"/>
      <c r="S174" s="48"/>
      <c r="T174" s="875"/>
      <c r="U174" s="49"/>
      <c r="V174" s="875"/>
      <c r="W174" s="49"/>
      <c r="X174" s="875"/>
      <c r="Y174" s="49"/>
      <c r="Z174" s="875"/>
      <c r="AA174" s="49"/>
      <c r="AB174" s="875"/>
      <c r="AC174" s="49"/>
      <c r="AD174" s="875"/>
      <c r="AE174" s="49"/>
      <c r="AF174" s="875"/>
      <c r="AG174" s="50"/>
      <c r="AH174" s="870"/>
      <c r="AI174" s="870"/>
      <c r="AJ174" s="878"/>
      <c r="AK174" s="103">
        <f t="shared" si="82"/>
        <v>0</v>
      </c>
      <c r="AL174" s="51"/>
      <c r="AM174" s="52"/>
      <c r="AN174" s="52"/>
      <c r="AO174" s="52"/>
      <c r="AP174" s="52"/>
      <c r="AQ174" s="52"/>
      <c r="AR174" s="53">
        <f t="shared" si="83"/>
        <v>0</v>
      </c>
      <c r="AS174" s="54"/>
      <c r="AT174" s="52"/>
      <c r="AU174" s="53">
        <f t="shared" si="84"/>
        <v>0</v>
      </c>
      <c r="AV174" s="54"/>
      <c r="AW174" s="52"/>
      <c r="AX174" s="52"/>
      <c r="AY174" s="52"/>
      <c r="AZ174" s="55"/>
      <c r="BA174" s="56"/>
      <c r="BB174" s="56"/>
      <c r="BC174" s="57"/>
    </row>
    <row r="175" spans="1:55" ht="17.25" hidden="1" customHeight="1" x14ac:dyDescent="0.2">
      <c r="A175" s="944"/>
      <c r="B175" s="946"/>
      <c r="C175" s="949"/>
      <c r="D175" s="992"/>
      <c r="E175" s="959"/>
      <c r="F175" s="955"/>
      <c r="G175" s="977"/>
      <c r="H175" s="961"/>
      <c r="I175" s="966"/>
      <c r="J175" s="967"/>
      <c r="K175" s="995"/>
      <c r="L175" s="974"/>
      <c r="M175" s="174"/>
      <c r="N175" s="175"/>
      <c r="O175" s="176"/>
      <c r="P175" s="46"/>
      <c r="Q175" s="47"/>
      <c r="R175" s="999"/>
      <c r="S175" s="48"/>
      <c r="T175" s="875"/>
      <c r="U175" s="49"/>
      <c r="V175" s="875"/>
      <c r="W175" s="49"/>
      <c r="X175" s="875"/>
      <c r="Y175" s="49"/>
      <c r="Z175" s="875"/>
      <c r="AA175" s="49"/>
      <c r="AB175" s="875"/>
      <c r="AC175" s="49"/>
      <c r="AD175" s="875"/>
      <c r="AE175" s="49"/>
      <c r="AF175" s="875"/>
      <c r="AG175" s="50"/>
      <c r="AH175" s="870"/>
      <c r="AI175" s="870"/>
      <c r="AJ175" s="878"/>
      <c r="AK175" s="103">
        <f t="shared" si="82"/>
        <v>0</v>
      </c>
      <c r="AL175" s="51"/>
      <c r="AM175" s="52"/>
      <c r="AN175" s="52"/>
      <c r="AO175" s="52"/>
      <c r="AP175" s="52"/>
      <c r="AQ175" s="52"/>
      <c r="AR175" s="53">
        <f t="shared" si="83"/>
        <v>0</v>
      </c>
      <c r="AS175" s="54"/>
      <c r="AT175" s="52"/>
      <c r="AU175" s="53">
        <f t="shared" si="84"/>
        <v>0</v>
      </c>
      <c r="AV175" s="54"/>
      <c r="AW175" s="52"/>
      <c r="AX175" s="52"/>
      <c r="AY175" s="52"/>
      <c r="AZ175" s="55"/>
      <c r="BA175" s="56"/>
      <c r="BB175" s="56"/>
      <c r="BC175" s="57"/>
    </row>
    <row r="176" spans="1:55" ht="17.25" hidden="1" customHeight="1" x14ac:dyDescent="0.2">
      <c r="A176" s="944"/>
      <c r="B176" s="947"/>
      <c r="C176" s="950"/>
      <c r="D176" s="993"/>
      <c r="E176" s="959"/>
      <c r="F176" s="956"/>
      <c r="G176" s="978"/>
      <c r="H176" s="962"/>
      <c r="I176" s="966"/>
      <c r="J176" s="967"/>
      <c r="K176" s="996"/>
      <c r="L176" s="974"/>
      <c r="M176" s="177"/>
      <c r="N176" s="178"/>
      <c r="O176" s="179"/>
      <c r="P176" s="106"/>
      <c r="Q176" s="107"/>
      <c r="R176" s="999"/>
      <c r="S176" s="108"/>
      <c r="T176" s="875"/>
      <c r="U176" s="109"/>
      <c r="V176" s="875"/>
      <c r="W176" s="109"/>
      <c r="X176" s="875"/>
      <c r="Y176" s="109"/>
      <c r="Z176" s="875"/>
      <c r="AA176" s="109"/>
      <c r="AB176" s="875"/>
      <c r="AC176" s="109"/>
      <c r="AD176" s="875"/>
      <c r="AE176" s="109"/>
      <c r="AF176" s="875"/>
      <c r="AG176" s="110"/>
      <c r="AH176" s="870"/>
      <c r="AI176" s="870"/>
      <c r="AJ176" s="879"/>
      <c r="AK176" s="103">
        <f t="shared" si="82"/>
        <v>0</v>
      </c>
      <c r="AL176" s="111"/>
      <c r="AM176" s="112"/>
      <c r="AN176" s="112"/>
      <c r="AO176" s="112"/>
      <c r="AP176" s="112"/>
      <c r="AQ176" s="112"/>
      <c r="AR176" s="53">
        <f t="shared" si="83"/>
        <v>0</v>
      </c>
      <c r="AS176" s="113"/>
      <c r="AT176" s="112"/>
      <c r="AU176" s="53">
        <f t="shared" si="84"/>
        <v>0</v>
      </c>
      <c r="AV176" s="113"/>
      <c r="AW176" s="112"/>
      <c r="AX176" s="112"/>
      <c r="AY176" s="112"/>
      <c r="AZ176" s="114"/>
      <c r="BA176" s="115"/>
      <c r="BB176" s="115"/>
      <c r="BC176" s="116"/>
    </row>
    <row r="177" spans="1:55" ht="9.9499999999999993" hidden="1" customHeight="1" thickBot="1" x14ac:dyDescent="0.25">
      <c r="A177" s="945"/>
      <c r="B177" s="948"/>
      <c r="C177" s="951"/>
      <c r="D177" s="994"/>
      <c r="E177" s="960"/>
      <c r="F177" s="957"/>
      <c r="G177" s="979"/>
      <c r="H177" s="963"/>
      <c r="I177" s="968"/>
      <c r="J177" s="969"/>
      <c r="K177" s="997"/>
      <c r="L177" s="975"/>
      <c r="M177" s="180"/>
      <c r="N177" s="181"/>
      <c r="O177" s="182"/>
      <c r="P177" s="117"/>
      <c r="Q177" s="117"/>
      <c r="R177" s="1000"/>
      <c r="S177" s="183"/>
      <c r="T177" s="876"/>
      <c r="U177" s="184"/>
      <c r="V177" s="876"/>
      <c r="W177" s="184"/>
      <c r="X177" s="876"/>
      <c r="Y177" s="184"/>
      <c r="Z177" s="876"/>
      <c r="AA177" s="184"/>
      <c r="AB177" s="876"/>
      <c r="AC177" s="184"/>
      <c r="AD177" s="876"/>
      <c r="AE177" s="184"/>
      <c r="AF177" s="876"/>
      <c r="AG177" s="185"/>
      <c r="AH177" s="871"/>
      <c r="AI177" s="871"/>
      <c r="AJ177" s="118"/>
      <c r="AK177" s="119"/>
      <c r="AL177" s="186"/>
      <c r="AM177" s="187"/>
      <c r="AN177" s="187"/>
      <c r="AO177" s="187"/>
      <c r="AP177" s="187"/>
      <c r="AQ177" s="187"/>
      <c r="AR177" s="120"/>
      <c r="AS177" s="188"/>
      <c r="AT177" s="187"/>
      <c r="AU177" s="120"/>
      <c r="AV177" s="188"/>
      <c r="AW177" s="187"/>
      <c r="AX177" s="187"/>
      <c r="AY177" s="187"/>
      <c r="AZ177" s="189"/>
      <c r="BA177" s="190"/>
      <c r="BB177" s="190"/>
      <c r="BC177" s="191"/>
    </row>
    <row r="178" spans="1:55" ht="6" hidden="1" customHeight="1" x14ac:dyDescent="0.2">
      <c r="A178" s="156"/>
      <c r="B178" s="192"/>
      <c r="C178" s="192"/>
      <c r="D178" s="192"/>
      <c r="E178" s="192"/>
      <c r="F178" s="192"/>
      <c r="G178" s="192"/>
      <c r="H178" s="192"/>
      <c r="I178" s="976"/>
      <c r="J178" s="976"/>
      <c r="K178" s="192"/>
      <c r="L178" s="192"/>
      <c r="M178" s="192"/>
      <c r="N178" s="192"/>
      <c r="O178" s="192"/>
      <c r="P178" s="192"/>
      <c r="Q178" s="192"/>
      <c r="R178" s="192"/>
      <c r="S178" s="192"/>
      <c r="T178" s="192"/>
      <c r="U178" s="192"/>
      <c r="V178" s="192"/>
      <c r="W178" s="192"/>
      <c r="X178" s="192"/>
      <c r="Y178" s="192"/>
      <c r="Z178" s="192"/>
      <c r="AA178" s="192"/>
      <c r="AB178" s="192"/>
      <c r="AC178" s="192"/>
      <c r="AD178" s="192"/>
      <c r="AE178" s="192"/>
      <c r="AF178" s="192"/>
      <c r="AG178" s="192"/>
      <c r="AH178" s="192"/>
      <c r="AI178" s="192"/>
      <c r="AJ178" s="192"/>
      <c r="AK178" s="193"/>
      <c r="AL178" s="193"/>
      <c r="AM178" s="193"/>
      <c r="AN178" s="193"/>
      <c r="AO178" s="193"/>
      <c r="AP178" s="193"/>
      <c r="AQ178" s="194"/>
      <c r="AR178" s="193"/>
      <c r="AS178" s="193"/>
      <c r="AT178" s="193"/>
      <c r="AU178" s="193"/>
      <c r="AV178" s="193"/>
      <c r="AW178" s="193"/>
      <c r="AX178" s="193"/>
      <c r="AY178" s="193"/>
      <c r="AZ178" s="193"/>
      <c r="BA178" s="193"/>
      <c r="BB178" s="193"/>
      <c r="BC178" s="156"/>
    </row>
    <row r="179" spans="1:55" ht="72" hidden="1" customHeight="1" x14ac:dyDescent="0.2">
      <c r="A179" s="943">
        <v>19</v>
      </c>
      <c r="B179" s="161" t="s">
        <v>1705</v>
      </c>
      <c r="C179" s="162" t="s">
        <v>1706</v>
      </c>
      <c r="D179" s="163" t="s">
        <v>21</v>
      </c>
      <c r="E179" s="163" t="s">
        <v>1893</v>
      </c>
      <c r="F179" s="162" t="s">
        <v>1707</v>
      </c>
      <c r="G179" s="164" t="s">
        <v>1679</v>
      </c>
      <c r="H179" s="164" t="s">
        <v>1680</v>
      </c>
      <c r="I179" s="165" t="s">
        <v>1909</v>
      </c>
      <c r="J179" s="166">
        <f>+$N$3</f>
        <v>2019</v>
      </c>
      <c r="K179" s="164" t="s">
        <v>1926</v>
      </c>
      <c r="L179" s="165" t="s">
        <v>1927</v>
      </c>
      <c r="M179" s="162" t="s">
        <v>1708</v>
      </c>
      <c r="N179" s="162" t="s">
        <v>1709</v>
      </c>
      <c r="O179" s="162" t="s">
        <v>1710</v>
      </c>
      <c r="P179" s="162" t="s">
        <v>1711</v>
      </c>
      <c r="Q179" s="162" t="s">
        <v>1712</v>
      </c>
      <c r="R179" s="167">
        <f t="shared" ref="R179:AG179" si="85">SUM(R180:R186)</f>
        <v>0</v>
      </c>
      <c r="S179" s="168">
        <f t="shared" si="85"/>
        <v>0</v>
      </c>
      <c r="T179" s="169">
        <f t="shared" si="85"/>
        <v>0</v>
      </c>
      <c r="U179" s="170">
        <f t="shared" si="85"/>
        <v>0</v>
      </c>
      <c r="V179" s="169">
        <f t="shared" si="85"/>
        <v>0</v>
      </c>
      <c r="W179" s="170">
        <f t="shared" si="85"/>
        <v>0</v>
      </c>
      <c r="X179" s="169">
        <f t="shared" si="85"/>
        <v>0</v>
      </c>
      <c r="Y179" s="170">
        <f t="shared" si="85"/>
        <v>0</v>
      </c>
      <c r="Z179" s="169">
        <f t="shared" si="85"/>
        <v>0</v>
      </c>
      <c r="AA179" s="170">
        <f t="shared" si="85"/>
        <v>0</v>
      </c>
      <c r="AB179" s="169">
        <f t="shared" si="85"/>
        <v>0</v>
      </c>
      <c r="AC179" s="170">
        <f t="shared" si="85"/>
        <v>0</v>
      </c>
      <c r="AD179" s="169">
        <f t="shared" si="85"/>
        <v>0</v>
      </c>
      <c r="AE179" s="170">
        <f t="shared" si="85"/>
        <v>0</v>
      </c>
      <c r="AF179" s="169">
        <f t="shared" si="85"/>
        <v>0</v>
      </c>
      <c r="AG179" s="171">
        <f t="shared" si="85"/>
        <v>0</v>
      </c>
      <c r="AH179" s="868"/>
      <c r="AI179" s="868"/>
      <c r="AJ179" s="172">
        <f t="shared" ref="AJ179:AZ179" si="86">SUM(AJ180:AJ186)</f>
        <v>0</v>
      </c>
      <c r="AK179" s="173">
        <f t="shared" si="86"/>
        <v>0</v>
      </c>
      <c r="AL179" s="41">
        <f t="shared" si="86"/>
        <v>0</v>
      </c>
      <c r="AM179" s="42">
        <f t="shared" si="86"/>
        <v>0</v>
      </c>
      <c r="AN179" s="42">
        <f t="shared" si="86"/>
        <v>0</v>
      </c>
      <c r="AO179" s="42">
        <f t="shared" si="86"/>
        <v>0</v>
      </c>
      <c r="AP179" s="42">
        <f t="shared" si="86"/>
        <v>0</v>
      </c>
      <c r="AQ179" s="42">
        <f t="shared" si="86"/>
        <v>0</v>
      </c>
      <c r="AR179" s="43">
        <f t="shared" si="86"/>
        <v>0</v>
      </c>
      <c r="AS179" s="104">
        <f t="shared" si="86"/>
        <v>0</v>
      </c>
      <c r="AT179" s="42">
        <f t="shared" si="86"/>
        <v>0</v>
      </c>
      <c r="AU179" s="43">
        <f t="shared" si="86"/>
        <v>0</v>
      </c>
      <c r="AV179" s="104">
        <f t="shared" si="86"/>
        <v>0</v>
      </c>
      <c r="AW179" s="42">
        <f t="shared" si="86"/>
        <v>0</v>
      </c>
      <c r="AX179" s="42">
        <f t="shared" si="86"/>
        <v>0</v>
      </c>
      <c r="AY179" s="42">
        <f t="shared" si="86"/>
        <v>0</v>
      </c>
      <c r="AZ179" s="105">
        <f t="shared" si="86"/>
        <v>0</v>
      </c>
      <c r="BA179" s="44" t="s">
        <v>1685</v>
      </c>
      <c r="BB179" s="44" t="s">
        <v>1686</v>
      </c>
      <c r="BC179" s="45" t="s">
        <v>1687</v>
      </c>
    </row>
    <row r="180" spans="1:55" ht="17.25" hidden="1" customHeight="1" x14ac:dyDescent="0.2">
      <c r="A180" s="944"/>
      <c r="B180" s="946" t="str">
        <f>VLOOKUP($D$9,'PROYECTOS REGISTRADOS'!$A$2:$D$82,4,0)</f>
        <v>Desarrollo de estrategias en ciencia, tecnología e innvación Tocancipá, Cundinamarca, Centro Oriente</v>
      </c>
      <c r="C180" s="949" t="str">
        <f>VLOOKUP($D$9,'PROYECTOS REGISTRADOS'!$A$2:$D$82,3,0)</f>
        <v>2016-25817-0014</v>
      </c>
      <c r="D180" s="992"/>
      <c r="E180" s="958" t="str">
        <f>IF(D180=0,"0-0",(VLOOKUP(D180,'CONSOLIDADO PLAN DESARROLLO'!$EL$9:$ET$304,2,0)))</f>
        <v>0-0</v>
      </c>
      <c r="F180" s="955" t="str">
        <f>IF(D180=0,"0-0",(VLOOKUP(D180,'CONSOLIDADO PLAN DESARROLLO'!$EL$9:$ET$304,3,0)))</f>
        <v>0-0</v>
      </c>
      <c r="G180" s="977" t="str">
        <f>IF(D180=0,"0-0",(VLOOKUP(D180,'CONSOLIDADO PLAN DESARROLLO'!$EL$9:$ET$304,4,0)))</f>
        <v>0-0</v>
      </c>
      <c r="H180" s="961" t="str">
        <f>IF(D180=0,"0-0",(VLOOKUP(D180,'CONSOLIDADO PLAN DESARROLLO'!$EL$9:$ET$304,5,0)))</f>
        <v>0-0</v>
      </c>
      <c r="I180" s="964" t="str">
        <f>IF(D180=0,"0-0",(VLOOKUP(D180,'CONSOLIDADO PLAN DESARROLLO'!$EL$9:$ET$304,$R$3,0)))</f>
        <v>0-0</v>
      </c>
      <c r="J180" s="965"/>
      <c r="K180" s="995"/>
      <c r="L180" s="973"/>
      <c r="M180" s="174"/>
      <c r="N180" s="175"/>
      <c r="O180" s="176"/>
      <c r="P180" s="46"/>
      <c r="Q180" s="47"/>
      <c r="R180" s="998"/>
      <c r="S180" s="48"/>
      <c r="T180" s="874"/>
      <c r="U180" s="49"/>
      <c r="V180" s="874"/>
      <c r="W180" s="49"/>
      <c r="X180" s="874"/>
      <c r="Y180" s="49"/>
      <c r="Z180" s="874"/>
      <c r="AA180" s="49"/>
      <c r="AB180" s="874"/>
      <c r="AC180" s="49"/>
      <c r="AD180" s="874"/>
      <c r="AE180" s="49"/>
      <c r="AF180" s="874"/>
      <c r="AG180" s="50"/>
      <c r="AH180" s="869"/>
      <c r="AI180" s="869"/>
      <c r="AJ180" s="877">
        <f>+R180+T180+V180+X180+Z180+AB180+AD180+AF180</f>
        <v>0</v>
      </c>
      <c r="AK180" s="103">
        <f t="shared" ref="AK180:AK185" si="87">AC180+AE180+AG180+S180+U180+W180+Y180+AA180</f>
        <v>0</v>
      </c>
      <c r="AL180" s="51"/>
      <c r="AM180" s="52"/>
      <c r="AN180" s="52"/>
      <c r="AO180" s="52"/>
      <c r="AP180" s="52"/>
      <c r="AQ180" s="52"/>
      <c r="AR180" s="53">
        <f t="shared" ref="AR180:AR185" si="88">SUM(AL180:AQ180)</f>
        <v>0</v>
      </c>
      <c r="AS180" s="54"/>
      <c r="AT180" s="52"/>
      <c r="AU180" s="53">
        <f t="shared" ref="AU180:AU185" si="89">SUM(AS180:AT180)</f>
        <v>0</v>
      </c>
      <c r="AV180" s="54"/>
      <c r="AW180" s="52"/>
      <c r="AX180" s="52"/>
      <c r="AY180" s="52"/>
      <c r="AZ180" s="55"/>
      <c r="BA180" s="56"/>
      <c r="BB180" s="56"/>
      <c r="BC180" s="57"/>
    </row>
    <row r="181" spans="1:55" ht="17.25" hidden="1" customHeight="1" x14ac:dyDescent="0.2">
      <c r="A181" s="944"/>
      <c r="B181" s="946"/>
      <c r="C181" s="949"/>
      <c r="D181" s="992"/>
      <c r="E181" s="959"/>
      <c r="F181" s="955"/>
      <c r="G181" s="977"/>
      <c r="H181" s="961"/>
      <c r="I181" s="966"/>
      <c r="J181" s="967"/>
      <c r="K181" s="995"/>
      <c r="L181" s="974"/>
      <c r="M181" s="174"/>
      <c r="N181" s="175"/>
      <c r="O181" s="176"/>
      <c r="P181" s="46"/>
      <c r="Q181" s="47"/>
      <c r="R181" s="999"/>
      <c r="S181" s="48"/>
      <c r="T181" s="875"/>
      <c r="U181" s="49"/>
      <c r="V181" s="875"/>
      <c r="W181" s="49"/>
      <c r="X181" s="875"/>
      <c r="Y181" s="49"/>
      <c r="Z181" s="875"/>
      <c r="AA181" s="49"/>
      <c r="AB181" s="875"/>
      <c r="AC181" s="49"/>
      <c r="AD181" s="875"/>
      <c r="AE181" s="49"/>
      <c r="AF181" s="875"/>
      <c r="AG181" s="50"/>
      <c r="AH181" s="870"/>
      <c r="AI181" s="870"/>
      <c r="AJ181" s="878"/>
      <c r="AK181" s="103">
        <f t="shared" si="87"/>
        <v>0</v>
      </c>
      <c r="AL181" s="51"/>
      <c r="AM181" s="52"/>
      <c r="AN181" s="52"/>
      <c r="AO181" s="52"/>
      <c r="AP181" s="52"/>
      <c r="AQ181" s="52"/>
      <c r="AR181" s="53">
        <f t="shared" si="88"/>
        <v>0</v>
      </c>
      <c r="AS181" s="54"/>
      <c r="AT181" s="52"/>
      <c r="AU181" s="53">
        <f t="shared" si="89"/>
        <v>0</v>
      </c>
      <c r="AV181" s="54"/>
      <c r="AW181" s="52"/>
      <c r="AX181" s="52"/>
      <c r="AY181" s="52"/>
      <c r="AZ181" s="55"/>
      <c r="BA181" s="56"/>
      <c r="BB181" s="56"/>
      <c r="BC181" s="57"/>
    </row>
    <row r="182" spans="1:55" ht="17.25" hidden="1" customHeight="1" x14ac:dyDescent="0.2">
      <c r="A182" s="944"/>
      <c r="B182" s="946"/>
      <c r="C182" s="949"/>
      <c r="D182" s="992"/>
      <c r="E182" s="959"/>
      <c r="F182" s="955"/>
      <c r="G182" s="977"/>
      <c r="H182" s="961"/>
      <c r="I182" s="966"/>
      <c r="J182" s="967"/>
      <c r="K182" s="995"/>
      <c r="L182" s="974"/>
      <c r="M182" s="174"/>
      <c r="N182" s="175"/>
      <c r="O182" s="176"/>
      <c r="P182" s="46"/>
      <c r="Q182" s="47"/>
      <c r="R182" s="999"/>
      <c r="S182" s="48"/>
      <c r="T182" s="875"/>
      <c r="U182" s="49"/>
      <c r="V182" s="875"/>
      <c r="W182" s="49"/>
      <c r="X182" s="875"/>
      <c r="Y182" s="49"/>
      <c r="Z182" s="875"/>
      <c r="AA182" s="49"/>
      <c r="AB182" s="875"/>
      <c r="AC182" s="49"/>
      <c r="AD182" s="875"/>
      <c r="AE182" s="49"/>
      <c r="AF182" s="875"/>
      <c r="AG182" s="50"/>
      <c r="AH182" s="870"/>
      <c r="AI182" s="870"/>
      <c r="AJ182" s="878"/>
      <c r="AK182" s="103">
        <f t="shared" si="87"/>
        <v>0</v>
      </c>
      <c r="AL182" s="51"/>
      <c r="AM182" s="52"/>
      <c r="AN182" s="52"/>
      <c r="AO182" s="52"/>
      <c r="AP182" s="52"/>
      <c r="AQ182" s="52"/>
      <c r="AR182" s="53">
        <f t="shared" si="88"/>
        <v>0</v>
      </c>
      <c r="AS182" s="54"/>
      <c r="AT182" s="52"/>
      <c r="AU182" s="53">
        <f t="shared" si="89"/>
        <v>0</v>
      </c>
      <c r="AV182" s="54"/>
      <c r="AW182" s="52"/>
      <c r="AX182" s="52"/>
      <c r="AY182" s="52"/>
      <c r="AZ182" s="55"/>
      <c r="BA182" s="56"/>
      <c r="BB182" s="56"/>
      <c r="BC182" s="57"/>
    </row>
    <row r="183" spans="1:55" ht="17.25" hidden="1" customHeight="1" x14ac:dyDescent="0.2">
      <c r="A183" s="944"/>
      <c r="B183" s="946"/>
      <c r="C183" s="949"/>
      <c r="D183" s="992"/>
      <c r="E183" s="959"/>
      <c r="F183" s="955"/>
      <c r="G183" s="977"/>
      <c r="H183" s="961"/>
      <c r="I183" s="966"/>
      <c r="J183" s="967"/>
      <c r="K183" s="995"/>
      <c r="L183" s="974"/>
      <c r="M183" s="174"/>
      <c r="N183" s="175"/>
      <c r="O183" s="176"/>
      <c r="P183" s="46"/>
      <c r="Q183" s="47"/>
      <c r="R183" s="999"/>
      <c r="S183" s="48"/>
      <c r="T183" s="875"/>
      <c r="U183" s="49"/>
      <c r="V183" s="875"/>
      <c r="W183" s="49"/>
      <c r="X183" s="875"/>
      <c r="Y183" s="49"/>
      <c r="Z183" s="875"/>
      <c r="AA183" s="49"/>
      <c r="AB183" s="875"/>
      <c r="AC183" s="49"/>
      <c r="AD183" s="875"/>
      <c r="AE183" s="49"/>
      <c r="AF183" s="875"/>
      <c r="AG183" s="50"/>
      <c r="AH183" s="870"/>
      <c r="AI183" s="870"/>
      <c r="AJ183" s="878"/>
      <c r="AK183" s="103">
        <f t="shared" si="87"/>
        <v>0</v>
      </c>
      <c r="AL183" s="51"/>
      <c r="AM183" s="52"/>
      <c r="AN183" s="52"/>
      <c r="AO183" s="52"/>
      <c r="AP183" s="52"/>
      <c r="AQ183" s="52"/>
      <c r="AR183" s="53">
        <f t="shared" si="88"/>
        <v>0</v>
      </c>
      <c r="AS183" s="54"/>
      <c r="AT183" s="52"/>
      <c r="AU183" s="53">
        <f t="shared" si="89"/>
        <v>0</v>
      </c>
      <c r="AV183" s="54"/>
      <c r="AW183" s="52"/>
      <c r="AX183" s="52"/>
      <c r="AY183" s="52"/>
      <c r="AZ183" s="55"/>
      <c r="BA183" s="56"/>
      <c r="BB183" s="56"/>
      <c r="BC183" s="57"/>
    </row>
    <row r="184" spans="1:55" ht="17.25" hidden="1" customHeight="1" x14ac:dyDescent="0.2">
      <c r="A184" s="944"/>
      <c r="B184" s="946"/>
      <c r="C184" s="949"/>
      <c r="D184" s="992"/>
      <c r="E184" s="959"/>
      <c r="F184" s="955"/>
      <c r="G184" s="977"/>
      <c r="H184" s="961"/>
      <c r="I184" s="966"/>
      <c r="J184" s="967"/>
      <c r="K184" s="995"/>
      <c r="L184" s="974"/>
      <c r="M184" s="174"/>
      <c r="N184" s="175"/>
      <c r="O184" s="176"/>
      <c r="P184" s="46"/>
      <c r="Q184" s="47"/>
      <c r="R184" s="999"/>
      <c r="S184" s="48"/>
      <c r="T184" s="875"/>
      <c r="U184" s="49"/>
      <c r="V184" s="875"/>
      <c r="W184" s="49"/>
      <c r="X184" s="875"/>
      <c r="Y184" s="49"/>
      <c r="Z184" s="875"/>
      <c r="AA184" s="49"/>
      <c r="AB184" s="875"/>
      <c r="AC184" s="49"/>
      <c r="AD184" s="875"/>
      <c r="AE184" s="49"/>
      <c r="AF184" s="875"/>
      <c r="AG184" s="50"/>
      <c r="AH184" s="870"/>
      <c r="AI184" s="870"/>
      <c r="AJ184" s="878"/>
      <c r="AK184" s="103">
        <f t="shared" si="87"/>
        <v>0</v>
      </c>
      <c r="AL184" s="51"/>
      <c r="AM184" s="52"/>
      <c r="AN184" s="52"/>
      <c r="AO184" s="52"/>
      <c r="AP184" s="52"/>
      <c r="AQ184" s="52"/>
      <c r="AR184" s="53">
        <f t="shared" si="88"/>
        <v>0</v>
      </c>
      <c r="AS184" s="54"/>
      <c r="AT184" s="52"/>
      <c r="AU184" s="53">
        <f t="shared" si="89"/>
        <v>0</v>
      </c>
      <c r="AV184" s="54"/>
      <c r="AW184" s="52"/>
      <c r="AX184" s="52"/>
      <c r="AY184" s="52"/>
      <c r="AZ184" s="55"/>
      <c r="BA184" s="56"/>
      <c r="BB184" s="56"/>
      <c r="BC184" s="57"/>
    </row>
    <row r="185" spans="1:55" ht="17.25" hidden="1" customHeight="1" x14ac:dyDescent="0.2">
      <c r="A185" s="944"/>
      <c r="B185" s="947"/>
      <c r="C185" s="950"/>
      <c r="D185" s="993"/>
      <c r="E185" s="959"/>
      <c r="F185" s="956"/>
      <c r="G185" s="978"/>
      <c r="H185" s="962"/>
      <c r="I185" s="966"/>
      <c r="J185" s="967"/>
      <c r="K185" s="996"/>
      <c r="L185" s="974"/>
      <c r="M185" s="177"/>
      <c r="N185" s="178"/>
      <c r="O185" s="179"/>
      <c r="P185" s="106"/>
      <c r="Q185" s="107"/>
      <c r="R185" s="999"/>
      <c r="S185" s="108"/>
      <c r="T185" s="875"/>
      <c r="U185" s="109"/>
      <c r="V185" s="875"/>
      <c r="W185" s="109"/>
      <c r="X185" s="875"/>
      <c r="Y185" s="109"/>
      <c r="Z185" s="875"/>
      <c r="AA185" s="109"/>
      <c r="AB185" s="875"/>
      <c r="AC185" s="109"/>
      <c r="AD185" s="875"/>
      <c r="AE185" s="109"/>
      <c r="AF185" s="875"/>
      <c r="AG185" s="110"/>
      <c r="AH185" s="870"/>
      <c r="AI185" s="870"/>
      <c r="AJ185" s="879"/>
      <c r="AK185" s="103">
        <f t="shared" si="87"/>
        <v>0</v>
      </c>
      <c r="AL185" s="111"/>
      <c r="AM185" s="112"/>
      <c r="AN185" s="112"/>
      <c r="AO185" s="112"/>
      <c r="AP185" s="112"/>
      <c r="AQ185" s="112"/>
      <c r="AR185" s="53">
        <f t="shared" si="88"/>
        <v>0</v>
      </c>
      <c r="AS185" s="113"/>
      <c r="AT185" s="112"/>
      <c r="AU185" s="53">
        <f t="shared" si="89"/>
        <v>0</v>
      </c>
      <c r="AV185" s="113"/>
      <c r="AW185" s="112"/>
      <c r="AX185" s="112"/>
      <c r="AY185" s="112"/>
      <c r="AZ185" s="114"/>
      <c r="BA185" s="115"/>
      <c r="BB185" s="115"/>
      <c r="BC185" s="116"/>
    </row>
    <row r="186" spans="1:55" ht="9.9499999999999993" hidden="1" customHeight="1" thickBot="1" x14ac:dyDescent="0.25">
      <c r="A186" s="945"/>
      <c r="B186" s="948"/>
      <c r="C186" s="951"/>
      <c r="D186" s="994"/>
      <c r="E186" s="960"/>
      <c r="F186" s="957"/>
      <c r="G186" s="979"/>
      <c r="H186" s="963"/>
      <c r="I186" s="968"/>
      <c r="J186" s="969"/>
      <c r="K186" s="997"/>
      <c r="L186" s="975"/>
      <c r="M186" s="180"/>
      <c r="N186" s="181"/>
      <c r="O186" s="182"/>
      <c r="P186" s="117"/>
      <c r="Q186" s="117"/>
      <c r="R186" s="1000"/>
      <c r="S186" s="183"/>
      <c r="T186" s="876"/>
      <c r="U186" s="184"/>
      <c r="V186" s="876"/>
      <c r="W186" s="184"/>
      <c r="X186" s="876"/>
      <c r="Y186" s="184"/>
      <c r="Z186" s="876"/>
      <c r="AA186" s="184"/>
      <c r="AB186" s="876"/>
      <c r="AC186" s="184"/>
      <c r="AD186" s="876"/>
      <c r="AE186" s="184"/>
      <c r="AF186" s="876"/>
      <c r="AG186" s="185"/>
      <c r="AH186" s="871"/>
      <c r="AI186" s="871"/>
      <c r="AJ186" s="118"/>
      <c r="AK186" s="119"/>
      <c r="AL186" s="186"/>
      <c r="AM186" s="187"/>
      <c r="AN186" s="187"/>
      <c r="AO186" s="187"/>
      <c r="AP186" s="187"/>
      <c r="AQ186" s="187"/>
      <c r="AR186" s="120"/>
      <c r="AS186" s="188"/>
      <c r="AT186" s="187"/>
      <c r="AU186" s="120"/>
      <c r="AV186" s="188"/>
      <c r="AW186" s="187"/>
      <c r="AX186" s="187"/>
      <c r="AY186" s="187"/>
      <c r="AZ186" s="189"/>
      <c r="BA186" s="190"/>
      <c r="BB186" s="190"/>
      <c r="BC186" s="191"/>
    </row>
    <row r="187" spans="1:55" ht="6" hidden="1" customHeight="1" x14ac:dyDescent="0.2">
      <c r="A187" s="156"/>
      <c r="B187" s="192"/>
      <c r="C187" s="192"/>
      <c r="D187" s="192"/>
      <c r="E187" s="192"/>
      <c r="F187" s="192"/>
      <c r="G187" s="192"/>
      <c r="H187" s="192"/>
      <c r="I187" s="976"/>
      <c r="J187" s="976"/>
      <c r="K187" s="192"/>
      <c r="L187" s="192"/>
      <c r="M187" s="192"/>
      <c r="N187" s="192"/>
      <c r="O187" s="192"/>
      <c r="P187" s="192"/>
      <c r="Q187" s="192"/>
      <c r="R187" s="192"/>
      <c r="S187" s="192"/>
      <c r="T187" s="192"/>
      <c r="U187" s="192"/>
      <c r="V187" s="192"/>
      <c r="W187" s="192"/>
      <c r="X187" s="192"/>
      <c r="Y187" s="192"/>
      <c r="Z187" s="192"/>
      <c r="AA187" s="192"/>
      <c r="AB187" s="192"/>
      <c r="AC187" s="192"/>
      <c r="AD187" s="192"/>
      <c r="AE187" s="192"/>
      <c r="AF187" s="192"/>
      <c r="AG187" s="192"/>
      <c r="AH187" s="192"/>
      <c r="AI187" s="192"/>
      <c r="AJ187" s="192"/>
      <c r="AK187" s="193"/>
      <c r="AL187" s="193"/>
      <c r="AM187" s="193"/>
      <c r="AN187" s="193"/>
      <c r="AO187" s="193"/>
      <c r="AP187" s="193"/>
      <c r="AQ187" s="194"/>
      <c r="AR187" s="193"/>
      <c r="AS187" s="193"/>
      <c r="AT187" s="193"/>
      <c r="AU187" s="193"/>
      <c r="AV187" s="193"/>
      <c r="AW187" s="193"/>
      <c r="AX187" s="193"/>
      <c r="AY187" s="193"/>
      <c r="AZ187" s="193"/>
      <c r="BA187" s="193"/>
      <c r="BB187" s="193"/>
      <c r="BC187" s="156"/>
    </row>
    <row r="188" spans="1:55" ht="72" hidden="1" customHeight="1" x14ac:dyDescent="0.2">
      <c r="A188" s="943">
        <v>20</v>
      </c>
      <c r="B188" s="161" t="s">
        <v>1705</v>
      </c>
      <c r="C188" s="162" t="s">
        <v>1706</v>
      </c>
      <c r="D188" s="163" t="s">
        <v>21</v>
      </c>
      <c r="E188" s="163" t="s">
        <v>1893</v>
      </c>
      <c r="F188" s="162" t="s">
        <v>1707</v>
      </c>
      <c r="G188" s="164" t="s">
        <v>1679</v>
      </c>
      <c r="H188" s="164" t="s">
        <v>1680</v>
      </c>
      <c r="I188" s="165" t="s">
        <v>1909</v>
      </c>
      <c r="J188" s="166">
        <f>+$N$3</f>
        <v>2019</v>
      </c>
      <c r="K188" s="164" t="s">
        <v>1926</v>
      </c>
      <c r="L188" s="165" t="s">
        <v>1927</v>
      </c>
      <c r="M188" s="162" t="s">
        <v>1708</v>
      </c>
      <c r="N188" s="162" t="s">
        <v>1709</v>
      </c>
      <c r="O188" s="162" t="s">
        <v>1710</v>
      </c>
      <c r="P188" s="162" t="s">
        <v>1711</v>
      </c>
      <c r="Q188" s="162" t="s">
        <v>1712</v>
      </c>
      <c r="R188" s="167">
        <f t="shared" ref="R188:AG188" si="90">SUM(R189:R195)</f>
        <v>0</v>
      </c>
      <c r="S188" s="168">
        <f t="shared" si="90"/>
        <v>0</v>
      </c>
      <c r="T188" s="169">
        <f t="shared" si="90"/>
        <v>0</v>
      </c>
      <c r="U188" s="170">
        <f t="shared" si="90"/>
        <v>0</v>
      </c>
      <c r="V188" s="169">
        <f t="shared" si="90"/>
        <v>0</v>
      </c>
      <c r="W188" s="170">
        <f t="shared" si="90"/>
        <v>0</v>
      </c>
      <c r="X188" s="169">
        <f t="shared" si="90"/>
        <v>0</v>
      </c>
      <c r="Y188" s="170">
        <f t="shared" si="90"/>
        <v>0</v>
      </c>
      <c r="Z188" s="169">
        <f t="shared" si="90"/>
        <v>0</v>
      </c>
      <c r="AA188" s="170">
        <f t="shared" si="90"/>
        <v>0</v>
      </c>
      <c r="AB188" s="169">
        <f t="shared" si="90"/>
        <v>0</v>
      </c>
      <c r="AC188" s="170">
        <f t="shared" si="90"/>
        <v>0</v>
      </c>
      <c r="AD188" s="169">
        <f t="shared" si="90"/>
        <v>0</v>
      </c>
      <c r="AE188" s="170">
        <f t="shared" si="90"/>
        <v>0</v>
      </c>
      <c r="AF188" s="169">
        <f t="shared" si="90"/>
        <v>0</v>
      </c>
      <c r="AG188" s="171">
        <f t="shared" si="90"/>
        <v>0</v>
      </c>
      <c r="AH188" s="868"/>
      <c r="AI188" s="868"/>
      <c r="AJ188" s="172">
        <f t="shared" ref="AJ188:AZ188" si="91">SUM(AJ189:AJ195)</f>
        <v>0</v>
      </c>
      <c r="AK188" s="173">
        <f t="shared" si="91"/>
        <v>0</v>
      </c>
      <c r="AL188" s="41">
        <f t="shared" si="91"/>
        <v>0</v>
      </c>
      <c r="AM188" s="42">
        <f t="shared" si="91"/>
        <v>0</v>
      </c>
      <c r="AN188" s="42">
        <f t="shared" si="91"/>
        <v>0</v>
      </c>
      <c r="AO188" s="42">
        <f t="shared" si="91"/>
        <v>0</v>
      </c>
      <c r="AP188" s="42">
        <f t="shared" si="91"/>
        <v>0</v>
      </c>
      <c r="AQ188" s="42">
        <f t="shared" si="91"/>
        <v>0</v>
      </c>
      <c r="AR188" s="43">
        <f t="shared" si="91"/>
        <v>0</v>
      </c>
      <c r="AS188" s="104">
        <f t="shared" si="91"/>
        <v>0</v>
      </c>
      <c r="AT188" s="42">
        <f t="shared" si="91"/>
        <v>0</v>
      </c>
      <c r="AU188" s="43">
        <f t="shared" si="91"/>
        <v>0</v>
      </c>
      <c r="AV188" s="104">
        <f t="shared" si="91"/>
        <v>0</v>
      </c>
      <c r="AW188" s="42">
        <f t="shared" si="91"/>
        <v>0</v>
      </c>
      <c r="AX188" s="42">
        <f t="shared" si="91"/>
        <v>0</v>
      </c>
      <c r="AY188" s="42">
        <f t="shared" si="91"/>
        <v>0</v>
      </c>
      <c r="AZ188" s="105">
        <f t="shared" si="91"/>
        <v>0</v>
      </c>
      <c r="BA188" s="44" t="s">
        <v>1685</v>
      </c>
      <c r="BB188" s="44" t="s">
        <v>1686</v>
      </c>
      <c r="BC188" s="45" t="s">
        <v>1687</v>
      </c>
    </row>
    <row r="189" spans="1:55" ht="17.25" hidden="1" customHeight="1" x14ac:dyDescent="0.2">
      <c r="A189" s="944"/>
      <c r="B189" s="946" t="str">
        <f>VLOOKUP($D$9,'PROYECTOS REGISTRADOS'!$A$2:$D$82,4,0)</f>
        <v>Desarrollo de estrategias en ciencia, tecnología e innvación Tocancipá, Cundinamarca, Centro Oriente</v>
      </c>
      <c r="C189" s="949" t="str">
        <f>VLOOKUP($D$9,'PROYECTOS REGISTRADOS'!$A$2:$D$82,3,0)</f>
        <v>2016-25817-0014</v>
      </c>
      <c r="D189" s="992"/>
      <c r="E189" s="958" t="str">
        <f>IF(D189=0,"0-0",(VLOOKUP(D189,'CONSOLIDADO PLAN DESARROLLO'!$EL$9:$ET$304,2,0)))</f>
        <v>0-0</v>
      </c>
      <c r="F189" s="955" t="str">
        <f>IF(D189=0,"0-0",(VLOOKUP(D189,'CONSOLIDADO PLAN DESARROLLO'!$EL$9:$ET$304,3,0)))</f>
        <v>0-0</v>
      </c>
      <c r="G189" s="977" t="str">
        <f>IF(D189=0,"0-0",(VLOOKUP(D189,'CONSOLIDADO PLAN DESARROLLO'!$EL$9:$ET$304,4,0)))</f>
        <v>0-0</v>
      </c>
      <c r="H189" s="961" t="str">
        <f>IF(D189=0,"0-0",(VLOOKUP(D189,'CONSOLIDADO PLAN DESARROLLO'!$EL$9:$ET$304,5,0)))</f>
        <v>0-0</v>
      </c>
      <c r="I189" s="964" t="str">
        <f>IF(D189=0,"0-0",(VLOOKUP(D189,'CONSOLIDADO PLAN DESARROLLO'!$EL$9:$ET$304,$R$3,0)))</f>
        <v>0-0</v>
      </c>
      <c r="J189" s="965"/>
      <c r="K189" s="995"/>
      <c r="L189" s="973"/>
      <c r="M189" s="174"/>
      <c r="N189" s="175"/>
      <c r="O189" s="176"/>
      <c r="P189" s="46"/>
      <c r="Q189" s="47"/>
      <c r="R189" s="998"/>
      <c r="S189" s="48"/>
      <c r="T189" s="874"/>
      <c r="U189" s="49"/>
      <c r="V189" s="874"/>
      <c r="W189" s="49"/>
      <c r="X189" s="874"/>
      <c r="Y189" s="49"/>
      <c r="Z189" s="874"/>
      <c r="AA189" s="49"/>
      <c r="AB189" s="874"/>
      <c r="AC189" s="49"/>
      <c r="AD189" s="874"/>
      <c r="AE189" s="49"/>
      <c r="AF189" s="874"/>
      <c r="AG189" s="50"/>
      <c r="AH189" s="869"/>
      <c r="AI189" s="869"/>
      <c r="AJ189" s="877">
        <f>+R189+T189+V189+X189+Z189+AB189+AD189+AF189</f>
        <v>0</v>
      </c>
      <c r="AK189" s="103">
        <f t="shared" ref="AK189:AK194" si="92">AC189+AE189+AG189+S189+U189+W189+Y189+AA189</f>
        <v>0</v>
      </c>
      <c r="AL189" s="51"/>
      <c r="AM189" s="52"/>
      <c r="AN189" s="52"/>
      <c r="AO189" s="52"/>
      <c r="AP189" s="52"/>
      <c r="AQ189" s="52"/>
      <c r="AR189" s="53">
        <f t="shared" ref="AR189:AR194" si="93">SUM(AL189:AQ189)</f>
        <v>0</v>
      </c>
      <c r="AS189" s="54"/>
      <c r="AT189" s="52"/>
      <c r="AU189" s="53">
        <f t="shared" ref="AU189:AU194" si="94">SUM(AS189:AT189)</f>
        <v>0</v>
      </c>
      <c r="AV189" s="54"/>
      <c r="AW189" s="52"/>
      <c r="AX189" s="52"/>
      <c r="AY189" s="52"/>
      <c r="AZ189" s="55"/>
      <c r="BA189" s="56"/>
      <c r="BB189" s="56"/>
      <c r="BC189" s="57"/>
    </row>
    <row r="190" spans="1:55" ht="17.25" hidden="1" customHeight="1" x14ac:dyDescent="0.2">
      <c r="A190" s="944"/>
      <c r="B190" s="946"/>
      <c r="C190" s="949"/>
      <c r="D190" s="992"/>
      <c r="E190" s="959"/>
      <c r="F190" s="955"/>
      <c r="G190" s="977"/>
      <c r="H190" s="961"/>
      <c r="I190" s="966"/>
      <c r="J190" s="967"/>
      <c r="K190" s="995"/>
      <c r="L190" s="974"/>
      <c r="M190" s="174"/>
      <c r="N190" s="175"/>
      <c r="O190" s="176"/>
      <c r="P190" s="46"/>
      <c r="Q190" s="47"/>
      <c r="R190" s="999"/>
      <c r="S190" s="48"/>
      <c r="T190" s="875"/>
      <c r="U190" s="49"/>
      <c r="V190" s="875"/>
      <c r="W190" s="49"/>
      <c r="X190" s="875"/>
      <c r="Y190" s="49"/>
      <c r="Z190" s="875"/>
      <c r="AA190" s="49"/>
      <c r="AB190" s="875"/>
      <c r="AC190" s="49"/>
      <c r="AD190" s="875"/>
      <c r="AE190" s="49"/>
      <c r="AF190" s="875"/>
      <c r="AG190" s="50"/>
      <c r="AH190" s="870"/>
      <c r="AI190" s="870"/>
      <c r="AJ190" s="878"/>
      <c r="AK190" s="103">
        <f t="shared" si="92"/>
        <v>0</v>
      </c>
      <c r="AL190" s="51"/>
      <c r="AM190" s="52"/>
      <c r="AN190" s="52"/>
      <c r="AO190" s="52"/>
      <c r="AP190" s="52"/>
      <c r="AQ190" s="52"/>
      <c r="AR190" s="53">
        <f t="shared" si="93"/>
        <v>0</v>
      </c>
      <c r="AS190" s="54"/>
      <c r="AT190" s="52"/>
      <c r="AU190" s="53">
        <f t="shared" si="94"/>
        <v>0</v>
      </c>
      <c r="AV190" s="54"/>
      <c r="AW190" s="52"/>
      <c r="AX190" s="52"/>
      <c r="AY190" s="52"/>
      <c r="AZ190" s="55"/>
      <c r="BA190" s="56"/>
      <c r="BB190" s="56"/>
      <c r="BC190" s="57"/>
    </row>
    <row r="191" spans="1:55" ht="17.25" hidden="1" customHeight="1" x14ac:dyDescent="0.2">
      <c r="A191" s="944"/>
      <c r="B191" s="946"/>
      <c r="C191" s="949"/>
      <c r="D191" s="992"/>
      <c r="E191" s="959"/>
      <c r="F191" s="955"/>
      <c r="G191" s="977"/>
      <c r="H191" s="961"/>
      <c r="I191" s="966"/>
      <c r="J191" s="967"/>
      <c r="K191" s="995"/>
      <c r="L191" s="974"/>
      <c r="M191" s="174"/>
      <c r="N191" s="175"/>
      <c r="O191" s="176"/>
      <c r="P191" s="46"/>
      <c r="Q191" s="47"/>
      <c r="R191" s="999"/>
      <c r="S191" s="48"/>
      <c r="T191" s="875"/>
      <c r="U191" s="49"/>
      <c r="V191" s="875"/>
      <c r="W191" s="49"/>
      <c r="X191" s="875"/>
      <c r="Y191" s="49"/>
      <c r="Z191" s="875"/>
      <c r="AA191" s="49"/>
      <c r="AB191" s="875"/>
      <c r="AC191" s="49"/>
      <c r="AD191" s="875"/>
      <c r="AE191" s="49"/>
      <c r="AF191" s="875"/>
      <c r="AG191" s="50"/>
      <c r="AH191" s="870"/>
      <c r="AI191" s="870"/>
      <c r="AJ191" s="878"/>
      <c r="AK191" s="103">
        <f t="shared" si="92"/>
        <v>0</v>
      </c>
      <c r="AL191" s="51"/>
      <c r="AM191" s="52"/>
      <c r="AN191" s="52"/>
      <c r="AO191" s="52"/>
      <c r="AP191" s="52"/>
      <c r="AQ191" s="52"/>
      <c r="AR191" s="53">
        <f t="shared" si="93"/>
        <v>0</v>
      </c>
      <c r="AS191" s="54"/>
      <c r="AT191" s="52"/>
      <c r="AU191" s="53">
        <f t="shared" si="94"/>
        <v>0</v>
      </c>
      <c r="AV191" s="54"/>
      <c r="AW191" s="52"/>
      <c r="AX191" s="52"/>
      <c r="AY191" s="52"/>
      <c r="AZ191" s="55"/>
      <c r="BA191" s="56"/>
      <c r="BB191" s="56"/>
      <c r="BC191" s="57"/>
    </row>
    <row r="192" spans="1:55" ht="17.25" hidden="1" customHeight="1" x14ac:dyDescent="0.2">
      <c r="A192" s="944"/>
      <c r="B192" s="946"/>
      <c r="C192" s="949"/>
      <c r="D192" s="992"/>
      <c r="E192" s="959"/>
      <c r="F192" s="955"/>
      <c r="G192" s="977"/>
      <c r="H192" s="961"/>
      <c r="I192" s="966"/>
      <c r="J192" s="967"/>
      <c r="K192" s="995"/>
      <c r="L192" s="974"/>
      <c r="M192" s="174"/>
      <c r="N192" s="175"/>
      <c r="O192" s="176"/>
      <c r="P192" s="46"/>
      <c r="Q192" s="47"/>
      <c r="R192" s="999"/>
      <c r="S192" s="48"/>
      <c r="T192" s="875"/>
      <c r="U192" s="49"/>
      <c r="V192" s="875"/>
      <c r="W192" s="49"/>
      <c r="X192" s="875"/>
      <c r="Y192" s="49"/>
      <c r="Z192" s="875"/>
      <c r="AA192" s="49"/>
      <c r="AB192" s="875"/>
      <c r="AC192" s="49"/>
      <c r="AD192" s="875"/>
      <c r="AE192" s="49"/>
      <c r="AF192" s="875"/>
      <c r="AG192" s="50"/>
      <c r="AH192" s="870"/>
      <c r="AI192" s="870"/>
      <c r="AJ192" s="878"/>
      <c r="AK192" s="103">
        <f t="shared" si="92"/>
        <v>0</v>
      </c>
      <c r="AL192" s="51"/>
      <c r="AM192" s="52"/>
      <c r="AN192" s="52"/>
      <c r="AO192" s="52"/>
      <c r="AP192" s="52"/>
      <c r="AQ192" s="52"/>
      <c r="AR192" s="53">
        <f t="shared" si="93"/>
        <v>0</v>
      </c>
      <c r="AS192" s="54"/>
      <c r="AT192" s="52"/>
      <c r="AU192" s="53">
        <f t="shared" si="94"/>
        <v>0</v>
      </c>
      <c r="AV192" s="54"/>
      <c r="AW192" s="52"/>
      <c r="AX192" s="52"/>
      <c r="AY192" s="52"/>
      <c r="AZ192" s="55"/>
      <c r="BA192" s="56"/>
      <c r="BB192" s="56"/>
      <c r="BC192" s="57"/>
    </row>
    <row r="193" spans="1:55" ht="17.25" hidden="1" customHeight="1" x14ac:dyDescent="0.2">
      <c r="A193" s="944"/>
      <c r="B193" s="946"/>
      <c r="C193" s="949"/>
      <c r="D193" s="992"/>
      <c r="E193" s="959"/>
      <c r="F193" s="955"/>
      <c r="G193" s="977"/>
      <c r="H193" s="961"/>
      <c r="I193" s="966"/>
      <c r="J193" s="967"/>
      <c r="K193" s="995"/>
      <c r="L193" s="974"/>
      <c r="M193" s="174"/>
      <c r="N193" s="175"/>
      <c r="O193" s="176"/>
      <c r="P193" s="46"/>
      <c r="Q193" s="47"/>
      <c r="R193" s="999"/>
      <c r="S193" s="48"/>
      <c r="T193" s="875"/>
      <c r="U193" s="49"/>
      <c r="V193" s="875"/>
      <c r="W193" s="49"/>
      <c r="X193" s="875"/>
      <c r="Y193" s="49"/>
      <c r="Z193" s="875"/>
      <c r="AA193" s="49"/>
      <c r="AB193" s="875"/>
      <c r="AC193" s="49"/>
      <c r="AD193" s="875"/>
      <c r="AE193" s="49"/>
      <c r="AF193" s="875"/>
      <c r="AG193" s="50"/>
      <c r="AH193" s="870"/>
      <c r="AI193" s="870"/>
      <c r="AJ193" s="878"/>
      <c r="AK193" s="103">
        <f t="shared" si="92"/>
        <v>0</v>
      </c>
      <c r="AL193" s="51"/>
      <c r="AM193" s="52"/>
      <c r="AN193" s="52"/>
      <c r="AO193" s="52"/>
      <c r="AP193" s="52"/>
      <c r="AQ193" s="52"/>
      <c r="AR193" s="53">
        <f t="shared" si="93"/>
        <v>0</v>
      </c>
      <c r="AS193" s="54"/>
      <c r="AT193" s="52"/>
      <c r="AU193" s="53">
        <f t="shared" si="94"/>
        <v>0</v>
      </c>
      <c r="AV193" s="54"/>
      <c r="AW193" s="52"/>
      <c r="AX193" s="52"/>
      <c r="AY193" s="52"/>
      <c r="AZ193" s="55"/>
      <c r="BA193" s="56"/>
      <c r="BB193" s="56"/>
      <c r="BC193" s="57"/>
    </row>
    <row r="194" spans="1:55" ht="17.25" hidden="1" customHeight="1" x14ac:dyDescent="0.2">
      <c r="A194" s="944"/>
      <c r="B194" s="947"/>
      <c r="C194" s="950"/>
      <c r="D194" s="993"/>
      <c r="E194" s="959"/>
      <c r="F194" s="956"/>
      <c r="G194" s="978"/>
      <c r="H194" s="962"/>
      <c r="I194" s="966"/>
      <c r="J194" s="967"/>
      <c r="K194" s="996"/>
      <c r="L194" s="974"/>
      <c r="M194" s="177"/>
      <c r="N194" s="178"/>
      <c r="O194" s="179"/>
      <c r="P194" s="106"/>
      <c r="Q194" s="107"/>
      <c r="R194" s="999"/>
      <c r="S194" s="108"/>
      <c r="T194" s="875"/>
      <c r="U194" s="109"/>
      <c r="V194" s="875"/>
      <c r="W194" s="109"/>
      <c r="X194" s="875"/>
      <c r="Y194" s="109"/>
      <c r="Z194" s="875"/>
      <c r="AA194" s="109"/>
      <c r="AB194" s="875"/>
      <c r="AC194" s="109"/>
      <c r="AD194" s="875"/>
      <c r="AE194" s="109"/>
      <c r="AF194" s="875"/>
      <c r="AG194" s="110"/>
      <c r="AH194" s="870"/>
      <c r="AI194" s="870"/>
      <c r="AJ194" s="879"/>
      <c r="AK194" s="103">
        <f t="shared" si="92"/>
        <v>0</v>
      </c>
      <c r="AL194" s="111"/>
      <c r="AM194" s="112"/>
      <c r="AN194" s="112"/>
      <c r="AO194" s="112"/>
      <c r="AP194" s="112"/>
      <c r="AQ194" s="112"/>
      <c r="AR194" s="53">
        <f t="shared" si="93"/>
        <v>0</v>
      </c>
      <c r="AS194" s="113"/>
      <c r="AT194" s="112"/>
      <c r="AU194" s="53">
        <f t="shared" si="94"/>
        <v>0</v>
      </c>
      <c r="AV194" s="113"/>
      <c r="AW194" s="112"/>
      <c r="AX194" s="112"/>
      <c r="AY194" s="112"/>
      <c r="AZ194" s="114"/>
      <c r="BA194" s="115"/>
      <c r="BB194" s="115"/>
      <c r="BC194" s="116"/>
    </row>
    <row r="195" spans="1:55" ht="9.9499999999999993" hidden="1" customHeight="1" thickBot="1" x14ac:dyDescent="0.25">
      <c r="A195" s="945"/>
      <c r="B195" s="948"/>
      <c r="C195" s="951"/>
      <c r="D195" s="994"/>
      <c r="E195" s="960"/>
      <c r="F195" s="957"/>
      <c r="G195" s="979"/>
      <c r="H195" s="963"/>
      <c r="I195" s="968"/>
      <c r="J195" s="969"/>
      <c r="K195" s="997"/>
      <c r="L195" s="975"/>
      <c r="M195" s="180"/>
      <c r="N195" s="181"/>
      <c r="O195" s="182"/>
      <c r="P195" s="117"/>
      <c r="Q195" s="117"/>
      <c r="R195" s="1000"/>
      <c r="S195" s="183"/>
      <c r="T195" s="876"/>
      <c r="U195" s="184"/>
      <c r="V195" s="876"/>
      <c r="W195" s="184"/>
      <c r="X195" s="876"/>
      <c r="Y195" s="184"/>
      <c r="Z195" s="876"/>
      <c r="AA195" s="184"/>
      <c r="AB195" s="876"/>
      <c r="AC195" s="184"/>
      <c r="AD195" s="876"/>
      <c r="AE195" s="184"/>
      <c r="AF195" s="876"/>
      <c r="AG195" s="185"/>
      <c r="AH195" s="871"/>
      <c r="AI195" s="871"/>
      <c r="AJ195" s="118"/>
      <c r="AK195" s="119"/>
      <c r="AL195" s="186"/>
      <c r="AM195" s="187"/>
      <c r="AN195" s="187"/>
      <c r="AO195" s="187"/>
      <c r="AP195" s="187"/>
      <c r="AQ195" s="187"/>
      <c r="AR195" s="120"/>
      <c r="AS195" s="188"/>
      <c r="AT195" s="187"/>
      <c r="AU195" s="120"/>
      <c r="AV195" s="188"/>
      <c r="AW195" s="187"/>
      <c r="AX195" s="187"/>
      <c r="AY195" s="187"/>
      <c r="AZ195" s="189"/>
      <c r="BA195" s="190"/>
      <c r="BB195" s="190"/>
      <c r="BC195" s="191"/>
    </row>
    <row r="196" spans="1:55" ht="6" hidden="1" customHeight="1" x14ac:dyDescent="0.2">
      <c r="A196" s="156"/>
      <c r="B196" s="192"/>
      <c r="C196" s="192"/>
      <c r="D196" s="192"/>
      <c r="E196" s="192"/>
      <c r="F196" s="192"/>
      <c r="G196" s="192"/>
      <c r="H196" s="192"/>
      <c r="I196" s="976"/>
      <c r="J196" s="976"/>
      <c r="K196" s="192"/>
      <c r="L196" s="192"/>
      <c r="M196" s="192"/>
      <c r="N196" s="192"/>
      <c r="O196" s="192"/>
      <c r="P196" s="192"/>
      <c r="Q196" s="192"/>
      <c r="R196" s="192"/>
      <c r="S196" s="192"/>
      <c r="T196" s="192"/>
      <c r="U196" s="192"/>
      <c r="V196" s="192"/>
      <c r="W196" s="192"/>
      <c r="X196" s="192"/>
      <c r="Y196" s="192"/>
      <c r="Z196" s="192"/>
      <c r="AA196" s="192"/>
      <c r="AB196" s="192"/>
      <c r="AC196" s="192"/>
      <c r="AD196" s="192"/>
      <c r="AE196" s="192"/>
      <c r="AF196" s="192"/>
      <c r="AG196" s="192"/>
      <c r="AH196" s="192"/>
      <c r="AI196" s="192"/>
      <c r="AJ196" s="192"/>
      <c r="AK196" s="193"/>
      <c r="AL196" s="193"/>
      <c r="AM196" s="193"/>
      <c r="AN196" s="193"/>
      <c r="AO196" s="193"/>
      <c r="AP196" s="193"/>
      <c r="AQ196" s="194"/>
      <c r="AR196" s="193"/>
      <c r="AS196" s="193"/>
      <c r="AT196" s="193"/>
      <c r="AU196" s="193"/>
      <c r="AV196" s="193"/>
      <c r="AW196" s="193"/>
      <c r="AX196" s="193"/>
      <c r="AY196" s="193"/>
      <c r="AZ196" s="193"/>
      <c r="BA196" s="193"/>
      <c r="BB196" s="193"/>
      <c r="BC196" s="156"/>
    </row>
    <row r="197" spans="1:55" ht="72" hidden="1" customHeight="1" x14ac:dyDescent="0.2">
      <c r="A197" s="943">
        <v>21</v>
      </c>
      <c r="B197" s="161" t="s">
        <v>1705</v>
      </c>
      <c r="C197" s="162" t="s">
        <v>1706</v>
      </c>
      <c r="D197" s="163" t="s">
        <v>21</v>
      </c>
      <c r="E197" s="163" t="s">
        <v>1893</v>
      </c>
      <c r="F197" s="162" t="s">
        <v>1707</v>
      </c>
      <c r="G197" s="164" t="s">
        <v>1679</v>
      </c>
      <c r="H197" s="164" t="s">
        <v>1680</v>
      </c>
      <c r="I197" s="165" t="s">
        <v>1909</v>
      </c>
      <c r="J197" s="166">
        <f>+$N$3</f>
        <v>2019</v>
      </c>
      <c r="K197" s="164" t="s">
        <v>1926</v>
      </c>
      <c r="L197" s="165" t="s">
        <v>1927</v>
      </c>
      <c r="M197" s="162" t="s">
        <v>1708</v>
      </c>
      <c r="N197" s="162" t="s">
        <v>1709</v>
      </c>
      <c r="O197" s="162" t="s">
        <v>1710</v>
      </c>
      <c r="P197" s="162" t="s">
        <v>1711</v>
      </c>
      <c r="Q197" s="162" t="s">
        <v>1712</v>
      </c>
      <c r="R197" s="167">
        <f t="shared" ref="R197:AG197" si="95">SUM(R198:R204)</f>
        <v>0</v>
      </c>
      <c r="S197" s="168">
        <f t="shared" si="95"/>
        <v>0</v>
      </c>
      <c r="T197" s="169">
        <f t="shared" si="95"/>
        <v>0</v>
      </c>
      <c r="U197" s="170">
        <f t="shared" si="95"/>
        <v>0</v>
      </c>
      <c r="V197" s="169">
        <f t="shared" si="95"/>
        <v>0</v>
      </c>
      <c r="W197" s="170">
        <f t="shared" si="95"/>
        <v>0</v>
      </c>
      <c r="X197" s="169">
        <f t="shared" si="95"/>
        <v>0</v>
      </c>
      <c r="Y197" s="170">
        <f t="shared" si="95"/>
        <v>0</v>
      </c>
      <c r="Z197" s="169">
        <f t="shared" si="95"/>
        <v>0</v>
      </c>
      <c r="AA197" s="170">
        <f t="shared" si="95"/>
        <v>0</v>
      </c>
      <c r="AB197" s="169">
        <f t="shared" si="95"/>
        <v>0</v>
      </c>
      <c r="AC197" s="170">
        <f t="shared" si="95"/>
        <v>0</v>
      </c>
      <c r="AD197" s="169">
        <f t="shared" si="95"/>
        <v>0</v>
      </c>
      <c r="AE197" s="170">
        <f t="shared" si="95"/>
        <v>0</v>
      </c>
      <c r="AF197" s="169">
        <f t="shared" si="95"/>
        <v>0</v>
      </c>
      <c r="AG197" s="171">
        <f t="shared" si="95"/>
        <v>0</v>
      </c>
      <c r="AH197" s="868"/>
      <c r="AI197" s="868"/>
      <c r="AJ197" s="172">
        <f t="shared" ref="AJ197:AZ197" si="96">SUM(AJ198:AJ204)</f>
        <v>0</v>
      </c>
      <c r="AK197" s="173">
        <f t="shared" si="96"/>
        <v>0</v>
      </c>
      <c r="AL197" s="41">
        <f t="shared" si="96"/>
        <v>0</v>
      </c>
      <c r="AM197" s="42">
        <f t="shared" si="96"/>
        <v>0</v>
      </c>
      <c r="AN197" s="42">
        <f t="shared" si="96"/>
        <v>0</v>
      </c>
      <c r="AO197" s="42">
        <f t="shared" si="96"/>
        <v>0</v>
      </c>
      <c r="AP197" s="42">
        <f t="shared" si="96"/>
        <v>0</v>
      </c>
      <c r="AQ197" s="42">
        <f t="shared" si="96"/>
        <v>0</v>
      </c>
      <c r="AR197" s="43">
        <f t="shared" si="96"/>
        <v>0</v>
      </c>
      <c r="AS197" s="104">
        <f t="shared" si="96"/>
        <v>0</v>
      </c>
      <c r="AT197" s="42">
        <f t="shared" si="96"/>
        <v>0</v>
      </c>
      <c r="AU197" s="43">
        <f t="shared" si="96"/>
        <v>0</v>
      </c>
      <c r="AV197" s="104">
        <f t="shared" si="96"/>
        <v>0</v>
      </c>
      <c r="AW197" s="42">
        <f t="shared" si="96"/>
        <v>0</v>
      </c>
      <c r="AX197" s="42">
        <f t="shared" si="96"/>
        <v>0</v>
      </c>
      <c r="AY197" s="42">
        <f t="shared" si="96"/>
        <v>0</v>
      </c>
      <c r="AZ197" s="105">
        <f t="shared" si="96"/>
        <v>0</v>
      </c>
      <c r="BA197" s="44" t="s">
        <v>1685</v>
      </c>
      <c r="BB197" s="44" t="s">
        <v>1686</v>
      </c>
      <c r="BC197" s="45" t="s">
        <v>1687</v>
      </c>
    </row>
    <row r="198" spans="1:55" ht="17.25" hidden="1" customHeight="1" x14ac:dyDescent="0.2">
      <c r="A198" s="944"/>
      <c r="B198" s="946" t="str">
        <f>VLOOKUP($D$9,'PROYECTOS REGISTRADOS'!$A$2:$D$82,4,0)</f>
        <v>Desarrollo de estrategias en ciencia, tecnología e innvación Tocancipá, Cundinamarca, Centro Oriente</v>
      </c>
      <c r="C198" s="949" t="str">
        <f>VLOOKUP($D$9,'PROYECTOS REGISTRADOS'!$A$2:$D$82,3,0)</f>
        <v>2016-25817-0014</v>
      </c>
      <c r="D198" s="992"/>
      <c r="E198" s="958" t="str">
        <f>IF(D198=0,"0-0",(VLOOKUP(D198,'CONSOLIDADO PLAN DESARROLLO'!$EL$9:$ET$304,2,0)))</f>
        <v>0-0</v>
      </c>
      <c r="F198" s="955" t="str">
        <f>IF(D198=0,"0-0",(VLOOKUP(D198,'CONSOLIDADO PLAN DESARROLLO'!$EL$9:$ET$304,3,0)))</f>
        <v>0-0</v>
      </c>
      <c r="G198" s="977" t="str">
        <f>IF(D198=0,"0-0",(VLOOKUP(D198,'CONSOLIDADO PLAN DESARROLLO'!$EL$9:$ET$304,4,0)))</f>
        <v>0-0</v>
      </c>
      <c r="H198" s="961" t="str">
        <f>IF(D198=0,"0-0",(VLOOKUP(D198,'CONSOLIDADO PLAN DESARROLLO'!$EL$9:$ET$304,5,0)))</f>
        <v>0-0</v>
      </c>
      <c r="I198" s="964" t="str">
        <f>IF(D198=0,"0-0",(VLOOKUP(D198,'CONSOLIDADO PLAN DESARROLLO'!$EL$9:$ET$304,$R$3,0)))</f>
        <v>0-0</v>
      </c>
      <c r="J198" s="965"/>
      <c r="K198" s="995"/>
      <c r="L198" s="973"/>
      <c r="M198" s="174"/>
      <c r="N198" s="175"/>
      <c r="O198" s="176"/>
      <c r="P198" s="46"/>
      <c r="Q198" s="47"/>
      <c r="R198" s="998"/>
      <c r="S198" s="48"/>
      <c r="T198" s="874"/>
      <c r="U198" s="49"/>
      <c r="V198" s="874"/>
      <c r="W198" s="49"/>
      <c r="X198" s="874"/>
      <c r="Y198" s="49"/>
      <c r="Z198" s="874"/>
      <c r="AA198" s="49"/>
      <c r="AB198" s="874"/>
      <c r="AC198" s="49"/>
      <c r="AD198" s="874"/>
      <c r="AE198" s="49"/>
      <c r="AF198" s="874"/>
      <c r="AG198" s="50"/>
      <c r="AH198" s="869"/>
      <c r="AI198" s="869"/>
      <c r="AJ198" s="877">
        <f>+R198+T198+V198+X198+Z198+AB198+AD198+AF198</f>
        <v>0</v>
      </c>
      <c r="AK198" s="103">
        <f t="shared" ref="AK198:AK203" si="97">AC198+AE198+AG198+S198+U198+W198+Y198+AA198</f>
        <v>0</v>
      </c>
      <c r="AL198" s="51"/>
      <c r="AM198" s="52"/>
      <c r="AN198" s="52"/>
      <c r="AO198" s="52"/>
      <c r="AP198" s="52"/>
      <c r="AQ198" s="52"/>
      <c r="AR198" s="53">
        <f t="shared" ref="AR198:AR203" si="98">SUM(AL198:AQ198)</f>
        <v>0</v>
      </c>
      <c r="AS198" s="54"/>
      <c r="AT198" s="52"/>
      <c r="AU198" s="53">
        <f t="shared" ref="AU198:AU203" si="99">SUM(AS198:AT198)</f>
        <v>0</v>
      </c>
      <c r="AV198" s="54"/>
      <c r="AW198" s="52"/>
      <c r="AX198" s="52"/>
      <c r="AY198" s="52"/>
      <c r="AZ198" s="55"/>
      <c r="BA198" s="56"/>
      <c r="BB198" s="56"/>
      <c r="BC198" s="57"/>
    </row>
    <row r="199" spans="1:55" ht="17.25" hidden="1" customHeight="1" x14ac:dyDescent="0.2">
      <c r="A199" s="944"/>
      <c r="B199" s="946"/>
      <c r="C199" s="949"/>
      <c r="D199" s="992"/>
      <c r="E199" s="959"/>
      <c r="F199" s="955"/>
      <c r="G199" s="977"/>
      <c r="H199" s="961"/>
      <c r="I199" s="966"/>
      <c r="J199" s="967"/>
      <c r="K199" s="995"/>
      <c r="L199" s="974"/>
      <c r="M199" s="174"/>
      <c r="N199" s="175"/>
      <c r="O199" s="176"/>
      <c r="P199" s="46"/>
      <c r="Q199" s="47"/>
      <c r="R199" s="999"/>
      <c r="S199" s="48"/>
      <c r="T199" s="875"/>
      <c r="U199" s="49"/>
      <c r="V199" s="875"/>
      <c r="W199" s="49"/>
      <c r="X199" s="875"/>
      <c r="Y199" s="49"/>
      <c r="Z199" s="875"/>
      <c r="AA199" s="49"/>
      <c r="AB199" s="875"/>
      <c r="AC199" s="49"/>
      <c r="AD199" s="875"/>
      <c r="AE199" s="49"/>
      <c r="AF199" s="875"/>
      <c r="AG199" s="50"/>
      <c r="AH199" s="870"/>
      <c r="AI199" s="870"/>
      <c r="AJ199" s="878"/>
      <c r="AK199" s="103">
        <f t="shared" si="97"/>
        <v>0</v>
      </c>
      <c r="AL199" s="51"/>
      <c r="AM199" s="52"/>
      <c r="AN199" s="52"/>
      <c r="AO199" s="52"/>
      <c r="AP199" s="52"/>
      <c r="AQ199" s="52"/>
      <c r="AR199" s="53">
        <f t="shared" si="98"/>
        <v>0</v>
      </c>
      <c r="AS199" s="54"/>
      <c r="AT199" s="52"/>
      <c r="AU199" s="53">
        <f t="shared" si="99"/>
        <v>0</v>
      </c>
      <c r="AV199" s="54"/>
      <c r="AW199" s="52"/>
      <c r="AX199" s="52"/>
      <c r="AY199" s="52"/>
      <c r="AZ199" s="55"/>
      <c r="BA199" s="56"/>
      <c r="BB199" s="56"/>
      <c r="BC199" s="57"/>
    </row>
    <row r="200" spans="1:55" ht="17.25" hidden="1" customHeight="1" x14ac:dyDescent="0.2">
      <c r="A200" s="944"/>
      <c r="B200" s="946"/>
      <c r="C200" s="949"/>
      <c r="D200" s="992"/>
      <c r="E200" s="959"/>
      <c r="F200" s="955"/>
      <c r="G200" s="977"/>
      <c r="H200" s="961"/>
      <c r="I200" s="966"/>
      <c r="J200" s="967"/>
      <c r="K200" s="995"/>
      <c r="L200" s="974"/>
      <c r="M200" s="174"/>
      <c r="N200" s="175"/>
      <c r="O200" s="176"/>
      <c r="P200" s="46"/>
      <c r="Q200" s="47"/>
      <c r="R200" s="999"/>
      <c r="S200" s="48"/>
      <c r="T200" s="875"/>
      <c r="U200" s="49"/>
      <c r="V200" s="875"/>
      <c r="W200" s="49"/>
      <c r="X200" s="875"/>
      <c r="Y200" s="49"/>
      <c r="Z200" s="875"/>
      <c r="AA200" s="49"/>
      <c r="AB200" s="875"/>
      <c r="AC200" s="49"/>
      <c r="AD200" s="875"/>
      <c r="AE200" s="49"/>
      <c r="AF200" s="875"/>
      <c r="AG200" s="50"/>
      <c r="AH200" s="870"/>
      <c r="AI200" s="870"/>
      <c r="AJ200" s="878"/>
      <c r="AK200" s="103">
        <f t="shared" si="97"/>
        <v>0</v>
      </c>
      <c r="AL200" s="51"/>
      <c r="AM200" s="52"/>
      <c r="AN200" s="52"/>
      <c r="AO200" s="52"/>
      <c r="AP200" s="52"/>
      <c r="AQ200" s="52"/>
      <c r="AR200" s="53">
        <f t="shared" si="98"/>
        <v>0</v>
      </c>
      <c r="AS200" s="54"/>
      <c r="AT200" s="52"/>
      <c r="AU200" s="53">
        <f t="shared" si="99"/>
        <v>0</v>
      </c>
      <c r="AV200" s="54"/>
      <c r="AW200" s="52"/>
      <c r="AX200" s="52"/>
      <c r="AY200" s="52"/>
      <c r="AZ200" s="55"/>
      <c r="BA200" s="56"/>
      <c r="BB200" s="56"/>
      <c r="BC200" s="57"/>
    </row>
    <row r="201" spans="1:55" ht="17.25" hidden="1" customHeight="1" x14ac:dyDescent="0.2">
      <c r="A201" s="944"/>
      <c r="B201" s="946"/>
      <c r="C201" s="949"/>
      <c r="D201" s="992"/>
      <c r="E201" s="959"/>
      <c r="F201" s="955"/>
      <c r="G201" s="977"/>
      <c r="H201" s="961"/>
      <c r="I201" s="966"/>
      <c r="J201" s="967"/>
      <c r="K201" s="995"/>
      <c r="L201" s="974"/>
      <c r="M201" s="174"/>
      <c r="N201" s="175"/>
      <c r="O201" s="176"/>
      <c r="P201" s="46"/>
      <c r="Q201" s="47"/>
      <c r="R201" s="999"/>
      <c r="S201" s="48"/>
      <c r="T201" s="875"/>
      <c r="U201" s="49"/>
      <c r="V201" s="875"/>
      <c r="W201" s="49"/>
      <c r="X201" s="875"/>
      <c r="Y201" s="49"/>
      <c r="Z201" s="875"/>
      <c r="AA201" s="49"/>
      <c r="AB201" s="875"/>
      <c r="AC201" s="49"/>
      <c r="AD201" s="875"/>
      <c r="AE201" s="49"/>
      <c r="AF201" s="875"/>
      <c r="AG201" s="50"/>
      <c r="AH201" s="870"/>
      <c r="AI201" s="870"/>
      <c r="AJ201" s="878"/>
      <c r="AK201" s="103">
        <f t="shared" si="97"/>
        <v>0</v>
      </c>
      <c r="AL201" s="51"/>
      <c r="AM201" s="52"/>
      <c r="AN201" s="52"/>
      <c r="AO201" s="52"/>
      <c r="AP201" s="52"/>
      <c r="AQ201" s="52"/>
      <c r="AR201" s="53">
        <f t="shared" si="98"/>
        <v>0</v>
      </c>
      <c r="AS201" s="54"/>
      <c r="AT201" s="52"/>
      <c r="AU201" s="53">
        <f t="shared" si="99"/>
        <v>0</v>
      </c>
      <c r="AV201" s="54"/>
      <c r="AW201" s="52"/>
      <c r="AX201" s="52"/>
      <c r="AY201" s="52"/>
      <c r="AZ201" s="55"/>
      <c r="BA201" s="56"/>
      <c r="BB201" s="56"/>
      <c r="BC201" s="57"/>
    </row>
    <row r="202" spans="1:55" ht="17.25" hidden="1" customHeight="1" x14ac:dyDescent="0.2">
      <c r="A202" s="944"/>
      <c r="B202" s="946"/>
      <c r="C202" s="949"/>
      <c r="D202" s="992"/>
      <c r="E202" s="959"/>
      <c r="F202" s="955"/>
      <c r="G202" s="977"/>
      <c r="H202" s="961"/>
      <c r="I202" s="966"/>
      <c r="J202" s="967"/>
      <c r="K202" s="995"/>
      <c r="L202" s="974"/>
      <c r="M202" s="174"/>
      <c r="N202" s="175"/>
      <c r="O202" s="176"/>
      <c r="P202" s="46"/>
      <c r="Q202" s="47"/>
      <c r="R202" s="999"/>
      <c r="S202" s="48"/>
      <c r="T202" s="875"/>
      <c r="U202" s="49"/>
      <c r="V202" s="875"/>
      <c r="W202" s="49"/>
      <c r="X202" s="875"/>
      <c r="Y202" s="49"/>
      <c r="Z202" s="875"/>
      <c r="AA202" s="49"/>
      <c r="AB202" s="875"/>
      <c r="AC202" s="49"/>
      <c r="AD202" s="875"/>
      <c r="AE202" s="49"/>
      <c r="AF202" s="875"/>
      <c r="AG202" s="50"/>
      <c r="AH202" s="870"/>
      <c r="AI202" s="870"/>
      <c r="AJ202" s="878"/>
      <c r="AK202" s="103">
        <f t="shared" si="97"/>
        <v>0</v>
      </c>
      <c r="AL202" s="51"/>
      <c r="AM202" s="52"/>
      <c r="AN202" s="52"/>
      <c r="AO202" s="52"/>
      <c r="AP202" s="52"/>
      <c r="AQ202" s="52"/>
      <c r="AR202" s="53">
        <f t="shared" si="98"/>
        <v>0</v>
      </c>
      <c r="AS202" s="54"/>
      <c r="AT202" s="52"/>
      <c r="AU202" s="53">
        <f t="shared" si="99"/>
        <v>0</v>
      </c>
      <c r="AV202" s="54"/>
      <c r="AW202" s="52"/>
      <c r="AX202" s="52"/>
      <c r="AY202" s="52"/>
      <c r="AZ202" s="55"/>
      <c r="BA202" s="56"/>
      <c r="BB202" s="56"/>
      <c r="BC202" s="57"/>
    </row>
    <row r="203" spans="1:55" ht="17.25" hidden="1" customHeight="1" x14ac:dyDescent="0.2">
      <c r="A203" s="944"/>
      <c r="B203" s="947"/>
      <c r="C203" s="950"/>
      <c r="D203" s="993"/>
      <c r="E203" s="959"/>
      <c r="F203" s="956"/>
      <c r="G203" s="978"/>
      <c r="H203" s="962"/>
      <c r="I203" s="966"/>
      <c r="J203" s="967"/>
      <c r="K203" s="996"/>
      <c r="L203" s="974"/>
      <c r="M203" s="177"/>
      <c r="N203" s="178"/>
      <c r="O203" s="179"/>
      <c r="P203" s="106"/>
      <c r="Q203" s="107"/>
      <c r="R203" s="999"/>
      <c r="S203" s="108"/>
      <c r="T203" s="875"/>
      <c r="U203" s="109"/>
      <c r="V203" s="875"/>
      <c r="W203" s="109"/>
      <c r="X203" s="875"/>
      <c r="Y203" s="109"/>
      <c r="Z203" s="875"/>
      <c r="AA203" s="109"/>
      <c r="AB203" s="875"/>
      <c r="AC203" s="109"/>
      <c r="AD203" s="875"/>
      <c r="AE203" s="109"/>
      <c r="AF203" s="875"/>
      <c r="AG203" s="110"/>
      <c r="AH203" s="870"/>
      <c r="AI203" s="870"/>
      <c r="AJ203" s="879"/>
      <c r="AK203" s="103">
        <f t="shared" si="97"/>
        <v>0</v>
      </c>
      <c r="AL203" s="111"/>
      <c r="AM203" s="112"/>
      <c r="AN203" s="112"/>
      <c r="AO203" s="112"/>
      <c r="AP203" s="112"/>
      <c r="AQ203" s="112"/>
      <c r="AR203" s="53">
        <f t="shared" si="98"/>
        <v>0</v>
      </c>
      <c r="AS203" s="113"/>
      <c r="AT203" s="112"/>
      <c r="AU203" s="53">
        <f t="shared" si="99"/>
        <v>0</v>
      </c>
      <c r="AV203" s="113"/>
      <c r="AW203" s="112"/>
      <c r="AX203" s="112"/>
      <c r="AY203" s="112"/>
      <c r="AZ203" s="114"/>
      <c r="BA203" s="115"/>
      <c r="BB203" s="115"/>
      <c r="BC203" s="116"/>
    </row>
    <row r="204" spans="1:55" ht="9.9499999999999993" hidden="1" customHeight="1" thickBot="1" x14ac:dyDescent="0.25">
      <c r="A204" s="945"/>
      <c r="B204" s="948"/>
      <c r="C204" s="951"/>
      <c r="D204" s="994"/>
      <c r="E204" s="960"/>
      <c r="F204" s="957"/>
      <c r="G204" s="979"/>
      <c r="H204" s="963"/>
      <c r="I204" s="968"/>
      <c r="J204" s="969"/>
      <c r="K204" s="997"/>
      <c r="L204" s="975"/>
      <c r="M204" s="180"/>
      <c r="N204" s="181"/>
      <c r="O204" s="182"/>
      <c r="P204" s="117"/>
      <c r="Q204" s="117"/>
      <c r="R204" s="1000"/>
      <c r="S204" s="183"/>
      <c r="T204" s="876"/>
      <c r="U204" s="184"/>
      <c r="V204" s="876"/>
      <c r="W204" s="184"/>
      <c r="X204" s="876"/>
      <c r="Y204" s="184"/>
      <c r="Z204" s="876"/>
      <c r="AA204" s="184"/>
      <c r="AB204" s="876"/>
      <c r="AC204" s="184"/>
      <c r="AD204" s="876"/>
      <c r="AE204" s="184"/>
      <c r="AF204" s="876"/>
      <c r="AG204" s="185"/>
      <c r="AH204" s="871"/>
      <c r="AI204" s="871"/>
      <c r="AJ204" s="118"/>
      <c r="AK204" s="119"/>
      <c r="AL204" s="186"/>
      <c r="AM204" s="187"/>
      <c r="AN204" s="187"/>
      <c r="AO204" s="187"/>
      <c r="AP204" s="187"/>
      <c r="AQ204" s="187"/>
      <c r="AR204" s="120"/>
      <c r="AS204" s="188"/>
      <c r="AT204" s="187"/>
      <c r="AU204" s="120"/>
      <c r="AV204" s="188"/>
      <c r="AW204" s="187"/>
      <c r="AX204" s="187"/>
      <c r="AY204" s="187"/>
      <c r="AZ204" s="189"/>
      <c r="BA204" s="190"/>
      <c r="BB204" s="190"/>
      <c r="BC204" s="191"/>
    </row>
    <row r="205" spans="1:55" ht="6" customHeight="1" x14ac:dyDescent="0.2">
      <c r="A205" s="156"/>
      <c r="B205" s="192"/>
      <c r="C205" s="192"/>
      <c r="D205" s="192"/>
      <c r="E205" s="192"/>
      <c r="F205" s="192"/>
      <c r="G205" s="192"/>
      <c r="H205" s="192"/>
      <c r="I205" s="976"/>
      <c r="J205" s="976"/>
      <c r="K205" s="192"/>
      <c r="L205" s="192"/>
      <c r="M205" s="192"/>
      <c r="N205" s="192"/>
      <c r="O205" s="192"/>
      <c r="P205" s="192"/>
      <c r="Q205" s="192"/>
      <c r="R205" s="192"/>
      <c r="S205" s="192"/>
      <c r="T205" s="192"/>
      <c r="U205" s="192"/>
      <c r="V205" s="192"/>
      <c r="W205" s="192"/>
      <c r="X205" s="192"/>
      <c r="Y205" s="192"/>
      <c r="Z205" s="192"/>
      <c r="AA205" s="192"/>
      <c r="AB205" s="192"/>
      <c r="AC205" s="192"/>
      <c r="AD205" s="192"/>
      <c r="AE205" s="192"/>
      <c r="AF205" s="192"/>
      <c r="AG205" s="192"/>
      <c r="AH205" s="192"/>
      <c r="AI205" s="192"/>
      <c r="AJ205" s="192"/>
      <c r="AK205" s="193"/>
      <c r="AL205" s="193"/>
      <c r="AM205" s="193"/>
      <c r="AN205" s="193"/>
      <c r="AO205" s="193"/>
      <c r="AP205" s="193"/>
      <c r="AQ205" s="194"/>
      <c r="AR205" s="193"/>
      <c r="AS205" s="193"/>
      <c r="AT205" s="193"/>
      <c r="AU205" s="193"/>
      <c r="AV205" s="193"/>
      <c r="AW205" s="193"/>
      <c r="AX205" s="193"/>
      <c r="AY205" s="193"/>
      <c r="AZ205" s="193"/>
      <c r="BA205" s="193"/>
      <c r="BB205" s="193"/>
      <c r="BC205" s="156"/>
    </row>
    <row r="207" spans="1:55" x14ac:dyDescent="0.2">
      <c r="B207" s="898"/>
      <c r="C207" s="900" t="s">
        <v>1669</v>
      </c>
      <c r="D207" s="901"/>
      <c r="E207" s="901"/>
      <c r="F207" s="901"/>
      <c r="G207" s="901"/>
      <c r="H207" s="901"/>
      <c r="I207" s="901"/>
      <c r="J207" s="901"/>
    </row>
    <row r="208" spans="1:55" x14ac:dyDescent="0.2">
      <c r="B208" s="899"/>
      <c r="C208" s="900"/>
      <c r="D208" s="901"/>
      <c r="E208" s="901"/>
      <c r="F208" s="901"/>
      <c r="G208" s="901"/>
      <c r="H208" s="901"/>
      <c r="I208" s="901"/>
      <c r="J208" s="901"/>
    </row>
    <row r="314" spans="14:15" x14ac:dyDescent="0.2">
      <c r="N314" s="121" t="s">
        <v>1907</v>
      </c>
      <c r="O314" s="121" t="s">
        <v>1908</v>
      </c>
    </row>
    <row r="315" spans="14:15" x14ac:dyDescent="0.2">
      <c r="N315" s="121">
        <v>2016</v>
      </c>
      <c r="O315" s="121">
        <v>6</v>
      </c>
    </row>
    <row r="316" spans="14:15" x14ac:dyDescent="0.2">
      <c r="N316" s="121">
        <v>2017</v>
      </c>
      <c r="O316" s="121">
        <v>7</v>
      </c>
    </row>
    <row r="317" spans="14:15" x14ac:dyDescent="0.2">
      <c r="N317" s="121">
        <v>2018</v>
      </c>
      <c r="O317" s="121">
        <v>8</v>
      </c>
    </row>
    <row r="318" spans="14:15" x14ac:dyDescent="0.2">
      <c r="N318" s="121">
        <v>2019</v>
      </c>
      <c r="O318" s="121">
        <v>9</v>
      </c>
    </row>
    <row r="319" spans="14:15" x14ac:dyDescent="0.2">
      <c r="N319" s="121">
        <v>2020</v>
      </c>
      <c r="O319" s="121">
        <v>10</v>
      </c>
    </row>
  </sheetData>
  <sheetProtection algorithmName="SHA-512" hashValue="uE+XWGsInSkHqLZc6wNA5cNQWsQ1s9+SvvPJElgGdz6cBssftA7/Q4BW4rfphyzuH39ZIqhpkGFwJlrLWa9Bnw==" saltValue="ImK+dm/VXMW8t3oUL9xTzQ==" spinCount="100000" sheet="1" objects="1" scenarios="1"/>
  <mergeCells count="494">
    <mergeCell ref="A188:A195"/>
    <mergeCell ref="B189:B195"/>
    <mergeCell ref="C189:C195"/>
    <mergeCell ref="D189:D195"/>
    <mergeCell ref="A197:A204"/>
    <mergeCell ref="B198:B204"/>
    <mergeCell ref="C198:C204"/>
    <mergeCell ref="D198:D204"/>
    <mergeCell ref="E198:E204"/>
    <mergeCell ref="F198:F204"/>
    <mergeCell ref="G198:G204"/>
    <mergeCell ref="H198:H204"/>
    <mergeCell ref="I198:J204"/>
    <mergeCell ref="E189:E195"/>
    <mergeCell ref="F189:F195"/>
    <mergeCell ref="G189:G195"/>
    <mergeCell ref="H189:H195"/>
    <mergeCell ref="I189:J195"/>
    <mergeCell ref="AF171:AF177"/>
    <mergeCell ref="AJ171:AJ176"/>
    <mergeCell ref="A179:A186"/>
    <mergeCell ref="B180:B186"/>
    <mergeCell ref="C180:C186"/>
    <mergeCell ref="D180:D186"/>
    <mergeCell ref="E180:E186"/>
    <mergeCell ref="F180:F186"/>
    <mergeCell ref="G180:G186"/>
    <mergeCell ref="H180:H186"/>
    <mergeCell ref="I180:J186"/>
    <mergeCell ref="K171:K177"/>
    <mergeCell ref="L171:L177"/>
    <mergeCell ref="R171:R177"/>
    <mergeCell ref="T171:T177"/>
    <mergeCell ref="V171:V177"/>
    <mergeCell ref="X171:X177"/>
    <mergeCell ref="Z171:Z177"/>
    <mergeCell ref="AB171:AB177"/>
    <mergeCell ref="A152:A159"/>
    <mergeCell ref="B153:B159"/>
    <mergeCell ref="C153:C159"/>
    <mergeCell ref="D153:D159"/>
    <mergeCell ref="AD171:AD177"/>
    <mergeCell ref="A170:A177"/>
    <mergeCell ref="B171:B177"/>
    <mergeCell ref="C171:C177"/>
    <mergeCell ref="D171:D177"/>
    <mergeCell ref="E171:E177"/>
    <mergeCell ref="F171:F177"/>
    <mergeCell ref="G171:G177"/>
    <mergeCell ref="H171:H177"/>
    <mergeCell ref="I171:J177"/>
    <mergeCell ref="A161:A168"/>
    <mergeCell ref="B162:B168"/>
    <mergeCell ref="C162:C168"/>
    <mergeCell ref="D162:D168"/>
    <mergeCell ref="E162:E168"/>
    <mergeCell ref="F162:F168"/>
    <mergeCell ref="G162:G168"/>
    <mergeCell ref="H162:H168"/>
    <mergeCell ref="I162:J168"/>
    <mergeCell ref="E153:E159"/>
    <mergeCell ref="F153:F159"/>
    <mergeCell ref="G153:G159"/>
    <mergeCell ref="H153:H159"/>
    <mergeCell ref="I153:J159"/>
    <mergeCell ref="AF135:AF141"/>
    <mergeCell ref="AJ135:AJ140"/>
    <mergeCell ref="A143:A150"/>
    <mergeCell ref="B144:B150"/>
    <mergeCell ref="C144:C150"/>
    <mergeCell ref="D144:D150"/>
    <mergeCell ref="E144:E150"/>
    <mergeCell ref="F144:F150"/>
    <mergeCell ref="G144:G150"/>
    <mergeCell ref="H144:H150"/>
    <mergeCell ref="I144:J150"/>
    <mergeCell ref="K135:K141"/>
    <mergeCell ref="L135:L141"/>
    <mergeCell ref="R135:R141"/>
    <mergeCell ref="T135:T141"/>
    <mergeCell ref="V135:V141"/>
    <mergeCell ref="X135:X141"/>
    <mergeCell ref="Z135:Z141"/>
    <mergeCell ref="AB135:AB141"/>
    <mergeCell ref="AF144:AF150"/>
    <mergeCell ref="A116:A123"/>
    <mergeCell ref="B117:B123"/>
    <mergeCell ref="C117:C123"/>
    <mergeCell ref="D117:D123"/>
    <mergeCell ref="AD135:AD141"/>
    <mergeCell ref="A134:A141"/>
    <mergeCell ref="B135:B141"/>
    <mergeCell ref="C135:C141"/>
    <mergeCell ref="D135:D141"/>
    <mergeCell ref="E135:E141"/>
    <mergeCell ref="F135:F141"/>
    <mergeCell ref="G135:G141"/>
    <mergeCell ref="H135:H141"/>
    <mergeCell ref="I135:J141"/>
    <mergeCell ref="A125:A132"/>
    <mergeCell ref="B126:B132"/>
    <mergeCell ref="C126:C132"/>
    <mergeCell ref="D126:D132"/>
    <mergeCell ref="E126:E132"/>
    <mergeCell ref="F126:F132"/>
    <mergeCell ref="G126:G132"/>
    <mergeCell ref="H126:H132"/>
    <mergeCell ref="I126:J132"/>
    <mergeCell ref="E117:E123"/>
    <mergeCell ref="F117:F123"/>
    <mergeCell ref="G117:G123"/>
    <mergeCell ref="H117:H123"/>
    <mergeCell ref="I117:J123"/>
    <mergeCell ref="AF99:AF105"/>
    <mergeCell ref="AJ99:AJ104"/>
    <mergeCell ref="A107:A114"/>
    <mergeCell ref="B108:B114"/>
    <mergeCell ref="C108:C114"/>
    <mergeCell ref="D108:D114"/>
    <mergeCell ref="E108:E114"/>
    <mergeCell ref="F108:F114"/>
    <mergeCell ref="G108:G114"/>
    <mergeCell ref="H108:H114"/>
    <mergeCell ref="I108:J114"/>
    <mergeCell ref="K99:K105"/>
    <mergeCell ref="L99:L105"/>
    <mergeCell ref="R99:R105"/>
    <mergeCell ref="T99:T105"/>
    <mergeCell ref="V99:V105"/>
    <mergeCell ref="X99:X105"/>
    <mergeCell ref="Z99:Z105"/>
    <mergeCell ref="AB99:AB105"/>
    <mergeCell ref="A98:A105"/>
    <mergeCell ref="B99:B105"/>
    <mergeCell ref="C99:C105"/>
    <mergeCell ref="D99:D105"/>
    <mergeCell ref="E99:E105"/>
    <mergeCell ref="F99:F105"/>
    <mergeCell ref="G99:G105"/>
    <mergeCell ref="H99:H105"/>
    <mergeCell ref="I99:J105"/>
    <mergeCell ref="AF81:AF87"/>
    <mergeCell ref="AD99:AD105"/>
    <mergeCell ref="AJ81:AJ86"/>
    <mergeCell ref="A89:A96"/>
    <mergeCell ref="B90:B96"/>
    <mergeCell ref="C90:C96"/>
    <mergeCell ref="D90:D96"/>
    <mergeCell ref="E90:E96"/>
    <mergeCell ref="F90:F96"/>
    <mergeCell ref="G90:G96"/>
    <mergeCell ref="H90:H96"/>
    <mergeCell ref="I90:J96"/>
    <mergeCell ref="I88:J88"/>
    <mergeCell ref="AF90:AF96"/>
    <mergeCell ref="AJ90:AJ95"/>
    <mergeCell ref="K90:K96"/>
    <mergeCell ref="L90:L96"/>
    <mergeCell ref="R90:R96"/>
    <mergeCell ref="T90:T96"/>
    <mergeCell ref="V90:V96"/>
    <mergeCell ref="X90:X96"/>
    <mergeCell ref="Z90:Z96"/>
    <mergeCell ref="AB90:AB96"/>
    <mergeCell ref="AD90:AD96"/>
    <mergeCell ref="AB72:AB78"/>
    <mergeCell ref="AD72:AD78"/>
    <mergeCell ref="A80:A87"/>
    <mergeCell ref="B81:B87"/>
    <mergeCell ref="C81:C87"/>
    <mergeCell ref="D81:D87"/>
    <mergeCell ref="E81:E87"/>
    <mergeCell ref="F81:F87"/>
    <mergeCell ref="G81:G87"/>
    <mergeCell ref="H81:H87"/>
    <mergeCell ref="I81:J87"/>
    <mergeCell ref="K81:K87"/>
    <mergeCell ref="L81:L87"/>
    <mergeCell ref="R81:R87"/>
    <mergeCell ref="T81:T87"/>
    <mergeCell ref="V81:V87"/>
    <mergeCell ref="X81:X87"/>
    <mergeCell ref="Z81:Z87"/>
    <mergeCell ref="AB81:AB87"/>
    <mergeCell ref="AD81:AD87"/>
    <mergeCell ref="F72:F78"/>
    <mergeCell ref="G72:G78"/>
    <mergeCell ref="K72:K78"/>
    <mergeCell ref="L72:L78"/>
    <mergeCell ref="R72:R78"/>
    <mergeCell ref="T72:T78"/>
    <mergeCell ref="V72:V78"/>
    <mergeCell ref="AF198:AF204"/>
    <mergeCell ref="AJ198:AJ203"/>
    <mergeCell ref="AD180:AD186"/>
    <mergeCell ref="AF189:AF195"/>
    <mergeCell ref="AJ189:AJ194"/>
    <mergeCell ref="K189:K195"/>
    <mergeCell ref="L189:L195"/>
    <mergeCell ref="R189:R195"/>
    <mergeCell ref="T189:T195"/>
    <mergeCell ref="V189:V195"/>
    <mergeCell ref="X189:X195"/>
    <mergeCell ref="Z189:Z195"/>
    <mergeCell ref="AB189:AB195"/>
    <mergeCell ref="AD189:AD195"/>
    <mergeCell ref="AF162:AF168"/>
    <mergeCell ref="AJ162:AJ167"/>
    <mergeCell ref="K162:K168"/>
    <mergeCell ref="X72:X78"/>
    <mergeCell ref="Z72:Z78"/>
    <mergeCell ref="L162:L168"/>
    <mergeCell ref="R162:R168"/>
    <mergeCell ref="I61:J61"/>
    <mergeCell ref="A39:A46"/>
    <mergeCell ref="B40:B46"/>
    <mergeCell ref="C40:C46"/>
    <mergeCell ref="D40:D46"/>
    <mergeCell ref="E40:E46"/>
    <mergeCell ref="F40:F46"/>
    <mergeCell ref="H72:H78"/>
    <mergeCell ref="I72:J78"/>
    <mergeCell ref="A48:A60"/>
    <mergeCell ref="B49:B60"/>
    <mergeCell ref="C49:C60"/>
    <mergeCell ref="D49:D60"/>
    <mergeCell ref="E49:E60"/>
    <mergeCell ref="F49:F60"/>
    <mergeCell ref="R22:R28"/>
    <mergeCell ref="T22:T28"/>
    <mergeCell ref="V22:V28"/>
    <mergeCell ref="X22:X28"/>
    <mergeCell ref="Z22:Z28"/>
    <mergeCell ref="AB22:AB28"/>
    <mergeCell ref="AD22:AD28"/>
    <mergeCell ref="I205:J205"/>
    <mergeCell ref="A21:A28"/>
    <mergeCell ref="B22:B28"/>
    <mergeCell ref="C22:C28"/>
    <mergeCell ref="D22:D28"/>
    <mergeCell ref="E22:E28"/>
    <mergeCell ref="F22:F28"/>
    <mergeCell ref="G22:G28"/>
    <mergeCell ref="H22:H28"/>
    <mergeCell ref="I22:J28"/>
    <mergeCell ref="I178:J178"/>
    <mergeCell ref="I169:J169"/>
    <mergeCell ref="I142:J142"/>
    <mergeCell ref="I124:J124"/>
    <mergeCell ref="I106:J106"/>
    <mergeCell ref="I97:J97"/>
    <mergeCell ref="I38:J38"/>
    <mergeCell ref="AF22:AF28"/>
    <mergeCell ref="AJ22:AJ27"/>
    <mergeCell ref="I29:J29"/>
    <mergeCell ref="K198:K204"/>
    <mergeCell ref="L198:L204"/>
    <mergeCell ref="R198:R204"/>
    <mergeCell ref="T198:T204"/>
    <mergeCell ref="V198:V204"/>
    <mergeCell ref="X198:X204"/>
    <mergeCell ref="Z198:Z204"/>
    <mergeCell ref="AB198:AB204"/>
    <mergeCell ref="AD198:AD204"/>
    <mergeCell ref="I196:J196"/>
    <mergeCell ref="AF180:AF186"/>
    <mergeCell ref="AJ180:AJ185"/>
    <mergeCell ref="I187:J187"/>
    <mergeCell ref="K180:K186"/>
    <mergeCell ref="L180:L186"/>
    <mergeCell ref="R180:R186"/>
    <mergeCell ref="T180:T186"/>
    <mergeCell ref="V180:V186"/>
    <mergeCell ref="X180:X186"/>
    <mergeCell ref="Z180:Z186"/>
    <mergeCell ref="AB180:AB186"/>
    <mergeCell ref="T162:T168"/>
    <mergeCell ref="V162:V168"/>
    <mergeCell ref="X162:X168"/>
    <mergeCell ref="Z162:Z168"/>
    <mergeCell ref="AB162:AB168"/>
    <mergeCell ref="AD162:AD168"/>
    <mergeCell ref="I160:J160"/>
    <mergeCell ref="AJ144:AJ149"/>
    <mergeCell ref="I151:J151"/>
    <mergeCell ref="K144:K150"/>
    <mergeCell ref="L144:L150"/>
    <mergeCell ref="R144:R150"/>
    <mergeCell ref="T144:T150"/>
    <mergeCell ref="V144:V150"/>
    <mergeCell ref="X144:X150"/>
    <mergeCell ref="Z144:Z150"/>
    <mergeCell ref="AB144:AB150"/>
    <mergeCell ref="AD144:AD150"/>
    <mergeCell ref="AF153:AF159"/>
    <mergeCell ref="AJ153:AJ158"/>
    <mergeCell ref="K153:K159"/>
    <mergeCell ref="L153:L159"/>
    <mergeCell ref="R153:R159"/>
    <mergeCell ref="T153:T159"/>
    <mergeCell ref="V153:V159"/>
    <mergeCell ref="X153:X159"/>
    <mergeCell ref="Z153:Z159"/>
    <mergeCell ref="AB153:AB159"/>
    <mergeCell ref="AD153:AD159"/>
    <mergeCell ref="AF126:AF132"/>
    <mergeCell ref="AJ126:AJ131"/>
    <mergeCell ref="I133:J133"/>
    <mergeCell ref="K126:K132"/>
    <mergeCell ref="L126:L132"/>
    <mergeCell ref="R126:R132"/>
    <mergeCell ref="T126:T132"/>
    <mergeCell ref="V126:V132"/>
    <mergeCell ref="X126:X132"/>
    <mergeCell ref="Z126:Z132"/>
    <mergeCell ref="AB126:AB132"/>
    <mergeCell ref="AD126:AD132"/>
    <mergeCell ref="AF108:AF114"/>
    <mergeCell ref="AJ108:AJ113"/>
    <mergeCell ref="I115:J115"/>
    <mergeCell ref="K108:K114"/>
    <mergeCell ref="L108:L114"/>
    <mergeCell ref="R108:R114"/>
    <mergeCell ref="T108:T114"/>
    <mergeCell ref="V108:V114"/>
    <mergeCell ref="X108:X114"/>
    <mergeCell ref="Z108:Z114"/>
    <mergeCell ref="AB108:AB114"/>
    <mergeCell ref="AD108:AD114"/>
    <mergeCell ref="AF117:AF123"/>
    <mergeCell ref="AJ117:AJ122"/>
    <mergeCell ref="K117:K123"/>
    <mergeCell ref="L117:L123"/>
    <mergeCell ref="R117:R123"/>
    <mergeCell ref="T117:T123"/>
    <mergeCell ref="V117:V123"/>
    <mergeCell ref="X117:X123"/>
    <mergeCell ref="Z117:Z123"/>
    <mergeCell ref="AB117:AB123"/>
    <mergeCell ref="AD117:AD123"/>
    <mergeCell ref="AF72:AF78"/>
    <mergeCell ref="AJ72:AJ77"/>
    <mergeCell ref="I79:J79"/>
    <mergeCell ref="A71:A78"/>
    <mergeCell ref="Z63:Z69"/>
    <mergeCell ref="AB63:AB69"/>
    <mergeCell ref="AD63:AD69"/>
    <mergeCell ref="AF63:AF69"/>
    <mergeCell ref="AJ63:AJ68"/>
    <mergeCell ref="I70:J70"/>
    <mergeCell ref="G63:G69"/>
    <mergeCell ref="H63:H69"/>
    <mergeCell ref="I63:J69"/>
    <mergeCell ref="K63:K69"/>
    <mergeCell ref="L63:L69"/>
    <mergeCell ref="R63:R69"/>
    <mergeCell ref="T63:T69"/>
    <mergeCell ref="V63:V69"/>
    <mergeCell ref="X63:X69"/>
    <mergeCell ref="A62:A69"/>
    <mergeCell ref="B72:B78"/>
    <mergeCell ref="C72:C78"/>
    <mergeCell ref="D72:D78"/>
    <mergeCell ref="E72:E78"/>
    <mergeCell ref="T40:T46"/>
    <mergeCell ref="V40:V46"/>
    <mergeCell ref="X40:X46"/>
    <mergeCell ref="Z40:Z46"/>
    <mergeCell ref="AB40:AB46"/>
    <mergeCell ref="AD40:AD46"/>
    <mergeCell ref="AF40:AF46"/>
    <mergeCell ref="AJ40:AJ45"/>
    <mergeCell ref="R49:R60"/>
    <mergeCell ref="T49:T60"/>
    <mergeCell ref="V49:V60"/>
    <mergeCell ref="X49:X60"/>
    <mergeCell ref="Z49:Z60"/>
    <mergeCell ref="AB49:AB60"/>
    <mergeCell ref="AD49:AD60"/>
    <mergeCell ref="AF49:AF60"/>
    <mergeCell ref="AJ49:AJ59"/>
    <mergeCell ref="B207:B208"/>
    <mergeCell ref="C207:J208"/>
    <mergeCell ref="G6:J6"/>
    <mergeCell ref="K6:Q6"/>
    <mergeCell ref="E13:E19"/>
    <mergeCell ref="B7:C8"/>
    <mergeCell ref="E7:E8"/>
    <mergeCell ref="B9:C9"/>
    <mergeCell ref="B63:B69"/>
    <mergeCell ref="C63:C69"/>
    <mergeCell ref="D63:D69"/>
    <mergeCell ref="E63:E69"/>
    <mergeCell ref="F63:F69"/>
    <mergeCell ref="G40:G46"/>
    <mergeCell ref="H40:H46"/>
    <mergeCell ref="I40:J46"/>
    <mergeCell ref="K40:K46"/>
    <mergeCell ref="L40:L46"/>
    <mergeCell ref="I47:J47"/>
    <mergeCell ref="G49:G60"/>
    <mergeCell ref="H49:H60"/>
    <mergeCell ref="I49:J60"/>
    <mergeCell ref="K49:K60"/>
    <mergeCell ref="L49:L60"/>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7"/>
    <mergeCell ref="AH40:AH46"/>
    <mergeCell ref="AH49:AH60"/>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s>
  <dataValidations disablePrompts="1" count="4">
    <dataValidation type="list" allowBlank="1" showInputMessage="1" showErrorMessage="1" sqref="WVM983163 WLQ983163 WBU983163 VRY983163 VIC983163 UYG983163 UOK983163 UEO983163 TUS983163 TKW983163 TBA983163 SRE983163 SHI983163 RXM983163 RNQ983163 RDU983163 QTY983163 QKC983163 QAG983163 PQK983163 PGO983163 OWS983163 OMW983163 ODA983163 NTE983163 NJI983163 MZM983163 MPQ983163 MFU983163 LVY983163 LMC983163 LCG983163 KSK983163 KIO983163 JYS983163 JOW983163 JFA983163 IVE983163 ILI983163 IBM983163 HRQ983163 HHU983163 GXY983163 GOC983163 GEG983163 FUK983163 FKO983163 FAS983163 EQW983163 EHA983163 DXE983163 DNI983163 DDM983163 CTQ983163 CJU983163 BZY983163 BQC983163 BGG983163 AWK983163 AMO983163 ACS983163 SW983163 JA983163 B983163 WVM917627 WLQ917627 WBU917627 VRY917627 VIC917627 UYG917627 UOK917627 UEO917627 TUS917627 TKW917627 TBA917627 SRE917627 SHI917627 RXM917627 RNQ917627 RDU917627 QTY917627 QKC917627 QAG917627 PQK917627 PGO917627 OWS917627 OMW917627 ODA917627 NTE917627 NJI917627 MZM917627 MPQ917627 MFU917627 LVY917627 LMC917627 LCG917627 KSK917627 KIO917627 JYS917627 JOW917627 JFA917627 IVE917627 ILI917627 IBM917627 HRQ917627 HHU917627 GXY917627 GOC917627 GEG917627 FUK917627 FKO917627 FAS917627 EQW917627 EHA917627 DXE917627 DNI917627 DDM917627 CTQ917627 CJU917627 BZY917627 BQC917627 BGG917627 AWK917627 AMO917627 ACS917627 SW917627 JA917627 B917627 WVM852091 WLQ852091 WBU852091 VRY852091 VIC852091 UYG852091 UOK852091 UEO852091 TUS852091 TKW852091 TBA852091 SRE852091 SHI852091 RXM852091 RNQ852091 RDU852091 QTY852091 QKC852091 QAG852091 PQK852091 PGO852091 OWS852091 OMW852091 ODA852091 NTE852091 NJI852091 MZM852091 MPQ852091 MFU852091 LVY852091 LMC852091 LCG852091 KSK852091 KIO852091 JYS852091 JOW852091 JFA852091 IVE852091 ILI852091 IBM852091 HRQ852091 HHU852091 GXY852091 GOC852091 GEG852091 FUK852091 FKO852091 FAS852091 EQW852091 EHA852091 DXE852091 DNI852091 DDM852091 CTQ852091 CJU852091 BZY852091 BQC852091 BGG852091 AWK852091 AMO852091 ACS852091 SW852091 JA852091 B852091 WVM786555 WLQ786555 WBU786555 VRY786555 VIC786555 UYG786555 UOK786555 UEO786555 TUS786555 TKW786555 TBA786555 SRE786555 SHI786555 RXM786555 RNQ786555 RDU786555 QTY786555 QKC786555 QAG786555 PQK786555 PGO786555 OWS786555 OMW786555 ODA786555 NTE786555 NJI786555 MZM786555 MPQ786555 MFU786555 LVY786555 LMC786555 LCG786555 KSK786555 KIO786555 JYS786555 JOW786555 JFA786555 IVE786555 ILI786555 IBM786555 HRQ786555 HHU786555 GXY786555 GOC786555 GEG786555 FUK786555 FKO786555 FAS786555 EQW786555 EHA786555 DXE786555 DNI786555 DDM786555 CTQ786555 CJU786555 BZY786555 BQC786555 BGG786555 AWK786555 AMO786555 ACS786555 SW786555 JA786555 B786555 WVM721019 WLQ721019 WBU721019 VRY721019 VIC721019 UYG721019 UOK721019 UEO721019 TUS721019 TKW721019 TBA721019 SRE721019 SHI721019 RXM721019 RNQ721019 RDU721019 QTY721019 QKC721019 QAG721019 PQK721019 PGO721019 OWS721019 OMW721019 ODA721019 NTE721019 NJI721019 MZM721019 MPQ721019 MFU721019 LVY721019 LMC721019 LCG721019 KSK721019 KIO721019 JYS721019 JOW721019 JFA721019 IVE721019 ILI721019 IBM721019 HRQ721019 HHU721019 GXY721019 GOC721019 GEG721019 FUK721019 FKO721019 FAS721019 EQW721019 EHA721019 DXE721019 DNI721019 DDM721019 CTQ721019 CJU721019 BZY721019 BQC721019 BGG721019 AWK721019 AMO721019 ACS721019 SW721019 JA721019 B721019 WVM655483 WLQ655483 WBU655483 VRY655483 VIC655483 UYG655483 UOK655483 UEO655483 TUS655483 TKW655483 TBA655483 SRE655483 SHI655483 RXM655483 RNQ655483 RDU655483 QTY655483 QKC655483 QAG655483 PQK655483 PGO655483 OWS655483 OMW655483 ODA655483 NTE655483 NJI655483 MZM655483 MPQ655483 MFU655483 LVY655483 LMC655483 LCG655483 KSK655483 KIO655483 JYS655483 JOW655483 JFA655483 IVE655483 ILI655483 IBM655483 HRQ655483 HHU655483 GXY655483 GOC655483 GEG655483 FUK655483 FKO655483 FAS655483 EQW655483 EHA655483 DXE655483 DNI655483 DDM655483 CTQ655483 CJU655483 BZY655483 BQC655483 BGG655483 AWK655483 AMO655483 ACS655483 SW655483 JA655483 B655483 WVM589947 WLQ589947 WBU589947 VRY589947 VIC589947 UYG589947 UOK589947 UEO589947 TUS589947 TKW589947 TBA589947 SRE589947 SHI589947 RXM589947 RNQ589947 RDU589947 QTY589947 QKC589947 QAG589947 PQK589947 PGO589947 OWS589947 OMW589947 ODA589947 NTE589947 NJI589947 MZM589947 MPQ589947 MFU589947 LVY589947 LMC589947 LCG589947 KSK589947 KIO589947 JYS589947 JOW589947 JFA589947 IVE589947 ILI589947 IBM589947 HRQ589947 HHU589947 GXY589947 GOC589947 GEG589947 FUK589947 FKO589947 FAS589947 EQW589947 EHA589947 DXE589947 DNI589947 DDM589947 CTQ589947 CJU589947 BZY589947 BQC589947 BGG589947 AWK589947 AMO589947 ACS589947 SW589947 JA589947 B589947 WVM524411 WLQ524411 WBU524411 VRY524411 VIC524411 UYG524411 UOK524411 UEO524411 TUS524411 TKW524411 TBA524411 SRE524411 SHI524411 RXM524411 RNQ524411 RDU524411 QTY524411 QKC524411 QAG524411 PQK524411 PGO524411 OWS524411 OMW524411 ODA524411 NTE524411 NJI524411 MZM524411 MPQ524411 MFU524411 LVY524411 LMC524411 LCG524411 KSK524411 KIO524411 JYS524411 JOW524411 JFA524411 IVE524411 ILI524411 IBM524411 HRQ524411 HHU524411 GXY524411 GOC524411 GEG524411 FUK524411 FKO524411 FAS524411 EQW524411 EHA524411 DXE524411 DNI524411 DDM524411 CTQ524411 CJU524411 BZY524411 BQC524411 BGG524411 AWK524411 AMO524411 ACS524411 SW524411 JA524411 B524411 WVM458875 WLQ458875 WBU458875 VRY458875 VIC458875 UYG458875 UOK458875 UEO458875 TUS458875 TKW458875 TBA458875 SRE458875 SHI458875 RXM458875 RNQ458875 RDU458875 QTY458875 QKC458875 QAG458875 PQK458875 PGO458875 OWS458875 OMW458875 ODA458875 NTE458875 NJI458875 MZM458875 MPQ458875 MFU458875 LVY458875 LMC458875 LCG458875 KSK458875 KIO458875 JYS458875 JOW458875 JFA458875 IVE458875 ILI458875 IBM458875 HRQ458875 HHU458875 GXY458875 GOC458875 GEG458875 FUK458875 FKO458875 FAS458875 EQW458875 EHA458875 DXE458875 DNI458875 DDM458875 CTQ458875 CJU458875 BZY458875 BQC458875 BGG458875 AWK458875 AMO458875 ACS458875 SW458875 JA458875 B458875 WVM393339 WLQ393339 WBU393339 VRY393339 VIC393339 UYG393339 UOK393339 UEO393339 TUS393339 TKW393339 TBA393339 SRE393339 SHI393339 RXM393339 RNQ393339 RDU393339 QTY393339 QKC393339 QAG393339 PQK393339 PGO393339 OWS393339 OMW393339 ODA393339 NTE393339 NJI393339 MZM393339 MPQ393339 MFU393339 LVY393339 LMC393339 LCG393339 KSK393339 KIO393339 JYS393339 JOW393339 JFA393339 IVE393339 ILI393339 IBM393339 HRQ393339 HHU393339 GXY393339 GOC393339 GEG393339 FUK393339 FKO393339 FAS393339 EQW393339 EHA393339 DXE393339 DNI393339 DDM393339 CTQ393339 CJU393339 BZY393339 BQC393339 BGG393339 AWK393339 AMO393339 ACS393339 SW393339 JA393339 B393339 WVM327803 WLQ327803 WBU327803 VRY327803 VIC327803 UYG327803 UOK327803 UEO327803 TUS327803 TKW327803 TBA327803 SRE327803 SHI327803 RXM327803 RNQ327803 RDU327803 QTY327803 QKC327803 QAG327803 PQK327803 PGO327803 OWS327803 OMW327803 ODA327803 NTE327803 NJI327803 MZM327803 MPQ327803 MFU327803 LVY327803 LMC327803 LCG327803 KSK327803 KIO327803 JYS327803 JOW327803 JFA327803 IVE327803 ILI327803 IBM327803 HRQ327803 HHU327803 GXY327803 GOC327803 GEG327803 FUK327803 FKO327803 FAS327803 EQW327803 EHA327803 DXE327803 DNI327803 DDM327803 CTQ327803 CJU327803 BZY327803 BQC327803 BGG327803 AWK327803 AMO327803 ACS327803 SW327803 JA327803 B327803 WVM262267 WLQ262267 WBU262267 VRY262267 VIC262267 UYG262267 UOK262267 UEO262267 TUS262267 TKW262267 TBA262267 SRE262267 SHI262267 RXM262267 RNQ262267 RDU262267 QTY262267 QKC262267 QAG262267 PQK262267 PGO262267 OWS262267 OMW262267 ODA262267 NTE262267 NJI262267 MZM262267 MPQ262267 MFU262267 LVY262267 LMC262267 LCG262267 KSK262267 KIO262267 JYS262267 JOW262267 JFA262267 IVE262267 ILI262267 IBM262267 HRQ262267 HHU262267 GXY262267 GOC262267 GEG262267 FUK262267 FKO262267 FAS262267 EQW262267 EHA262267 DXE262267 DNI262267 DDM262267 CTQ262267 CJU262267 BZY262267 BQC262267 BGG262267 AWK262267 AMO262267 ACS262267 SW262267 JA262267 B262267 WVM196731 WLQ196731 WBU196731 VRY196731 VIC196731 UYG196731 UOK196731 UEO196731 TUS196731 TKW196731 TBA196731 SRE196731 SHI196731 RXM196731 RNQ196731 RDU196731 QTY196731 QKC196731 QAG196731 PQK196731 PGO196731 OWS196731 OMW196731 ODA196731 NTE196731 NJI196731 MZM196731 MPQ196731 MFU196731 LVY196731 LMC196731 LCG196731 KSK196731 KIO196731 JYS196731 JOW196731 JFA196731 IVE196731 ILI196731 IBM196731 HRQ196731 HHU196731 GXY196731 GOC196731 GEG196731 FUK196731 FKO196731 FAS196731 EQW196731 EHA196731 DXE196731 DNI196731 DDM196731 CTQ196731 CJU196731 BZY196731 BQC196731 BGG196731 AWK196731 AMO196731 ACS196731 SW196731 JA196731 B196731 WVM131195 WLQ131195 WBU131195 VRY131195 VIC131195 UYG131195 UOK131195 UEO131195 TUS131195 TKW131195 TBA131195 SRE131195 SHI131195 RXM131195 RNQ131195 RDU131195 QTY131195 QKC131195 QAG131195 PQK131195 PGO131195 OWS131195 OMW131195 ODA131195 NTE131195 NJI131195 MZM131195 MPQ131195 MFU131195 LVY131195 LMC131195 LCG131195 KSK131195 KIO131195 JYS131195 JOW131195 JFA131195 IVE131195 ILI131195 IBM131195 HRQ131195 HHU131195 GXY131195 GOC131195 GEG131195 FUK131195 FKO131195 FAS131195 EQW131195 EHA131195 DXE131195 DNI131195 DDM131195 CTQ131195 CJU131195 BZY131195 BQC131195 BGG131195 AWK131195 AMO131195 ACS131195 SW131195 JA131195 B131195 WVM65659 WLQ65659 WBU65659 VRY65659 VIC65659 UYG65659 UOK65659 UEO65659 TUS65659 TKW65659 TBA65659 SRE65659 SHI65659 RXM65659 RNQ65659 RDU65659 QTY65659 QKC65659 QAG65659 PQK65659 PGO65659 OWS65659 OMW65659 ODA65659 NTE65659 NJI65659 MZM65659 MPQ65659 MFU65659 LVY65659 LMC65659 LCG65659 KSK65659 KIO65659 JYS65659 JOW65659 JFA65659 IVE65659 ILI65659 IBM65659 HRQ65659 HHU65659 GXY65659 GOC65659 GEG65659 FUK65659 FKO65659 FAS65659 EQW65659 EHA65659 DXE65659 DNI65659 DDM65659 CTQ65659 CJU65659 BZY65659 BQC65659 BGG65659 AWK65659 AMO65659 ACS65659 SW65659 JA65659 B65659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60 D63:D69 D72:D78 D81:D87 D90:D96 D99:D105 D108:D114 D117:D123 D126:D132 D135:D141 D144:D150 D153:D159 D162:D168 D171:D177 D180:D186 D189:D195 D198:D204" xr:uid="{00000000-0002-0000-0000-000002000000}">
      <formula1>INDIRECT($D$9)</formula1>
    </dataValidation>
    <dataValidation type="list" allowBlank="1" showInputMessage="1" showErrorMessage="1" sqref="N3:P3" xr:uid="{00000000-0002-0000-0000-000003000000}">
      <formula1>$N$315:$N$319</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4000000}">
          <x14:formula1>
            <xm:f>#REF!</xm:f>
          </x14:formula1>
          <xm:sqref>WVX983157:WVZ983157 WMB983157:WMD983157 WCF983157:WCH983157 VSJ983157:VSL983157 VIN983157:VIP983157 UYR983157:UYT983157 UOV983157:UOX983157 UEZ983157:UFB983157 TVD983157:TVF983157 TLH983157:TLJ983157 TBL983157:TBN983157 SRP983157:SRR983157 SHT983157:SHV983157 RXX983157:RXZ983157 ROB983157:ROD983157 REF983157:REH983157 QUJ983157:QUL983157 QKN983157:QKP983157 QAR983157:QAT983157 PQV983157:PQX983157 PGZ983157:PHB983157 OXD983157:OXF983157 ONH983157:ONJ983157 ODL983157:ODN983157 NTP983157:NTR983157 NJT983157:NJV983157 MZX983157:MZZ983157 MQB983157:MQD983157 MGF983157:MGH983157 LWJ983157:LWL983157 LMN983157:LMP983157 LCR983157:LCT983157 KSV983157:KSX983157 KIZ983157:KJB983157 JZD983157:JZF983157 JPH983157:JPJ983157 JFL983157:JFN983157 IVP983157:IVR983157 ILT983157:ILV983157 IBX983157:IBZ983157 HSB983157:HSD983157 HIF983157:HIH983157 GYJ983157:GYL983157 GON983157:GOP983157 GER983157:GET983157 FUV983157:FUX983157 FKZ983157:FLB983157 FBD983157:FBF983157 ERH983157:ERJ983157 EHL983157:EHN983157 DXP983157:DXR983157 DNT983157:DNV983157 DDX983157:DDZ983157 CUB983157:CUD983157 CKF983157:CKH983157 CAJ983157:CAL983157 BQN983157:BQP983157 BGR983157:BGT983157 AWV983157:AWX983157 AMZ983157:ANB983157 ADD983157:ADF983157 TH983157:TJ983157 JL983157:JN983157 N983157:P983157 WVX917621:WVZ917621 WMB917621:WMD917621 WCF917621:WCH917621 VSJ917621:VSL917621 VIN917621:VIP917621 UYR917621:UYT917621 UOV917621:UOX917621 UEZ917621:UFB917621 TVD917621:TVF917621 TLH917621:TLJ917621 TBL917621:TBN917621 SRP917621:SRR917621 SHT917621:SHV917621 RXX917621:RXZ917621 ROB917621:ROD917621 REF917621:REH917621 QUJ917621:QUL917621 QKN917621:QKP917621 QAR917621:QAT917621 PQV917621:PQX917621 PGZ917621:PHB917621 OXD917621:OXF917621 ONH917621:ONJ917621 ODL917621:ODN917621 NTP917621:NTR917621 NJT917621:NJV917621 MZX917621:MZZ917621 MQB917621:MQD917621 MGF917621:MGH917621 LWJ917621:LWL917621 LMN917621:LMP917621 LCR917621:LCT917621 KSV917621:KSX917621 KIZ917621:KJB917621 JZD917621:JZF917621 JPH917621:JPJ917621 JFL917621:JFN917621 IVP917621:IVR917621 ILT917621:ILV917621 IBX917621:IBZ917621 HSB917621:HSD917621 HIF917621:HIH917621 GYJ917621:GYL917621 GON917621:GOP917621 GER917621:GET917621 FUV917621:FUX917621 FKZ917621:FLB917621 FBD917621:FBF917621 ERH917621:ERJ917621 EHL917621:EHN917621 DXP917621:DXR917621 DNT917621:DNV917621 DDX917621:DDZ917621 CUB917621:CUD917621 CKF917621:CKH917621 CAJ917621:CAL917621 BQN917621:BQP917621 BGR917621:BGT917621 AWV917621:AWX917621 AMZ917621:ANB917621 ADD917621:ADF917621 TH917621:TJ917621 JL917621:JN917621 N917621:P917621 WVX852085:WVZ852085 WMB852085:WMD852085 WCF852085:WCH852085 VSJ852085:VSL852085 VIN852085:VIP852085 UYR852085:UYT852085 UOV852085:UOX852085 UEZ852085:UFB852085 TVD852085:TVF852085 TLH852085:TLJ852085 TBL852085:TBN852085 SRP852085:SRR852085 SHT852085:SHV852085 RXX852085:RXZ852085 ROB852085:ROD852085 REF852085:REH852085 QUJ852085:QUL852085 QKN852085:QKP852085 QAR852085:QAT852085 PQV852085:PQX852085 PGZ852085:PHB852085 OXD852085:OXF852085 ONH852085:ONJ852085 ODL852085:ODN852085 NTP852085:NTR852085 NJT852085:NJV852085 MZX852085:MZZ852085 MQB852085:MQD852085 MGF852085:MGH852085 LWJ852085:LWL852085 LMN852085:LMP852085 LCR852085:LCT852085 KSV852085:KSX852085 KIZ852085:KJB852085 JZD852085:JZF852085 JPH852085:JPJ852085 JFL852085:JFN852085 IVP852085:IVR852085 ILT852085:ILV852085 IBX852085:IBZ852085 HSB852085:HSD852085 HIF852085:HIH852085 GYJ852085:GYL852085 GON852085:GOP852085 GER852085:GET852085 FUV852085:FUX852085 FKZ852085:FLB852085 FBD852085:FBF852085 ERH852085:ERJ852085 EHL852085:EHN852085 DXP852085:DXR852085 DNT852085:DNV852085 DDX852085:DDZ852085 CUB852085:CUD852085 CKF852085:CKH852085 CAJ852085:CAL852085 BQN852085:BQP852085 BGR852085:BGT852085 AWV852085:AWX852085 AMZ852085:ANB852085 ADD852085:ADF852085 TH852085:TJ852085 JL852085:JN852085 N852085:P852085 WVX786549:WVZ786549 WMB786549:WMD786549 WCF786549:WCH786549 VSJ786549:VSL786549 VIN786549:VIP786549 UYR786549:UYT786549 UOV786549:UOX786549 UEZ786549:UFB786549 TVD786549:TVF786549 TLH786549:TLJ786549 TBL786549:TBN786549 SRP786549:SRR786549 SHT786549:SHV786549 RXX786549:RXZ786549 ROB786549:ROD786549 REF786549:REH786549 QUJ786549:QUL786549 QKN786549:QKP786549 QAR786549:QAT786549 PQV786549:PQX786549 PGZ786549:PHB786549 OXD786549:OXF786549 ONH786549:ONJ786549 ODL786549:ODN786549 NTP786549:NTR786549 NJT786549:NJV786549 MZX786549:MZZ786549 MQB786549:MQD786549 MGF786549:MGH786549 LWJ786549:LWL786549 LMN786549:LMP786549 LCR786549:LCT786549 KSV786549:KSX786549 KIZ786549:KJB786549 JZD786549:JZF786549 JPH786549:JPJ786549 JFL786549:JFN786549 IVP786549:IVR786549 ILT786549:ILV786549 IBX786549:IBZ786549 HSB786549:HSD786549 HIF786549:HIH786549 GYJ786549:GYL786549 GON786549:GOP786549 GER786549:GET786549 FUV786549:FUX786549 FKZ786549:FLB786549 FBD786549:FBF786549 ERH786549:ERJ786549 EHL786549:EHN786549 DXP786549:DXR786549 DNT786549:DNV786549 DDX786549:DDZ786549 CUB786549:CUD786549 CKF786549:CKH786549 CAJ786549:CAL786549 BQN786549:BQP786549 BGR786549:BGT786549 AWV786549:AWX786549 AMZ786549:ANB786549 ADD786549:ADF786549 TH786549:TJ786549 JL786549:JN786549 N786549:P786549 WVX721013:WVZ721013 WMB721013:WMD721013 WCF721013:WCH721013 VSJ721013:VSL721013 VIN721013:VIP721013 UYR721013:UYT721013 UOV721013:UOX721013 UEZ721013:UFB721013 TVD721013:TVF721013 TLH721013:TLJ721013 TBL721013:TBN721013 SRP721013:SRR721013 SHT721013:SHV721013 RXX721013:RXZ721013 ROB721013:ROD721013 REF721013:REH721013 QUJ721013:QUL721013 QKN721013:QKP721013 QAR721013:QAT721013 PQV721013:PQX721013 PGZ721013:PHB721013 OXD721013:OXF721013 ONH721013:ONJ721013 ODL721013:ODN721013 NTP721013:NTR721013 NJT721013:NJV721013 MZX721013:MZZ721013 MQB721013:MQD721013 MGF721013:MGH721013 LWJ721013:LWL721013 LMN721013:LMP721013 LCR721013:LCT721013 KSV721013:KSX721013 KIZ721013:KJB721013 JZD721013:JZF721013 JPH721013:JPJ721013 JFL721013:JFN721013 IVP721013:IVR721013 ILT721013:ILV721013 IBX721013:IBZ721013 HSB721013:HSD721013 HIF721013:HIH721013 GYJ721013:GYL721013 GON721013:GOP721013 GER721013:GET721013 FUV721013:FUX721013 FKZ721013:FLB721013 FBD721013:FBF721013 ERH721013:ERJ721013 EHL721013:EHN721013 DXP721013:DXR721013 DNT721013:DNV721013 DDX721013:DDZ721013 CUB721013:CUD721013 CKF721013:CKH721013 CAJ721013:CAL721013 BQN721013:BQP721013 BGR721013:BGT721013 AWV721013:AWX721013 AMZ721013:ANB721013 ADD721013:ADF721013 TH721013:TJ721013 JL721013:JN721013 N721013:P721013 WVX655477:WVZ655477 WMB655477:WMD655477 WCF655477:WCH655477 VSJ655477:VSL655477 VIN655477:VIP655477 UYR655477:UYT655477 UOV655477:UOX655477 UEZ655477:UFB655477 TVD655477:TVF655477 TLH655477:TLJ655477 TBL655477:TBN655477 SRP655477:SRR655477 SHT655477:SHV655477 RXX655477:RXZ655477 ROB655477:ROD655477 REF655477:REH655477 QUJ655477:QUL655477 QKN655477:QKP655477 QAR655477:QAT655477 PQV655477:PQX655477 PGZ655477:PHB655477 OXD655477:OXF655477 ONH655477:ONJ655477 ODL655477:ODN655477 NTP655477:NTR655477 NJT655477:NJV655477 MZX655477:MZZ655477 MQB655477:MQD655477 MGF655477:MGH655477 LWJ655477:LWL655477 LMN655477:LMP655477 LCR655477:LCT655477 KSV655477:KSX655477 KIZ655477:KJB655477 JZD655477:JZF655477 JPH655477:JPJ655477 JFL655477:JFN655477 IVP655477:IVR655477 ILT655477:ILV655477 IBX655477:IBZ655477 HSB655477:HSD655477 HIF655477:HIH655477 GYJ655477:GYL655477 GON655477:GOP655477 GER655477:GET655477 FUV655477:FUX655477 FKZ655477:FLB655477 FBD655477:FBF655477 ERH655477:ERJ655477 EHL655477:EHN655477 DXP655477:DXR655477 DNT655477:DNV655477 DDX655477:DDZ655477 CUB655477:CUD655477 CKF655477:CKH655477 CAJ655477:CAL655477 BQN655477:BQP655477 BGR655477:BGT655477 AWV655477:AWX655477 AMZ655477:ANB655477 ADD655477:ADF655477 TH655477:TJ655477 JL655477:JN655477 N655477:P655477 WVX589941:WVZ589941 WMB589941:WMD589941 WCF589941:WCH589941 VSJ589941:VSL589941 VIN589941:VIP589941 UYR589941:UYT589941 UOV589941:UOX589941 UEZ589941:UFB589941 TVD589941:TVF589941 TLH589941:TLJ589941 TBL589941:TBN589941 SRP589941:SRR589941 SHT589941:SHV589941 RXX589941:RXZ589941 ROB589941:ROD589941 REF589941:REH589941 QUJ589941:QUL589941 QKN589941:QKP589941 QAR589941:QAT589941 PQV589941:PQX589941 PGZ589941:PHB589941 OXD589941:OXF589941 ONH589941:ONJ589941 ODL589941:ODN589941 NTP589941:NTR589941 NJT589941:NJV589941 MZX589941:MZZ589941 MQB589941:MQD589941 MGF589941:MGH589941 LWJ589941:LWL589941 LMN589941:LMP589941 LCR589941:LCT589941 KSV589941:KSX589941 KIZ589941:KJB589941 JZD589941:JZF589941 JPH589941:JPJ589941 JFL589941:JFN589941 IVP589941:IVR589941 ILT589941:ILV589941 IBX589941:IBZ589941 HSB589941:HSD589941 HIF589941:HIH589941 GYJ589941:GYL589941 GON589941:GOP589941 GER589941:GET589941 FUV589941:FUX589941 FKZ589941:FLB589941 FBD589941:FBF589941 ERH589941:ERJ589941 EHL589941:EHN589941 DXP589941:DXR589941 DNT589941:DNV589941 DDX589941:DDZ589941 CUB589941:CUD589941 CKF589941:CKH589941 CAJ589941:CAL589941 BQN589941:BQP589941 BGR589941:BGT589941 AWV589941:AWX589941 AMZ589941:ANB589941 ADD589941:ADF589941 TH589941:TJ589941 JL589941:JN589941 N589941:P589941 WVX524405:WVZ524405 WMB524405:WMD524405 WCF524405:WCH524405 VSJ524405:VSL524405 VIN524405:VIP524405 UYR524405:UYT524405 UOV524405:UOX524405 UEZ524405:UFB524405 TVD524405:TVF524405 TLH524405:TLJ524405 TBL524405:TBN524405 SRP524405:SRR524405 SHT524405:SHV524405 RXX524405:RXZ524405 ROB524405:ROD524405 REF524405:REH524405 QUJ524405:QUL524405 QKN524405:QKP524405 QAR524405:QAT524405 PQV524405:PQX524405 PGZ524405:PHB524405 OXD524405:OXF524405 ONH524405:ONJ524405 ODL524405:ODN524405 NTP524405:NTR524405 NJT524405:NJV524405 MZX524405:MZZ524405 MQB524405:MQD524405 MGF524405:MGH524405 LWJ524405:LWL524405 LMN524405:LMP524405 LCR524405:LCT524405 KSV524405:KSX524405 KIZ524405:KJB524405 JZD524405:JZF524405 JPH524405:JPJ524405 JFL524405:JFN524405 IVP524405:IVR524405 ILT524405:ILV524405 IBX524405:IBZ524405 HSB524405:HSD524405 HIF524405:HIH524405 GYJ524405:GYL524405 GON524405:GOP524405 GER524405:GET524405 FUV524405:FUX524405 FKZ524405:FLB524405 FBD524405:FBF524405 ERH524405:ERJ524405 EHL524405:EHN524405 DXP524405:DXR524405 DNT524405:DNV524405 DDX524405:DDZ524405 CUB524405:CUD524405 CKF524405:CKH524405 CAJ524405:CAL524405 BQN524405:BQP524405 BGR524405:BGT524405 AWV524405:AWX524405 AMZ524405:ANB524405 ADD524405:ADF524405 TH524405:TJ524405 JL524405:JN524405 N524405:P524405 WVX458869:WVZ458869 WMB458869:WMD458869 WCF458869:WCH458869 VSJ458869:VSL458869 VIN458869:VIP458869 UYR458869:UYT458869 UOV458869:UOX458869 UEZ458869:UFB458869 TVD458869:TVF458869 TLH458869:TLJ458869 TBL458869:TBN458869 SRP458869:SRR458869 SHT458869:SHV458869 RXX458869:RXZ458869 ROB458869:ROD458869 REF458869:REH458869 QUJ458869:QUL458869 QKN458869:QKP458869 QAR458869:QAT458869 PQV458869:PQX458869 PGZ458869:PHB458869 OXD458869:OXF458869 ONH458869:ONJ458869 ODL458869:ODN458869 NTP458869:NTR458869 NJT458869:NJV458869 MZX458869:MZZ458869 MQB458869:MQD458869 MGF458869:MGH458869 LWJ458869:LWL458869 LMN458869:LMP458869 LCR458869:LCT458869 KSV458869:KSX458869 KIZ458869:KJB458869 JZD458869:JZF458869 JPH458869:JPJ458869 JFL458869:JFN458869 IVP458869:IVR458869 ILT458869:ILV458869 IBX458869:IBZ458869 HSB458869:HSD458869 HIF458869:HIH458869 GYJ458869:GYL458869 GON458869:GOP458869 GER458869:GET458869 FUV458869:FUX458869 FKZ458869:FLB458869 FBD458869:FBF458869 ERH458869:ERJ458869 EHL458869:EHN458869 DXP458869:DXR458869 DNT458869:DNV458869 DDX458869:DDZ458869 CUB458869:CUD458869 CKF458869:CKH458869 CAJ458869:CAL458869 BQN458869:BQP458869 BGR458869:BGT458869 AWV458869:AWX458869 AMZ458869:ANB458869 ADD458869:ADF458869 TH458869:TJ458869 JL458869:JN458869 N458869:P458869 WVX393333:WVZ393333 WMB393333:WMD393333 WCF393333:WCH393333 VSJ393333:VSL393333 VIN393333:VIP393333 UYR393333:UYT393333 UOV393333:UOX393333 UEZ393333:UFB393333 TVD393333:TVF393333 TLH393333:TLJ393333 TBL393333:TBN393333 SRP393333:SRR393333 SHT393333:SHV393333 RXX393333:RXZ393333 ROB393333:ROD393333 REF393333:REH393333 QUJ393333:QUL393333 QKN393333:QKP393333 QAR393333:QAT393333 PQV393333:PQX393333 PGZ393333:PHB393333 OXD393333:OXF393333 ONH393333:ONJ393333 ODL393333:ODN393333 NTP393333:NTR393333 NJT393333:NJV393333 MZX393333:MZZ393333 MQB393333:MQD393333 MGF393333:MGH393333 LWJ393333:LWL393333 LMN393333:LMP393333 LCR393333:LCT393333 KSV393333:KSX393333 KIZ393333:KJB393333 JZD393333:JZF393333 JPH393333:JPJ393333 JFL393333:JFN393333 IVP393333:IVR393333 ILT393333:ILV393333 IBX393333:IBZ393333 HSB393333:HSD393333 HIF393333:HIH393333 GYJ393333:GYL393333 GON393333:GOP393333 GER393333:GET393333 FUV393333:FUX393333 FKZ393333:FLB393333 FBD393333:FBF393333 ERH393333:ERJ393333 EHL393333:EHN393333 DXP393333:DXR393333 DNT393333:DNV393333 DDX393333:DDZ393333 CUB393333:CUD393333 CKF393333:CKH393333 CAJ393333:CAL393333 BQN393333:BQP393333 BGR393333:BGT393333 AWV393333:AWX393333 AMZ393333:ANB393333 ADD393333:ADF393333 TH393333:TJ393333 JL393333:JN393333 N393333:P393333 WVX327797:WVZ327797 WMB327797:WMD327797 WCF327797:WCH327797 VSJ327797:VSL327797 VIN327797:VIP327797 UYR327797:UYT327797 UOV327797:UOX327797 UEZ327797:UFB327797 TVD327797:TVF327797 TLH327797:TLJ327797 TBL327797:TBN327797 SRP327797:SRR327797 SHT327797:SHV327797 RXX327797:RXZ327797 ROB327797:ROD327797 REF327797:REH327797 QUJ327797:QUL327797 QKN327797:QKP327797 QAR327797:QAT327797 PQV327797:PQX327797 PGZ327797:PHB327797 OXD327797:OXF327797 ONH327797:ONJ327797 ODL327797:ODN327797 NTP327797:NTR327797 NJT327797:NJV327797 MZX327797:MZZ327797 MQB327797:MQD327797 MGF327797:MGH327797 LWJ327797:LWL327797 LMN327797:LMP327797 LCR327797:LCT327797 KSV327797:KSX327797 KIZ327797:KJB327797 JZD327797:JZF327797 JPH327797:JPJ327797 JFL327797:JFN327797 IVP327797:IVR327797 ILT327797:ILV327797 IBX327797:IBZ327797 HSB327797:HSD327797 HIF327797:HIH327797 GYJ327797:GYL327797 GON327797:GOP327797 GER327797:GET327797 FUV327797:FUX327797 FKZ327797:FLB327797 FBD327797:FBF327797 ERH327797:ERJ327797 EHL327797:EHN327797 DXP327797:DXR327797 DNT327797:DNV327797 DDX327797:DDZ327797 CUB327797:CUD327797 CKF327797:CKH327797 CAJ327797:CAL327797 BQN327797:BQP327797 BGR327797:BGT327797 AWV327797:AWX327797 AMZ327797:ANB327797 ADD327797:ADF327797 TH327797:TJ327797 JL327797:JN327797 N327797:P327797 WVX262261:WVZ262261 WMB262261:WMD262261 WCF262261:WCH262261 VSJ262261:VSL262261 VIN262261:VIP262261 UYR262261:UYT262261 UOV262261:UOX262261 UEZ262261:UFB262261 TVD262261:TVF262261 TLH262261:TLJ262261 TBL262261:TBN262261 SRP262261:SRR262261 SHT262261:SHV262261 RXX262261:RXZ262261 ROB262261:ROD262261 REF262261:REH262261 QUJ262261:QUL262261 QKN262261:QKP262261 QAR262261:QAT262261 PQV262261:PQX262261 PGZ262261:PHB262261 OXD262261:OXF262261 ONH262261:ONJ262261 ODL262261:ODN262261 NTP262261:NTR262261 NJT262261:NJV262261 MZX262261:MZZ262261 MQB262261:MQD262261 MGF262261:MGH262261 LWJ262261:LWL262261 LMN262261:LMP262261 LCR262261:LCT262261 KSV262261:KSX262261 KIZ262261:KJB262261 JZD262261:JZF262261 JPH262261:JPJ262261 JFL262261:JFN262261 IVP262261:IVR262261 ILT262261:ILV262261 IBX262261:IBZ262261 HSB262261:HSD262261 HIF262261:HIH262261 GYJ262261:GYL262261 GON262261:GOP262261 GER262261:GET262261 FUV262261:FUX262261 FKZ262261:FLB262261 FBD262261:FBF262261 ERH262261:ERJ262261 EHL262261:EHN262261 DXP262261:DXR262261 DNT262261:DNV262261 DDX262261:DDZ262261 CUB262261:CUD262261 CKF262261:CKH262261 CAJ262261:CAL262261 BQN262261:BQP262261 BGR262261:BGT262261 AWV262261:AWX262261 AMZ262261:ANB262261 ADD262261:ADF262261 TH262261:TJ262261 JL262261:JN262261 N262261:P262261 WVX196725:WVZ196725 WMB196725:WMD196725 WCF196725:WCH196725 VSJ196725:VSL196725 VIN196725:VIP196725 UYR196725:UYT196725 UOV196725:UOX196725 UEZ196725:UFB196725 TVD196725:TVF196725 TLH196725:TLJ196725 TBL196725:TBN196725 SRP196725:SRR196725 SHT196725:SHV196725 RXX196725:RXZ196725 ROB196725:ROD196725 REF196725:REH196725 QUJ196725:QUL196725 QKN196725:QKP196725 QAR196725:QAT196725 PQV196725:PQX196725 PGZ196725:PHB196725 OXD196725:OXF196725 ONH196725:ONJ196725 ODL196725:ODN196725 NTP196725:NTR196725 NJT196725:NJV196725 MZX196725:MZZ196725 MQB196725:MQD196725 MGF196725:MGH196725 LWJ196725:LWL196725 LMN196725:LMP196725 LCR196725:LCT196725 KSV196725:KSX196725 KIZ196725:KJB196725 JZD196725:JZF196725 JPH196725:JPJ196725 JFL196725:JFN196725 IVP196725:IVR196725 ILT196725:ILV196725 IBX196725:IBZ196725 HSB196725:HSD196725 HIF196725:HIH196725 GYJ196725:GYL196725 GON196725:GOP196725 GER196725:GET196725 FUV196725:FUX196725 FKZ196725:FLB196725 FBD196725:FBF196725 ERH196725:ERJ196725 EHL196725:EHN196725 DXP196725:DXR196725 DNT196725:DNV196725 DDX196725:DDZ196725 CUB196725:CUD196725 CKF196725:CKH196725 CAJ196725:CAL196725 BQN196725:BQP196725 BGR196725:BGT196725 AWV196725:AWX196725 AMZ196725:ANB196725 ADD196725:ADF196725 TH196725:TJ196725 JL196725:JN196725 N196725:P196725 WVX131189:WVZ131189 WMB131189:WMD131189 WCF131189:WCH131189 VSJ131189:VSL131189 VIN131189:VIP131189 UYR131189:UYT131189 UOV131189:UOX131189 UEZ131189:UFB131189 TVD131189:TVF131189 TLH131189:TLJ131189 TBL131189:TBN131189 SRP131189:SRR131189 SHT131189:SHV131189 RXX131189:RXZ131189 ROB131189:ROD131189 REF131189:REH131189 QUJ131189:QUL131189 QKN131189:QKP131189 QAR131189:QAT131189 PQV131189:PQX131189 PGZ131189:PHB131189 OXD131189:OXF131189 ONH131189:ONJ131189 ODL131189:ODN131189 NTP131189:NTR131189 NJT131189:NJV131189 MZX131189:MZZ131189 MQB131189:MQD131189 MGF131189:MGH131189 LWJ131189:LWL131189 LMN131189:LMP131189 LCR131189:LCT131189 KSV131189:KSX131189 KIZ131189:KJB131189 JZD131189:JZF131189 JPH131189:JPJ131189 JFL131189:JFN131189 IVP131189:IVR131189 ILT131189:ILV131189 IBX131189:IBZ131189 HSB131189:HSD131189 HIF131189:HIH131189 GYJ131189:GYL131189 GON131189:GOP131189 GER131189:GET131189 FUV131189:FUX131189 FKZ131189:FLB131189 FBD131189:FBF131189 ERH131189:ERJ131189 EHL131189:EHN131189 DXP131189:DXR131189 DNT131189:DNV131189 DDX131189:DDZ131189 CUB131189:CUD131189 CKF131189:CKH131189 CAJ131189:CAL131189 BQN131189:BQP131189 BGR131189:BGT131189 AWV131189:AWX131189 AMZ131189:ANB131189 ADD131189:ADF131189 TH131189:TJ131189 JL131189:JN131189 N131189:P131189 WVX65653:WVZ65653 WMB65653:WMD65653 WCF65653:WCH65653 VSJ65653:VSL65653 VIN65653:VIP65653 UYR65653:UYT65653 UOV65653:UOX65653 UEZ65653:UFB65653 TVD65653:TVF65653 TLH65653:TLJ65653 TBL65653:TBN65653 SRP65653:SRR65653 SHT65653:SHV65653 RXX65653:RXZ65653 ROB65653:ROD65653 REF65653:REH65653 QUJ65653:QUL65653 QKN65653:QKP65653 QAR65653:QAT65653 PQV65653:PQX65653 PGZ65653:PHB65653 OXD65653:OXF65653 ONH65653:ONJ65653 ODL65653:ODN65653 NTP65653:NTR65653 NJT65653:NJV65653 MZX65653:MZZ65653 MQB65653:MQD65653 MGF65653:MGH65653 LWJ65653:LWL65653 LMN65653:LMP65653 LCR65653:LCT65653 KSV65653:KSX65653 KIZ65653:KJB65653 JZD65653:JZF65653 JPH65653:JPJ65653 JFL65653:JFN65653 IVP65653:IVR65653 ILT65653:ILV65653 IBX65653:IBZ65653 HSB65653:HSD65653 HIF65653:HIH65653 GYJ65653:GYL65653 GON65653:GOP65653 GER65653:GET65653 FUV65653:FUX65653 FKZ65653:FLB65653 FBD65653:FBF65653 ERH65653:ERJ65653 EHL65653:EHN65653 DXP65653:DXR65653 DNT65653:DNV65653 DDX65653:DDZ65653 CUB65653:CUD65653 CKF65653:CKH65653 CAJ65653:CAL65653 BQN65653:BQP65653 BGR65653:BGT65653 AWV65653:AWX65653 AMZ65653:ANB65653 ADD65653:ADF65653 TH65653:TJ65653 JL65653:JN65653 N65653:P65653 WVX983158 WMB983158 WCF983158 VSJ983158 VIN983158 UYR983158 UOV983158 UEZ983158 TVD983158 TLH983158 TBL983158 SRP983158 SHT983158 RXX983158 ROB983158 REF983158 QUJ983158 QKN983158 QAR983158 PQV983158 PGZ983158 OXD983158 ONH983158 ODL983158 NTP983158 NJT983158 MZX983158 MQB983158 MGF983158 LWJ983158 LMN983158 LCR983158 KSV983158 KIZ983158 JZD983158 JPH983158 JFL983158 IVP983158 ILT983158 IBX983158 HSB983158 HIF983158 GYJ983158 GON983158 GER983158 FUV983158 FKZ983158 FBD983158 ERH983158 EHL983158 DXP983158 DNT983158 DDX983158 CUB983158 CKF983158 CAJ983158 BQN983158 BGR983158 AWV983158 AMZ983158 ADD983158 TH983158 JL983158 N983158 WVX917622 WMB917622 WCF917622 VSJ917622 VIN917622 UYR917622 UOV917622 UEZ917622 TVD917622 TLH917622 TBL917622 SRP917622 SHT917622 RXX917622 ROB917622 REF917622 QUJ917622 QKN917622 QAR917622 PQV917622 PGZ917622 OXD917622 ONH917622 ODL917622 NTP917622 NJT917622 MZX917622 MQB917622 MGF917622 LWJ917622 LMN917622 LCR917622 KSV917622 KIZ917622 JZD917622 JPH917622 JFL917622 IVP917622 ILT917622 IBX917622 HSB917622 HIF917622 GYJ917622 GON917622 GER917622 FUV917622 FKZ917622 FBD917622 ERH917622 EHL917622 DXP917622 DNT917622 DDX917622 CUB917622 CKF917622 CAJ917622 BQN917622 BGR917622 AWV917622 AMZ917622 ADD917622 TH917622 JL917622 N917622 WVX852086 WMB852086 WCF852086 VSJ852086 VIN852086 UYR852086 UOV852086 UEZ852086 TVD852086 TLH852086 TBL852086 SRP852086 SHT852086 RXX852086 ROB852086 REF852086 QUJ852086 QKN852086 QAR852086 PQV852086 PGZ852086 OXD852086 ONH852086 ODL852086 NTP852086 NJT852086 MZX852086 MQB852086 MGF852086 LWJ852086 LMN852086 LCR852086 KSV852086 KIZ852086 JZD852086 JPH852086 JFL852086 IVP852086 ILT852086 IBX852086 HSB852086 HIF852086 GYJ852086 GON852086 GER852086 FUV852086 FKZ852086 FBD852086 ERH852086 EHL852086 DXP852086 DNT852086 DDX852086 CUB852086 CKF852086 CAJ852086 BQN852086 BGR852086 AWV852086 AMZ852086 ADD852086 TH852086 JL852086 N852086 WVX786550 WMB786550 WCF786550 VSJ786550 VIN786550 UYR786550 UOV786550 UEZ786550 TVD786550 TLH786550 TBL786550 SRP786550 SHT786550 RXX786550 ROB786550 REF786550 QUJ786550 QKN786550 QAR786550 PQV786550 PGZ786550 OXD786550 ONH786550 ODL786550 NTP786550 NJT786550 MZX786550 MQB786550 MGF786550 LWJ786550 LMN786550 LCR786550 KSV786550 KIZ786550 JZD786550 JPH786550 JFL786550 IVP786550 ILT786550 IBX786550 HSB786550 HIF786550 GYJ786550 GON786550 GER786550 FUV786550 FKZ786550 FBD786550 ERH786550 EHL786550 DXP786550 DNT786550 DDX786550 CUB786550 CKF786550 CAJ786550 BQN786550 BGR786550 AWV786550 AMZ786550 ADD786550 TH786550 JL786550 N786550 WVX721014 WMB721014 WCF721014 VSJ721014 VIN721014 UYR721014 UOV721014 UEZ721014 TVD721014 TLH721014 TBL721014 SRP721014 SHT721014 RXX721014 ROB721014 REF721014 QUJ721014 QKN721014 QAR721014 PQV721014 PGZ721014 OXD721014 ONH721014 ODL721014 NTP721014 NJT721014 MZX721014 MQB721014 MGF721014 LWJ721014 LMN721014 LCR721014 KSV721014 KIZ721014 JZD721014 JPH721014 JFL721014 IVP721014 ILT721014 IBX721014 HSB721014 HIF721014 GYJ721014 GON721014 GER721014 FUV721014 FKZ721014 FBD721014 ERH721014 EHL721014 DXP721014 DNT721014 DDX721014 CUB721014 CKF721014 CAJ721014 BQN721014 BGR721014 AWV721014 AMZ721014 ADD721014 TH721014 JL721014 N721014 WVX655478 WMB655478 WCF655478 VSJ655478 VIN655478 UYR655478 UOV655478 UEZ655478 TVD655478 TLH655478 TBL655478 SRP655478 SHT655478 RXX655478 ROB655478 REF655478 QUJ655478 QKN655478 QAR655478 PQV655478 PGZ655478 OXD655478 ONH655478 ODL655478 NTP655478 NJT655478 MZX655478 MQB655478 MGF655478 LWJ655478 LMN655478 LCR655478 KSV655478 KIZ655478 JZD655478 JPH655478 JFL655478 IVP655478 ILT655478 IBX655478 HSB655478 HIF655478 GYJ655478 GON655478 GER655478 FUV655478 FKZ655478 FBD655478 ERH655478 EHL655478 DXP655478 DNT655478 DDX655478 CUB655478 CKF655478 CAJ655478 BQN655478 BGR655478 AWV655478 AMZ655478 ADD655478 TH655478 JL655478 N655478 WVX589942 WMB589942 WCF589942 VSJ589942 VIN589942 UYR589942 UOV589942 UEZ589942 TVD589942 TLH589942 TBL589942 SRP589942 SHT589942 RXX589942 ROB589942 REF589942 QUJ589942 QKN589942 QAR589942 PQV589942 PGZ589942 OXD589942 ONH589942 ODL589942 NTP589942 NJT589942 MZX589942 MQB589942 MGF589942 LWJ589942 LMN589942 LCR589942 KSV589942 KIZ589942 JZD589942 JPH589942 JFL589942 IVP589942 ILT589942 IBX589942 HSB589942 HIF589942 GYJ589942 GON589942 GER589942 FUV589942 FKZ589942 FBD589942 ERH589942 EHL589942 DXP589942 DNT589942 DDX589942 CUB589942 CKF589942 CAJ589942 BQN589942 BGR589942 AWV589942 AMZ589942 ADD589942 TH589942 JL589942 N589942 WVX524406 WMB524406 WCF524406 VSJ524406 VIN524406 UYR524406 UOV524406 UEZ524406 TVD524406 TLH524406 TBL524406 SRP524406 SHT524406 RXX524406 ROB524406 REF524406 QUJ524406 QKN524406 QAR524406 PQV524406 PGZ524406 OXD524406 ONH524406 ODL524406 NTP524406 NJT524406 MZX524406 MQB524406 MGF524406 LWJ524406 LMN524406 LCR524406 KSV524406 KIZ524406 JZD524406 JPH524406 JFL524406 IVP524406 ILT524406 IBX524406 HSB524406 HIF524406 GYJ524406 GON524406 GER524406 FUV524406 FKZ524406 FBD524406 ERH524406 EHL524406 DXP524406 DNT524406 DDX524406 CUB524406 CKF524406 CAJ524406 BQN524406 BGR524406 AWV524406 AMZ524406 ADD524406 TH524406 JL524406 N524406 WVX458870 WMB458870 WCF458870 VSJ458870 VIN458870 UYR458870 UOV458870 UEZ458870 TVD458870 TLH458870 TBL458870 SRP458870 SHT458870 RXX458870 ROB458870 REF458870 QUJ458870 QKN458870 QAR458870 PQV458870 PGZ458870 OXD458870 ONH458870 ODL458870 NTP458870 NJT458870 MZX458870 MQB458870 MGF458870 LWJ458870 LMN458870 LCR458870 KSV458870 KIZ458870 JZD458870 JPH458870 JFL458870 IVP458870 ILT458870 IBX458870 HSB458870 HIF458870 GYJ458870 GON458870 GER458870 FUV458870 FKZ458870 FBD458870 ERH458870 EHL458870 DXP458870 DNT458870 DDX458870 CUB458870 CKF458870 CAJ458870 BQN458870 BGR458870 AWV458870 AMZ458870 ADD458870 TH458870 JL458870 N458870 WVX393334 WMB393334 WCF393334 VSJ393334 VIN393334 UYR393334 UOV393334 UEZ393334 TVD393334 TLH393334 TBL393334 SRP393334 SHT393334 RXX393334 ROB393334 REF393334 QUJ393334 QKN393334 QAR393334 PQV393334 PGZ393334 OXD393334 ONH393334 ODL393334 NTP393334 NJT393334 MZX393334 MQB393334 MGF393334 LWJ393334 LMN393334 LCR393334 KSV393334 KIZ393334 JZD393334 JPH393334 JFL393334 IVP393334 ILT393334 IBX393334 HSB393334 HIF393334 GYJ393334 GON393334 GER393334 FUV393334 FKZ393334 FBD393334 ERH393334 EHL393334 DXP393334 DNT393334 DDX393334 CUB393334 CKF393334 CAJ393334 BQN393334 BGR393334 AWV393334 AMZ393334 ADD393334 TH393334 JL393334 N393334 WVX327798 WMB327798 WCF327798 VSJ327798 VIN327798 UYR327798 UOV327798 UEZ327798 TVD327798 TLH327798 TBL327798 SRP327798 SHT327798 RXX327798 ROB327798 REF327798 QUJ327798 QKN327798 QAR327798 PQV327798 PGZ327798 OXD327798 ONH327798 ODL327798 NTP327798 NJT327798 MZX327798 MQB327798 MGF327798 LWJ327798 LMN327798 LCR327798 KSV327798 KIZ327798 JZD327798 JPH327798 JFL327798 IVP327798 ILT327798 IBX327798 HSB327798 HIF327798 GYJ327798 GON327798 GER327798 FUV327798 FKZ327798 FBD327798 ERH327798 EHL327798 DXP327798 DNT327798 DDX327798 CUB327798 CKF327798 CAJ327798 BQN327798 BGR327798 AWV327798 AMZ327798 ADD327798 TH327798 JL327798 N327798 WVX262262 WMB262262 WCF262262 VSJ262262 VIN262262 UYR262262 UOV262262 UEZ262262 TVD262262 TLH262262 TBL262262 SRP262262 SHT262262 RXX262262 ROB262262 REF262262 QUJ262262 QKN262262 QAR262262 PQV262262 PGZ262262 OXD262262 ONH262262 ODL262262 NTP262262 NJT262262 MZX262262 MQB262262 MGF262262 LWJ262262 LMN262262 LCR262262 KSV262262 KIZ262262 JZD262262 JPH262262 JFL262262 IVP262262 ILT262262 IBX262262 HSB262262 HIF262262 GYJ262262 GON262262 GER262262 FUV262262 FKZ262262 FBD262262 ERH262262 EHL262262 DXP262262 DNT262262 DDX262262 CUB262262 CKF262262 CAJ262262 BQN262262 BGR262262 AWV262262 AMZ262262 ADD262262 TH262262 JL262262 N262262 WVX196726 WMB196726 WCF196726 VSJ196726 VIN196726 UYR196726 UOV196726 UEZ196726 TVD196726 TLH196726 TBL196726 SRP196726 SHT196726 RXX196726 ROB196726 REF196726 QUJ196726 QKN196726 QAR196726 PQV196726 PGZ196726 OXD196726 ONH196726 ODL196726 NTP196726 NJT196726 MZX196726 MQB196726 MGF196726 LWJ196726 LMN196726 LCR196726 KSV196726 KIZ196726 JZD196726 JPH196726 JFL196726 IVP196726 ILT196726 IBX196726 HSB196726 HIF196726 GYJ196726 GON196726 GER196726 FUV196726 FKZ196726 FBD196726 ERH196726 EHL196726 DXP196726 DNT196726 DDX196726 CUB196726 CKF196726 CAJ196726 BQN196726 BGR196726 AWV196726 AMZ196726 ADD196726 TH196726 JL196726 N196726 WVX131190 WMB131190 WCF131190 VSJ131190 VIN131190 UYR131190 UOV131190 UEZ131190 TVD131190 TLH131190 TBL131190 SRP131190 SHT131190 RXX131190 ROB131190 REF131190 QUJ131190 QKN131190 QAR131190 PQV131190 PGZ131190 OXD131190 ONH131190 ODL131190 NTP131190 NJT131190 MZX131190 MQB131190 MGF131190 LWJ131190 LMN131190 LCR131190 KSV131190 KIZ131190 JZD131190 JPH131190 JFL131190 IVP131190 ILT131190 IBX131190 HSB131190 HIF131190 GYJ131190 GON131190 GER131190 FUV131190 FKZ131190 FBD131190 ERH131190 EHL131190 DXP131190 DNT131190 DDX131190 CUB131190 CKF131190 CAJ131190 BQN131190 BGR131190 AWV131190 AMZ131190 ADD131190 TH131190 JL131190 N131190 WVX65654 WMB65654 WCF65654 VSJ65654 VIN65654 UYR65654 UOV65654 UEZ65654 TVD65654 TLH65654 TBL65654 SRP65654 SHT65654 RXX65654 ROB65654 REF65654 QUJ65654 QKN65654 QAR65654 PQV65654 PGZ65654 OXD65654 ONH65654 ODL65654 NTP65654 NJT65654 MZX65654 MQB65654 MGF65654 LWJ65654 LMN65654 LCR65654 KSV65654 KIZ65654 JZD65654 JPH65654 JFL65654 IVP65654 ILT65654 IBX65654 HSB65654 HIF65654 GYJ65654 GON65654 GER65654 FUV65654 FKZ65654 FBD65654 ERH65654 EHL65654 DXP65654 DNT65654 DDX65654 CUB65654 CKF65654 CAJ65654 BQN65654 BGR65654 AWV65654 AMZ65654 ADD65654 TH65654 JL65654 N65654 WVN983163:WVN983164 WLR983163:WLR983164 WBV983163:WBV983164 VRZ983163:VRZ983164 VID983163:VID983164 UYH983163:UYH983164 UOL983163:UOL983164 UEP983163:UEP983164 TUT983163:TUT983164 TKX983163:TKX983164 TBB983163:TBB983164 SRF983163:SRF983164 SHJ983163:SHJ983164 RXN983163:RXN983164 RNR983163:RNR983164 RDV983163:RDV983164 QTZ983163:QTZ983164 QKD983163:QKD983164 QAH983163:QAH983164 PQL983163:PQL983164 PGP983163:PGP983164 OWT983163:OWT983164 OMX983163:OMX983164 ODB983163:ODB983164 NTF983163:NTF983164 NJJ983163:NJJ983164 MZN983163:MZN983164 MPR983163:MPR983164 MFV983163:MFV983164 LVZ983163:LVZ983164 LMD983163:LMD983164 LCH983163:LCH983164 KSL983163:KSL983164 KIP983163:KIP983164 JYT983163:JYT983164 JOX983163:JOX983164 JFB983163:JFB983164 IVF983163:IVF983164 ILJ983163:ILJ983164 IBN983163:IBN983164 HRR983163:HRR983164 HHV983163:HHV983164 GXZ983163:GXZ983164 GOD983163:GOD983164 GEH983163:GEH983164 FUL983163:FUL983164 FKP983163:FKP983164 FAT983163:FAT983164 EQX983163:EQX983164 EHB983163:EHB983164 DXF983163:DXF983164 DNJ983163:DNJ983164 DDN983163:DDN983164 CTR983163:CTR983164 CJV983163:CJV983164 BZZ983163:BZZ983164 BQD983163:BQD983164 BGH983163:BGH983164 AWL983163:AWL983164 AMP983163:AMP983164 ACT983163:ACT983164 SX983163:SX983164 JB983163:JB983164 C983163:C983164 WVN917627:WVN917628 WLR917627:WLR917628 WBV917627:WBV917628 VRZ917627:VRZ917628 VID917627:VID917628 UYH917627:UYH917628 UOL917627:UOL917628 UEP917627:UEP917628 TUT917627:TUT917628 TKX917627:TKX917628 TBB917627:TBB917628 SRF917627:SRF917628 SHJ917627:SHJ917628 RXN917627:RXN917628 RNR917627:RNR917628 RDV917627:RDV917628 QTZ917627:QTZ917628 QKD917627:QKD917628 QAH917627:QAH917628 PQL917627:PQL917628 PGP917627:PGP917628 OWT917627:OWT917628 OMX917627:OMX917628 ODB917627:ODB917628 NTF917627:NTF917628 NJJ917627:NJJ917628 MZN917627:MZN917628 MPR917627:MPR917628 MFV917627:MFV917628 LVZ917627:LVZ917628 LMD917627:LMD917628 LCH917627:LCH917628 KSL917627:KSL917628 KIP917627:KIP917628 JYT917627:JYT917628 JOX917627:JOX917628 JFB917627:JFB917628 IVF917627:IVF917628 ILJ917627:ILJ917628 IBN917627:IBN917628 HRR917627:HRR917628 HHV917627:HHV917628 GXZ917627:GXZ917628 GOD917627:GOD917628 GEH917627:GEH917628 FUL917627:FUL917628 FKP917627:FKP917628 FAT917627:FAT917628 EQX917627:EQX917628 EHB917627:EHB917628 DXF917627:DXF917628 DNJ917627:DNJ917628 DDN917627:DDN917628 CTR917627:CTR917628 CJV917627:CJV917628 BZZ917627:BZZ917628 BQD917627:BQD917628 BGH917627:BGH917628 AWL917627:AWL917628 AMP917627:AMP917628 ACT917627:ACT917628 SX917627:SX917628 JB917627:JB917628 C917627:C917628 WVN852091:WVN852092 WLR852091:WLR852092 WBV852091:WBV852092 VRZ852091:VRZ852092 VID852091:VID852092 UYH852091:UYH852092 UOL852091:UOL852092 UEP852091:UEP852092 TUT852091:TUT852092 TKX852091:TKX852092 TBB852091:TBB852092 SRF852091:SRF852092 SHJ852091:SHJ852092 RXN852091:RXN852092 RNR852091:RNR852092 RDV852091:RDV852092 QTZ852091:QTZ852092 QKD852091:QKD852092 QAH852091:QAH852092 PQL852091:PQL852092 PGP852091:PGP852092 OWT852091:OWT852092 OMX852091:OMX852092 ODB852091:ODB852092 NTF852091:NTF852092 NJJ852091:NJJ852092 MZN852091:MZN852092 MPR852091:MPR852092 MFV852091:MFV852092 LVZ852091:LVZ852092 LMD852091:LMD852092 LCH852091:LCH852092 KSL852091:KSL852092 KIP852091:KIP852092 JYT852091:JYT852092 JOX852091:JOX852092 JFB852091:JFB852092 IVF852091:IVF852092 ILJ852091:ILJ852092 IBN852091:IBN852092 HRR852091:HRR852092 HHV852091:HHV852092 GXZ852091:GXZ852092 GOD852091:GOD852092 GEH852091:GEH852092 FUL852091:FUL852092 FKP852091:FKP852092 FAT852091:FAT852092 EQX852091:EQX852092 EHB852091:EHB852092 DXF852091:DXF852092 DNJ852091:DNJ852092 DDN852091:DDN852092 CTR852091:CTR852092 CJV852091:CJV852092 BZZ852091:BZZ852092 BQD852091:BQD852092 BGH852091:BGH852092 AWL852091:AWL852092 AMP852091:AMP852092 ACT852091:ACT852092 SX852091:SX852092 JB852091:JB852092 C852091:C852092 WVN786555:WVN786556 WLR786555:WLR786556 WBV786555:WBV786556 VRZ786555:VRZ786556 VID786555:VID786556 UYH786555:UYH786556 UOL786555:UOL786556 UEP786555:UEP786556 TUT786555:TUT786556 TKX786555:TKX786556 TBB786555:TBB786556 SRF786555:SRF786556 SHJ786555:SHJ786556 RXN786555:RXN786556 RNR786555:RNR786556 RDV786555:RDV786556 QTZ786555:QTZ786556 QKD786555:QKD786556 QAH786555:QAH786556 PQL786555:PQL786556 PGP786555:PGP786556 OWT786555:OWT786556 OMX786555:OMX786556 ODB786555:ODB786556 NTF786555:NTF786556 NJJ786555:NJJ786556 MZN786555:MZN786556 MPR786555:MPR786556 MFV786555:MFV786556 LVZ786555:LVZ786556 LMD786555:LMD786556 LCH786555:LCH786556 KSL786555:KSL786556 KIP786555:KIP786556 JYT786555:JYT786556 JOX786555:JOX786556 JFB786555:JFB786556 IVF786555:IVF786556 ILJ786555:ILJ786556 IBN786555:IBN786556 HRR786555:HRR786556 HHV786555:HHV786556 GXZ786555:GXZ786556 GOD786555:GOD786556 GEH786555:GEH786556 FUL786555:FUL786556 FKP786555:FKP786556 FAT786555:FAT786556 EQX786555:EQX786556 EHB786555:EHB786556 DXF786555:DXF786556 DNJ786555:DNJ786556 DDN786555:DDN786556 CTR786555:CTR786556 CJV786555:CJV786556 BZZ786555:BZZ786556 BQD786555:BQD786556 BGH786555:BGH786556 AWL786555:AWL786556 AMP786555:AMP786556 ACT786555:ACT786556 SX786555:SX786556 JB786555:JB786556 C786555:C786556 WVN721019:WVN721020 WLR721019:WLR721020 WBV721019:WBV721020 VRZ721019:VRZ721020 VID721019:VID721020 UYH721019:UYH721020 UOL721019:UOL721020 UEP721019:UEP721020 TUT721019:TUT721020 TKX721019:TKX721020 TBB721019:TBB721020 SRF721019:SRF721020 SHJ721019:SHJ721020 RXN721019:RXN721020 RNR721019:RNR721020 RDV721019:RDV721020 QTZ721019:QTZ721020 QKD721019:QKD721020 QAH721019:QAH721020 PQL721019:PQL721020 PGP721019:PGP721020 OWT721019:OWT721020 OMX721019:OMX721020 ODB721019:ODB721020 NTF721019:NTF721020 NJJ721019:NJJ721020 MZN721019:MZN721020 MPR721019:MPR721020 MFV721019:MFV721020 LVZ721019:LVZ721020 LMD721019:LMD721020 LCH721019:LCH721020 KSL721019:KSL721020 KIP721019:KIP721020 JYT721019:JYT721020 JOX721019:JOX721020 JFB721019:JFB721020 IVF721019:IVF721020 ILJ721019:ILJ721020 IBN721019:IBN721020 HRR721019:HRR721020 HHV721019:HHV721020 GXZ721019:GXZ721020 GOD721019:GOD721020 GEH721019:GEH721020 FUL721019:FUL721020 FKP721019:FKP721020 FAT721019:FAT721020 EQX721019:EQX721020 EHB721019:EHB721020 DXF721019:DXF721020 DNJ721019:DNJ721020 DDN721019:DDN721020 CTR721019:CTR721020 CJV721019:CJV721020 BZZ721019:BZZ721020 BQD721019:BQD721020 BGH721019:BGH721020 AWL721019:AWL721020 AMP721019:AMP721020 ACT721019:ACT721020 SX721019:SX721020 JB721019:JB721020 C721019:C721020 WVN655483:WVN655484 WLR655483:WLR655484 WBV655483:WBV655484 VRZ655483:VRZ655484 VID655483:VID655484 UYH655483:UYH655484 UOL655483:UOL655484 UEP655483:UEP655484 TUT655483:TUT655484 TKX655483:TKX655484 TBB655483:TBB655484 SRF655483:SRF655484 SHJ655483:SHJ655484 RXN655483:RXN655484 RNR655483:RNR655484 RDV655483:RDV655484 QTZ655483:QTZ655484 QKD655483:QKD655484 QAH655483:QAH655484 PQL655483:PQL655484 PGP655483:PGP655484 OWT655483:OWT655484 OMX655483:OMX655484 ODB655483:ODB655484 NTF655483:NTF655484 NJJ655483:NJJ655484 MZN655483:MZN655484 MPR655483:MPR655484 MFV655483:MFV655484 LVZ655483:LVZ655484 LMD655483:LMD655484 LCH655483:LCH655484 KSL655483:KSL655484 KIP655483:KIP655484 JYT655483:JYT655484 JOX655483:JOX655484 JFB655483:JFB655484 IVF655483:IVF655484 ILJ655483:ILJ655484 IBN655483:IBN655484 HRR655483:HRR655484 HHV655483:HHV655484 GXZ655483:GXZ655484 GOD655483:GOD655484 GEH655483:GEH655484 FUL655483:FUL655484 FKP655483:FKP655484 FAT655483:FAT655484 EQX655483:EQX655484 EHB655483:EHB655484 DXF655483:DXF655484 DNJ655483:DNJ655484 DDN655483:DDN655484 CTR655483:CTR655484 CJV655483:CJV655484 BZZ655483:BZZ655484 BQD655483:BQD655484 BGH655483:BGH655484 AWL655483:AWL655484 AMP655483:AMP655484 ACT655483:ACT655484 SX655483:SX655484 JB655483:JB655484 C655483:C655484 WVN589947:WVN589948 WLR589947:WLR589948 WBV589947:WBV589948 VRZ589947:VRZ589948 VID589947:VID589948 UYH589947:UYH589948 UOL589947:UOL589948 UEP589947:UEP589948 TUT589947:TUT589948 TKX589947:TKX589948 TBB589947:TBB589948 SRF589947:SRF589948 SHJ589947:SHJ589948 RXN589947:RXN589948 RNR589947:RNR589948 RDV589947:RDV589948 QTZ589947:QTZ589948 QKD589947:QKD589948 QAH589947:QAH589948 PQL589947:PQL589948 PGP589947:PGP589948 OWT589947:OWT589948 OMX589947:OMX589948 ODB589947:ODB589948 NTF589947:NTF589948 NJJ589947:NJJ589948 MZN589947:MZN589948 MPR589947:MPR589948 MFV589947:MFV589948 LVZ589947:LVZ589948 LMD589947:LMD589948 LCH589947:LCH589948 KSL589947:KSL589948 KIP589947:KIP589948 JYT589947:JYT589948 JOX589947:JOX589948 JFB589947:JFB589948 IVF589947:IVF589948 ILJ589947:ILJ589948 IBN589947:IBN589948 HRR589947:HRR589948 HHV589947:HHV589948 GXZ589947:GXZ589948 GOD589947:GOD589948 GEH589947:GEH589948 FUL589947:FUL589948 FKP589947:FKP589948 FAT589947:FAT589948 EQX589947:EQX589948 EHB589947:EHB589948 DXF589947:DXF589948 DNJ589947:DNJ589948 DDN589947:DDN589948 CTR589947:CTR589948 CJV589947:CJV589948 BZZ589947:BZZ589948 BQD589947:BQD589948 BGH589947:BGH589948 AWL589947:AWL589948 AMP589947:AMP589948 ACT589947:ACT589948 SX589947:SX589948 JB589947:JB589948 C589947:C589948 WVN524411:WVN524412 WLR524411:WLR524412 WBV524411:WBV524412 VRZ524411:VRZ524412 VID524411:VID524412 UYH524411:UYH524412 UOL524411:UOL524412 UEP524411:UEP524412 TUT524411:TUT524412 TKX524411:TKX524412 TBB524411:TBB524412 SRF524411:SRF524412 SHJ524411:SHJ524412 RXN524411:RXN524412 RNR524411:RNR524412 RDV524411:RDV524412 QTZ524411:QTZ524412 QKD524411:QKD524412 QAH524411:QAH524412 PQL524411:PQL524412 PGP524411:PGP524412 OWT524411:OWT524412 OMX524411:OMX524412 ODB524411:ODB524412 NTF524411:NTF524412 NJJ524411:NJJ524412 MZN524411:MZN524412 MPR524411:MPR524412 MFV524411:MFV524412 LVZ524411:LVZ524412 LMD524411:LMD524412 LCH524411:LCH524412 KSL524411:KSL524412 KIP524411:KIP524412 JYT524411:JYT524412 JOX524411:JOX524412 JFB524411:JFB524412 IVF524411:IVF524412 ILJ524411:ILJ524412 IBN524411:IBN524412 HRR524411:HRR524412 HHV524411:HHV524412 GXZ524411:GXZ524412 GOD524411:GOD524412 GEH524411:GEH524412 FUL524411:FUL524412 FKP524411:FKP524412 FAT524411:FAT524412 EQX524411:EQX524412 EHB524411:EHB524412 DXF524411:DXF524412 DNJ524411:DNJ524412 DDN524411:DDN524412 CTR524411:CTR524412 CJV524411:CJV524412 BZZ524411:BZZ524412 BQD524411:BQD524412 BGH524411:BGH524412 AWL524411:AWL524412 AMP524411:AMP524412 ACT524411:ACT524412 SX524411:SX524412 JB524411:JB524412 C524411:C524412 WVN458875:WVN458876 WLR458875:WLR458876 WBV458875:WBV458876 VRZ458875:VRZ458876 VID458875:VID458876 UYH458875:UYH458876 UOL458875:UOL458876 UEP458875:UEP458876 TUT458875:TUT458876 TKX458875:TKX458876 TBB458875:TBB458876 SRF458875:SRF458876 SHJ458875:SHJ458876 RXN458875:RXN458876 RNR458875:RNR458876 RDV458875:RDV458876 QTZ458875:QTZ458876 QKD458875:QKD458876 QAH458875:QAH458876 PQL458875:PQL458876 PGP458875:PGP458876 OWT458875:OWT458876 OMX458875:OMX458876 ODB458875:ODB458876 NTF458875:NTF458876 NJJ458875:NJJ458876 MZN458875:MZN458876 MPR458875:MPR458876 MFV458875:MFV458876 LVZ458875:LVZ458876 LMD458875:LMD458876 LCH458875:LCH458876 KSL458875:KSL458876 KIP458875:KIP458876 JYT458875:JYT458876 JOX458875:JOX458876 JFB458875:JFB458876 IVF458875:IVF458876 ILJ458875:ILJ458876 IBN458875:IBN458876 HRR458875:HRR458876 HHV458875:HHV458876 GXZ458875:GXZ458876 GOD458875:GOD458876 GEH458875:GEH458876 FUL458875:FUL458876 FKP458875:FKP458876 FAT458875:FAT458876 EQX458875:EQX458876 EHB458875:EHB458876 DXF458875:DXF458876 DNJ458875:DNJ458876 DDN458875:DDN458876 CTR458875:CTR458876 CJV458875:CJV458876 BZZ458875:BZZ458876 BQD458875:BQD458876 BGH458875:BGH458876 AWL458875:AWL458876 AMP458875:AMP458876 ACT458875:ACT458876 SX458875:SX458876 JB458875:JB458876 C458875:C458876 WVN393339:WVN393340 WLR393339:WLR393340 WBV393339:WBV393340 VRZ393339:VRZ393340 VID393339:VID393340 UYH393339:UYH393340 UOL393339:UOL393340 UEP393339:UEP393340 TUT393339:TUT393340 TKX393339:TKX393340 TBB393339:TBB393340 SRF393339:SRF393340 SHJ393339:SHJ393340 RXN393339:RXN393340 RNR393339:RNR393340 RDV393339:RDV393340 QTZ393339:QTZ393340 QKD393339:QKD393340 QAH393339:QAH393340 PQL393339:PQL393340 PGP393339:PGP393340 OWT393339:OWT393340 OMX393339:OMX393340 ODB393339:ODB393340 NTF393339:NTF393340 NJJ393339:NJJ393340 MZN393339:MZN393340 MPR393339:MPR393340 MFV393339:MFV393340 LVZ393339:LVZ393340 LMD393339:LMD393340 LCH393339:LCH393340 KSL393339:KSL393340 KIP393339:KIP393340 JYT393339:JYT393340 JOX393339:JOX393340 JFB393339:JFB393340 IVF393339:IVF393340 ILJ393339:ILJ393340 IBN393339:IBN393340 HRR393339:HRR393340 HHV393339:HHV393340 GXZ393339:GXZ393340 GOD393339:GOD393340 GEH393339:GEH393340 FUL393339:FUL393340 FKP393339:FKP393340 FAT393339:FAT393340 EQX393339:EQX393340 EHB393339:EHB393340 DXF393339:DXF393340 DNJ393339:DNJ393340 DDN393339:DDN393340 CTR393339:CTR393340 CJV393339:CJV393340 BZZ393339:BZZ393340 BQD393339:BQD393340 BGH393339:BGH393340 AWL393339:AWL393340 AMP393339:AMP393340 ACT393339:ACT393340 SX393339:SX393340 JB393339:JB393340 C393339:C393340 WVN327803:WVN327804 WLR327803:WLR327804 WBV327803:WBV327804 VRZ327803:VRZ327804 VID327803:VID327804 UYH327803:UYH327804 UOL327803:UOL327804 UEP327803:UEP327804 TUT327803:TUT327804 TKX327803:TKX327804 TBB327803:TBB327804 SRF327803:SRF327804 SHJ327803:SHJ327804 RXN327803:RXN327804 RNR327803:RNR327804 RDV327803:RDV327804 QTZ327803:QTZ327804 QKD327803:QKD327804 QAH327803:QAH327804 PQL327803:PQL327804 PGP327803:PGP327804 OWT327803:OWT327804 OMX327803:OMX327804 ODB327803:ODB327804 NTF327803:NTF327804 NJJ327803:NJJ327804 MZN327803:MZN327804 MPR327803:MPR327804 MFV327803:MFV327804 LVZ327803:LVZ327804 LMD327803:LMD327804 LCH327803:LCH327804 KSL327803:KSL327804 KIP327803:KIP327804 JYT327803:JYT327804 JOX327803:JOX327804 JFB327803:JFB327804 IVF327803:IVF327804 ILJ327803:ILJ327804 IBN327803:IBN327804 HRR327803:HRR327804 HHV327803:HHV327804 GXZ327803:GXZ327804 GOD327803:GOD327804 GEH327803:GEH327804 FUL327803:FUL327804 FKP327803:FKP327804 FAT327803:FAT327804 EQX327803:EQX327804 EHB327803:EHB327804 DXF327803:DXF327804 DNJ327803:DNJ327804 DDN327803:DDN327804 CTR327803:CTR327804 CJV327803:CJV327804 BZZ327803:BZZ327804 BQD327803:BQD327804 BGH327803:BGH327804 AWL327803:AWL327804 AMP327803:AMP327804 ACT327803:ACT327804 SX327803:SX327804 JB327803:JB327804 C327803:C327804 WVN262267:WVN262268 WLR262267:WLR262268 WBV262267:WBV262268 VRZ262267:VRZ262268 VID262267:VID262268 UYH262267:UYH262268 UOL262267:UOL262268 UEP262267:UEP262268 TUT262267:TUT262268 TKX262267:TKX262268 TBB262267:TBB262268 SRF262267:SRF262268 SHJ262267:SHJ262268 RXN262267:RXN262268 RNR262267:RNR262268 RDV262267:RDV262268 QTZ262267:QTZ262268 QKD262267:QKD262268 QAH262267:QAH262268 PQL262267:PQL262268 PGP262267:PGP262268 OWT262267:OWT262268 OMX262267:OMX262268 ODB262267:ODB262268 NTF262267:NTF262268 NJJ262267:NJJ262268 MZN262267:MZN262268 MPR262267:MPR262268 MFV262267:MFV262268 LVZ262267:LVZ262268 LMD262267:LMD262268 LCH262267:LCH262268 KSL262267:KSL262268 KIP262267:KIP262268 JYT262267:JYT262268 JOX262267:JOX262268 JFB262267:JFB262268 IVF262267:IVF262268 ILJ262267:ILJ262268 IBN262267:IBN262268 HRR262267:HRR262268 HHV262267:HHV262268 GXZ262267:GXZ262268 GOD262267:GOD262268 GEH262267:GEH262268 FUL262267:FUL262268 FKP262267:FKP262268 FAT262267:FAT262268 EQX262267:EQX262268 EHB262267:EHB262268 DXF262267:DXF262268 DNJ262267:DNJ262268 DDN262267:DDN262268 CTR262267:CTR262268 CJV262267:CJV262268 BZZ262267:BZZ262268 BQD262267:BQD262268 BGH262267:BGH262268 AWL262267:AWL262268 AMP262267:AMP262268 ACT262267:ACT262268 SX262267:SX262268 JB262267:JB262268 C262267:C262268 WVN196731:WVN196732 WLR196731:WLR196732 WBV196731:WBV196732 VRZ196731:VRZ196732 VID196731:VID196732 UYH196731:UYH196732 UOL196731:UOL196732 UEP196731:UEP196732 TUT196731:TUT196732 TKX196731:TKX196732 TBB196731:TBB196732 SRF196731:SRF196732 SHJ196731:SHJ196732 RXN196731:RXN196732 RNR196731:RNR196732 RDV196731:RDV196732 QTZ196731:QTZ196732 QKD196731:QKD196732 QAH196731:QAH196732 PQL196731:PQL196732 PGP196731:PGP196732 OWT196731:OWT196732 OMX196731:OMX196732 ODB196731:ODB196732 NTF196731:NTF196732 NJJ196731:NJJ196732 MZN196731:MZN196732 MPR196731:MPR196732 MFV196731:MFV196732 LVZ196731:LVZ196732 LMD196731:LMD196732 LCH196731:LCH196732 KSL196731:KSL196732 KIP196731:KIP196732 JYT196731:JYT196732 JOX196731:JOX196732 JFB196731:JFB196732 IVF196731:IVF196732 ILJ196731:ILJ196732 IBN196731:IBN196732 HRR196731:HRR196732 HHV196731:HHV196732 GXZ196731:GXZ196732 GOD196731:GOD196732 GEH196731:GEH196732 FUL196731:FUL196732 FKP196731:FKP196732 FAT196731:FAT196732 EQX196731:EQX196732 EHB196731:EHB196732 DXF196731:DXF196732 DNJ196731:DNJ196732 DDN196731:DDN196732 CTR196731:CTR196732 CJV196731:CJV196732 BZZ196731:BZZ196732 BQD196731:BQD196732 BGH196731:BGH196732 AWL196731:AWL196732 AMP196731:AMP196732 ACT196731:ACT196732 SX196731:SX196732 JB196731:JB196732 C196731:C196732 WVN131195:WVN131196 WLR131195:WLR131196 WBV131195:WBV131196 VRZ131195:VRZ131196 VID131195:VID131196 UYH131195:UYH131196 UOL131195:UOL131196 UEP131195:UEP131196 TUT131195:TUT131196 TKX131195:TKX131196 TBB131195:TBB131196 SRF131195:SRF131196 SHJ131195:SHJ131196 RXN131195:RXN131196 RNR131195:RNR131196 RDV131195:RDV131196 QTZ131195:QTZ131196 QKD131195:QKD131196 QAH131195:QAH131196 PQL131195:PQL131196 PGP131195:PGP131196 OWT131195:OWT131196 OMX131195:OMX131196 ODB131195:ODB131196 NTF131195:NTF131196 NJJ131195:NJJ131196 MZN131195:MZN131196 MPR131195:MPR131196 MFV131195:MFV131196 LVZ131195:LVZ131196 LMD131195:LMD131196 LCH131195:LCH131196 KSL131195:KSL131196 KIP131195:KIP131196 JYT131195:JYT131196 JOX131195:JOX131196 JFB131195:JFB131196 IVF131195:IVF131196 ILJ131195:ILJ131196 IBN131195:IBN131196 HRR131195:HRR131196 HHV131195:HHV131196 GXZ131195:GXZ131196 GOD131195:GOD131196 GEH131195:GEH131196 FUL131195:FUL131196 FKP131195:FKP131196 FAT131195:FAT131196 EQX131195:EQX131196 EHB131195:EHB131196 DXF131195:DXF131196 DNJ131195:DNJ131196 DDN131195:DDN131196 CTR131195:CTR131196 CJV131195:CJV131196 BZZ131195:BZZ131196 BQD131195:BQD131196 BGH131195:BGH131196 AWL131195:AWL131196 AMP131195:AMP131196 ACT131195:ACT131196 SX131195:SX131196 JB131195:JB131196 C131195:C131196 WVN65659:WVN65660 WLR65659:WLR65660 WBV65659:WBV65660 VRZ65659:VRZ65660 VID65659:VID65660 UYH65659:UYH65660 UOL65659:UOL65660 UEP65659:UEP65660 TUT65659:TUT65660 TKX65659:TKX65660 TBB65659:TBB65660 SRF65659:SRF65660 SHJ65659:SHJ65660 RXN65659:RXN65660 RNR65659:RNR65660 RDV65659:RDV65660 QTZ65659:QTZ65660 QKD65659:QKD65660 QAH65659:QAH65660 PQL65659:PQL65660 PGP65659:PGP65660 OWT65659:OWT65660 OMX65659:OMX65660 ODB65659:ODB65660 NTF65659:NTF65660 NJJ65659:NJJ65660 MZN65659:MZN65660 MPR65659:MPR65660 MFV65659:MFV65660 LVZ65659:LVZ65660 LMD65659:LMD65660 LCH65659:LCH65660 KSL65659:KSL65660 KIP65659:KIP65660 JYT65659:JYT65660 JOX65659:JOX65660 JFB65659:JFB65660 IVF65659:IVF65660 ILJ65659:ILJ65660 IBN65659:IBN65660 HRR65659:HRR65660 HHV65659:HHV65660 GXZ65659:GXZ65660 GOD65659:GOD65660 GEH65659:GEH65660 FUL65659:FUL65660 FKP65659:FKP65660 FAT65659:FAT65660 EQX65659:EQX65660 EHB65659:EHB65660 DXF65659:DXF65660 DNJ65659:DNJ65660 DDN65659:DDN65660 CTR65659:CTR65660 CJV65659:CJV65660 BZZ65659:BZZ65660 BQD65659:BQD65660 BGH65659:BGH65660 AWL65659:AWL65660 AMP65659:AMP65660 ACT65659:ACT65660 SX65659:SX65660 JB65659:JB65660 C65659:C65660 WVM983164 WLQ983164 WBU983164 VRY983164 VIC983164 UYG983164 UOK983164 UEO983164 TUS983164 TKW983164 TBA983164 SRE983164 SHI983164 RXM983164 RNQ983164 RDU983164 QTY983164 QKC983164 QAG983164 PQK983164 PGO983164 OWS983164 OMW983164 ODA983164 NTE983164 NJI983164 MZM983164 MPQ983164 MFU983164 LVY983164 LMC983164 LCG983164 KSK983164 KIO983164 JYS983164 JOW983164 JFA983164 IVE983164 ILI983164 IBM983164 HRQ983164 HHU983164 GXY983164 GOC983164 GEG983164 FUK983164 FKO983164 FAS983164 EQW983164 EHA983164 DXE983164 DNI983164 DDM983164 CTQ983164 CJU983164 BZY983164 BQC983164 BGG983164 AWK983164 AMO983164 ACS983164 SW983164 JA983164 B983164 WVM917628 WLQ917628 WBU917628 VRY917628 VIC917628 UYG917628 UOK917628 UEO917628 TUS917628 TKW917628 TBA917628 SRE917628 SHI917628 RXM917628 RNQ917628 RDU917628 QTY917628 QKC917628 QAG917628 PQK917628 PGO917628 OWS917628 OMW917628 ODA917628 NTE917628 NJI917628 MZM917628 MPQ917628 MFU917628 LVY917628 LMC917628 LCG917628 KSK917628 KIO917628 JYS917628 JOW917628 JFA917628 IVE917628 ILI917628 IBM917628 HRQ917628 HHU917628 GXY917628 GOC917628 GEG917628 FUK917628 FKO917628 FAS917628 EQW917628 EHA917628 DXE917628 DNI917628 DDM917628 CTQ917628 CJU917628 BZY917628 BQC917628 BGG917628 AWK917628 AMO917628 ACS917628 SW917628 JA917628 B917628 WVM852092 WLQ852092 WBU852092 VRY852092 VIC852092 UYG852092 UOK852092 UEO852092 TUS852092 TKW852092 TBA852092 SRE852092 SHI852092 RXM852092 RNQ852092 RDU852092 QTY852092 QKC852092 QAG852092 PQK852092 PGO852092 OWS852092 OMW852092 ODA852092 NTE852092 NJI852092 MZM852092 MPQ852092 MFU852092 LVY852092 LMC852092 LCG852092 KSK852092 KIO852092 JYS852092 JOW852092 JFA852092 IVE852092 ILI852092 IBM852092 HRQ852092 HHU852092 GXY852092 GOC852092 GEG852092 FUK852092 FKO852092 FAS852092 EQW852092 EHA852092 DXE852092 DNI852092 DDM852092 CTQ852092 CJU852092 BZY852092 BQC852092 BGG852092 AWK852092 AMO852092 ACS852092 SW852092 JA852092 B852092 WVM786556 WLQ786556 WBU786556 VRY786556 VIC786556 UYG786556 UOK786556 UEO786556 TUS786556 TKW786556 TBA786556 SRE786556 SHI786556 RXM786556 RNQ786556 RDU786556 QTY786556 QKC786556 QAG786556 PQK786556 PGO786556 OWS786556 OMW786556 ODA786556 NTE786556 NJI786556 MZM786556 MPQ786556 MFU786556 LVY786556 LMC786556 LCG786556 KSK786556 KIO786556 JYS786556 JOW786556 JFA786556 IVE786556 ILI786556 IBM786556 HRQ786556 HHU786556 GXY786556 GOC786556 GEG786556 FUK786556 FKO786556 FAS786556 EQW786556 EHA786556 DXE786556 DNI786556 DDM786556 CTQ786556 CJU786556 BZY786556 BQC786556 BGG786556 AWK786556 AMO786556 ACS786556 SW786556 JA786556 B786556 WVM721020 WLQ721020 WBU721020 VRY721020 VIC721020 UYG721020 UOK721020 UEO721020 TUS721020 TKW721020 TBA721020 SRE721020 SHI721020 RXM721020 RNQ721020 RDU721020 QTY721020 QKC721020 QAG721020 PQK721020 PGO721020 OWS721020 OMW721020 ODA721020 NTE721020 NJI721020 MZM721020 MPQ721020 MFU721020 LVY721020 LMC721020 LCG721020 KSK721020 KIO721020 JYS721020 JOW721020 JFA721020 IVE721020 ILI721020 IBM721020 HRQ721020 HHU721020 GXY721020 GOC721020 GEG721020 FUK721020 FKO721020 FAS721020 EQW721020 EHA721020 DXE721020 DNI721020 DDM721020 CTQ721020 CJU721020 BZY721020 BQC721020 BGG721020 AWK721020 AMO721020 ACS721020 SW721020 JA721020 B721020 WVM655484 WLQ655484 WBU655484 VRY655484 VIC655484 UYG655484 UOK655484 UEO655484 TUS655484 TKW655484 TBA655484 SRE655484 SHI655484 RXM655484 RNQ655484 RDU655484 QTY655484 QKC655484 QAG655484 PQK655484 PGO655484 OWS655484 OMW655484 ODA655484 NTE655484 NJI655484 MZM655484 MPQ655484 MFU655484 LVY655484 LMC655484 LCG655484 KSK655484 KIO655484 JYS655484 JOW655484 JFA655484 IVE655484 ILI655484 IBM655484 HRQ655484 HHU655484 GXY655484 GOC655484 GEG655484 FUK655484 FKO655484 FAS655484 EQW655484 EHA655484 DXE655484 DNI655484 DDM655484 CTQ655484 CJU655484 BZY655484 BQC655484 BGG655484 AWK655484 AMO655484 ACS655484 SW655484 JA655484 B655484 WVM589948 WLQ589948 WBU589948 VRY589948 VIC589948 UYG589948 UOK589948 UEO589948 TUS589948 TKW589948 TBA589948 SRE589948 SHI589948 RXM589948 RNQ589948 RDU589948 QTY589948 QKC589948 QAG589948 PQK589948 PGO589948 OWS589948 OMW589948 ODA589948 NTE589948 NJI589948 MZM589948 MPQ589948 MFU589948 LVY589948 LMC589948 LCG589948 KSK589948 KIO589948 JYS589948 JOW589948 JFA589948 IVE589948 ILI589948 IBM589948 HRQ589948 HHU589948 GXY589948 GOC589948 GEG589948 FUK589948 FKO589948 FAS589948 EQW589948 EHA589948 DXE589948 DNI589948 DDM589948 CTQ589948 CJU589948 BZY589948 BQC589948 BGG589948 AWK589948 AMO589948 ACS589948 SW589948 JA589948 B589948 WVM524412 WLQ524412 WBU524412 VRY524412 VIC524412 UYG524412 UOK524412 UEO524412 TUS524412 TKW524412 TBA524412 SRE524412 SHI524412 RXM524412 RNQ524412 RDU524412 QTY524412 QKC524412 QAG524412 PQK524412 PGO524412 OWS524412 OMW524412 ODA524412 NTE524412 NJI524412 MZM524412 MPQ524412 MFU524412 LVY524412 LMC524412 LCG524412 KSK524412 KIO524412 JYS524412 JOW524412 JFA524412 IVE524412 ILI524412 IBM524412 HRQ524412 HHU524412 GXY524412 GOC524412 GEG524412 FUK524412 FKO524412 FAS524412 EQW524412 EHA524412 DXE524412 DNI524412 DDM524412 CTQ524412 CJU524412 BZY524412 BQC524412 BGG524412 AWK524412 AMO524412 ACS524412 SW524412 JA524412 B524412 WVM458876 WLQ458876 WBU458876 VRY458876 VIC458876 UYG458876 UOK458876 UEO458876 TUS458876 TKW458876 TBA458876 SRE458876 SHI458876 RXM458876 RNQ458876 RDU458876 QTY458876 QKC458876 QAG458876 PQK458876 PGO458876 OWS458876 OMW458876 ODA458876 NTE458876 NJI458876 MZM458876 MPQ458876 MFU458876 LVY458876 LMC458876 LCG458876 KSK458876 KIO458876 JYS458876 JOW458876 JFA458876 IVE458876 ILI458876 IBM458876 HRQ458876 HHU458876 GXY458876 GOC458876 GEG458876 FUK458876 FKO458876 FAS458876 EQW458876 EHA458876 DXE458876 DNI458876 DDM458876 CTQ458876 CJU458876 BZY458876 BQC458876 BGG458876 AWK458876 AMO458876 ACS458876 SW458876 JA458876 B458876 WVM393340 WLQ393340 WBU393340 VRY393340 VIC393340 UYG393340 UOK393340 UEO393340 TUS393340 TKW393340 TBA393340 SRE393340 SHI393340 RXM393340 RNQ393340 RDU393340 QTY393340 QKC393340 QAG393340 PQK393340 PGO393340 OWS393340 OMW393340 ODA393340 NTE393340 NJI393340 MZM393340 MPQ393340 MFU393340 LVY393340 LMC393340 LCG393340 KSK393340 KIO393340 JYS393340 JOW393340 JFA393340 IVE393340 ILI393340 IBM393340 HRQ393340 HHU393340 GXY393340 GOC393340 GEG393340 FUK393340 FKO393340 FAS393340 EQW393340 EHA393340 DXE393340 DNI393340 DDM393340 CTQ393340 CJU393340 BZY393340 BQC393340 BGG393340 AWK393340 AMO393340 ACS393340 SW393340 JA393340 B393340 WVM327804 WLQ327804 WBU327804 VRY327804 VIC327804 UYG327804 UOK327804 UEO327804 TUS327804 TKW327804 TBA327804 SRE327804 SHI327804 RXM327804 RNQ327804 RDU327804 QTY327804 QKC327804 QAG327804 PQK327804 PGO327804 OWS327804 OMW327804 ODA327804 NTE327804 NJI327804 MZM327804 MPQ327804 MFU327804 LVY327804 LMC327804 LCG327804 KSK327804 KIO327804 JYS327804 JOW327804 JFA327804 IVE327804 ILI327804 IBM327804 HRQ327804 HHU327804 GXY327804 GOC327804 GEG327804 FUK327804 FKO327804 FAS327804 EQW327804 EHA327804 DXE327804 DNI327804 DDM327804 CTQ327804 CJU327804 BZY327804 BQC327804 BGG327804 AWK327804 AMO327804 ACS327804 SW327804 JA327804 B327804 WVM262268 WLQ262268 WBU262268 VRY262268 VIC262268 UYG262268 UOK262268 UEO262268 TUS262268 TKW262268 TBA262268 SRE262268 SHI262268 RXM262268 RNQ262268 RDU262268 QTY262268 QKC262268 QAG262268 PQK262268 PGO262268 OWS262268 OMW262268 ODA262268 NTE262268 NJI262268 MZM262268 MPQ262268 MFU262268 LVY262268 LMC262268 LCG262268 KSK262268 KIO262268 JYS262268 JOW262268 JFA262268 IVE262268 ILI262268 IBM262268 HRQ262268 HHU262268 GXY262268 GOC262268 GEG262268 FUK262268 FKO262268 FAS262268 EQW262268 EHA262268 DXE262268 DNI262268 DDM262268 CTQ262268 CJU262268 BZY262268 BQC262268 BGG262268 AWK262268 AMO262268 ACS262268 SW262268 JA262268 B262268 WVM196732 WLQ196732 WBU196732 VRY196732 VIC196732 UYG196732 UOK196732 UEO196732 TUS196732 TKW196732 TBA196732 SRE196732 SHI196732 RXM196732 RNQ196732 RDU196732 QTY196732 QKC196732 QAG196732 PQK196732 PGO196732 OWS196732 OMW196732 ODA196732 NTE196732 NJI196732 MZM196732 MPQ196732 MFU196732 LVY196732 LMC196732 LCG196732 KSK196732 KIO196732 JYS196732 JOW196732 JFA196732 IVE196732 ILI196732 IBM196732 HRQ196732 HHU196732 GXY196732 GOC196732 GEG196732 FUK196732 FKO196732 FAS196732 EQW196732 EHA196732 DXE196732 DNI196732 DDM196732 CTQ196732 CJU196732 BZY196732 BQC196732 BGG196732 AWK196732 AMO196732 ACS196732 SW196732 JA196732 B196732 WVM131196 WLQ131196 WBU131196 VRY131196 VIC131196 UYG131196 UOK131196 UEO131196 TUS131196 TKW131196 TBA131196 SRE131196 SHI131196 RXM131196 RNQ131196 RDU131196 QTY131196 QKC131196 QAG131196 PQK131196 PGO131196 OWS131196 OMW131196 ODA131196 NTE131196 NJI131196 MZM131196 MPQ131196 MFU131196 LVY131196 LMC131196 LCG131196 KSK131196 KIO131196 JYS131196 JOW131196 JFA131196 IVE131196 ILI131196 IBM131196 HRQ131196 HHU131196 GXY131196 GOC131196 GEG131196 FUK131196 FKO131196 FAS131196 EQW131196 EHA131196 DXE131196 DNI131196 DDM131196 CTQ131196 CJU131196 BZY131196 BQC131196 BGG131196 AWK131196 AMO131196 ACS131196 SW131196 JA131196 B131196 WVM65660 WLQ65660 WBU65660 VRY65660 VIC65660 UYG65660 UOK65660 UEO65660 TUS65660 TKW65660 TBA65660 SRE65660 SHI65660 RXM65660 RNQ65660 RDU65660 QTY65660 QKC65660 QAG65660 PQK65660 PGO65660 OWS65660 OMW65660 ODA65660 NTE65660 NJI65660 MZM65660 MPQ65660 MFU65660 LVY65660 LMC65660 LCG65660 KSK65660 KIO65660 JYS65660 JOW65660 JFA65660 IVE65660 ILI65660 IBM65660 HRQ65660 HHU65660 GXY65660 GOC65660 GEG65660 FUK65660 FKO65660 FAS65660 EQW65660 EHA65660 DXE65660 DNI65660 DDM65660 CTQ65660 CJU65660 BZY65660 BQC65660 BGG65660 AWK65660 AMO65660 ACS65660 SW65660 JA65660 B65660 WVO983175:WVO983180 WLS983175:WLS983180 WBW983175:WBW983180 VSA983175:VSA983180 VIE983175:VIE983180 UYI983175:UYI983180 UOM983175:UOM983180 UEQ983175:UEQ983180 TUU983175:TUU983180 TKY983175:TKY983180 TBC983175:TBC983180 SRG983175:SRG983180 SHK983175:SHK983180 RXO983175:RXO983180 RNS983175:RNS983180 RDW983175:RDW983180 QUA983175:QUA983180 QKE983175:QKE983180 QAI983175:QAI983180 PQM983175:PQM983180 PGQ983175:PGQ983180 OWU983175:OWU983180 OMY983175:OMY983180 ODC983175:ODC983180 NTG983175:NTG983180 NJK983175:NJK983180 MZO983175:MZO983180 MPS983175:MPS983180 MFW983175:MFW983180 LWA983175:LWA983180 LME983175:LME983180 LCI983175:LCI983180 KSM983175:KSM983180 KIQ983175:KIQ983180 JYU983175:JYU983180 JOY983175:JOY983180 JFC983175:JFC983180 IVG983175:IVG983180 ILK983175:ILK983180 IBO983175:IBO983180 HRS983175:HRS983180 HHW983175:HHW983180 GYA983175:GYA983180 GOE983175:GOE983180 GEI983175:GEI983180 FUM983175:FUM983180 FKQ983175:FKQ983180 FAU983175:FAU983180 EQY983175:EQY983180 EHC983175:EHC983180 DXG983175:DXG983180 DNK983175:DNK983180 DDO983175:DDO983180 CTS983175:CTS983180 CJW983175:CJW983180 CAA983175:CAA983180 BQE983175:BQE983180 BGI983175:BGI983180 AWM983175:AWM983180 AMQ983175:AMQ983180 ACU983175:ACU983180 SY983175:SY983180 JC983175:JC983180 D983175:E983180 WVO917639:WVO917644 WLS917639:WLS917644 WBW917639:WBW917644 VSA917639:VSA917644 VIE917639:VIE917644 UYI917639:UYI917644 UOM917639:UOM917644 UEQ917639:UEQ917644 TUU917639:TUU917644 TKY917639:TKY917644 TBC917639:TBC917644 SRG917639:SRG917644 SHK917639:SHK917644 RXO917639:RXO917644 RNS917639:RNS917644 RDW917639:RDW917644 QUA917639:QUA917644 QKE917639:QKE917644 QAI917639:QAI917644 PQM917639:PQM917644 PGQ917639:PGQ917644 OWU917639:OWU917644 OMY917639:OMY917644 ODC917639:ODC917644 NTG917639:NTG917644 NJK917639:NJK917644 MZO917639:MZO917644 MPS917639:MPS917644 MFW917639:MFW917644 LWA917639:LWA917644 LME917639:LME917644 LCI917639:LCI917644 KSM917639:KSM917644 KIQ917639:KIQ917644 JYU917639:JYU917644 JOY917639:JOY917644 JFC917639:JFC917644 IVG917639:IVG917644 ILK917639:ILK917644 IBO917639:IBO917644 HRS917639:HRS917644 HHW917639:HHW917644 GYA917639:GYA917644 GOE917639:GOE917644 GEI917639:GEI917644 FUM917639:FUM917644 FKQ917639:FKQ917644 FAU917639:FAU917644 EQY917639:EQY917644 EHC917639:EHC917644 DXG917639:DXG917644 DNK917639:DNK917644 DDO917639:DDO917644 CTS917639:CTS917644 CJW917639:CJW917644 CAA917639:CAA917644 BQE917639:BQE917644 BGI917639:BGI917644 AWM917639:AWM917644 AMQ917639:AMQ917644 ACU917639:ACU917644 SY917639:SY917644 JC917639:JC917644 D917639:E917644 WVO852103:WVO852108 WLS852103:WLS852108 WBW852103:WBW852108 VSA852103:VSA852108 VIE852103:VIE852108 UYI852103:UYI852108 UOM852103:UOM852108 UEQ852103:UEQ852108 TUU852103:TUU852108 TKY852103:TKY852108 TBC852103:TBC852108 SRG852103:SRG852108 SHK852103:SHK852108 RXO852103:RXO852108 RNS852103:RNS852108 RDW852103:RDW852108 QUA852103:QUA852108 QKE852103:QKE852108 QAI852103:QAI852108 PQM852103:PQM852108 PGQ852103:PGQ852108 OWU852103:OWU852108 OMY852103:OMY852108 ODC852103:ODC852108 NTG852103:NTG852108 NJK852103:NJK852108 MZO852103:MZO852108 MPS852103:MPS852108 MFW852103:MFW852108 LWA852103:LWA852108 LME852103:LME852108 LCI852103:LCI852108 KSM852103:KSM852108 KIQ852103:KIQ852108 JYU852103:JYU852108 JOY852103:JOY852108 JFC852103:JFC852108 IVG852103:IVG852108 ILK852103:ILK852108 IBO852103:IBO852108 HRS852103:HRS852108 HHW852103:HHW852108 GYA852103:GYA852108 GOE852103:GOE852108 GEI852103:GEI852108 FUM852103:FUM852108 FKQ852103:FKQ852108 FAU852103:FAU852108 EQY852103:EQY852108 EHC852103:EHC852108 DXG852103:DXG852108 DNK852103:DNK852108 DDO852103:DDO852108 CTS852103:CTS852108 CJW852103:CJW852108 CAA852103:CAA852108 BQE852103:BQE852108 BGI852103:BGI852108 AWM852103:AWM852108 AMQ852103:AMQ852108 ACU852103:ACU852108 SY852103:SY852108 JC852103:JC852108 D852103:E852108 WVO786567:WVO786572 WLS786567:WLS786572 WBW786567:WBW786572 VSA786567:VSA786572 VIE786567:VIE786572 UYI786567:UYI786572 UOM786567:UOM786572 UEQ786567:UEQ786572 TUU786567:TUU786572 TKY786567:TKY786572 TBC786567:TBC786572 SRG786567:SRG786572 SHK786567:SHK786572 RXO786567:RXO786572 RNS786567:RNS786572 RDW786567:RDW786572 QUA786567:QUA786572 QKE786567:QKE786572 QAI786567:QAI786572 PQM786567:PQM786572 PGQ786567:PGQ786572 OWU786567:OWU786572 OMY786567:OMY786572 ODC786567:ODC786572 NTG786567:NTG786572 NJK786567:NJK786572 MZO786567:MZO786572 MPS786567:MPS786572 MFW786567:MFW786572 LWA786567:LWA786572 LME786567:LME786572 LCI786567:LCI786572 KSM786567:KSM786572 KIQ786567:KIQ786572 JYU786567:JYU786572 JOY786567:JOY786572 JFC786567:JFC786572 IVG786567:IVG786572 ILK786567:ILK786572 IBO786567:IBO786572 HRS786567:HRS786572 HHW786567:HHW786572 GYA786567:GYA786572 GOE786567:GOE786572 GEI786567:GEI786572 FUM786567:FUM786572 FKQ786567:FKQ786572 FAU786567:FAU786572 EQY786567:EQY786572 EHC786567:EHC786572 DXG786567:DXG786572 DNK786567:DNK786572 DDO786567:DDO786572 CTS786567:CTS786572 CJW786567:CJW786572 CAA786567:CAA786572 BQE786567:BQE786572 BGI786567:BGI786572 AWM786567:AWM786572 AMQ786567:AMQ786572 ACU786567:ACU786572 SY786567:SY786572 JC786567:JC786572 D786567:E786572 WVO721031:WVO721036 WLS721031:WLS721036 WBW721031:WBW721036 VSA721031:VSA721036 VIE721031:VIE721036 UYI721031:UYI721036 UOM721031:UOM721036 UEQ721031:UEQ721036 TUU721031:TUU721036 TKY721031:TKY721036 TBC721031:TBC721036 SRG721031:SRG721036 SHK721031:SHK721036 RXO721031:RXO721036 RNS721031:RNS721036 RDW721031:RDW721036 QUA721031:QUA721036 QKE721031:QKE721036 QAI721031:QAI721036 PQM721031:PQM721036 PGQ721031:PGQ721036 OWU721031:OWU721036 OMY721031:OMY721036 ODC721031:ODC721036 NTG721031:NTG721036 NJK721031:NJK721036 MZO721031:MZO721036 MPS721031:MPS721036 MFW721031:MFW721036 LWA721031:LWA721036 LME721031:LME721036 LCI721031:LCI721036 KSM721031:KSM721036 KIQ721031:KIQ721036 JYU721031:JYU721036 JOY721031:JOY721036 JFC721031:JFC721036 IVG721031:IVG721036 ILK721031:ILK721036 IBO721031:IBO721036 HRS721031:HRS721036 HHW721031:HHW721036 GYA721031:GYA721036 GOE721031:GOE721036 GEI721031:GEI721036 FUM721031:FUM721036 FKQ721031:FKQ721036 FAU721031:FAU721036 EQY721031:EQY721036 EHC721031:EHC721036 DXG721031:DXG721036 DNK721031:DNK721036 DDO721031:DDO721036 CTS721031:CTS721036 CJW721031:CJW721036 CAA721031:CAA721036 BQE721031:BQE721036 BGI721031:BGI721036 AWM721031:AWM721036 AMQ721031:AMQ721036 ACU721031:ACU721036 SY721031:SY721036 JC721031:JC721036 D721031:E721036 WVO655495:WVO655500 WLS655495:WLS655500 WBW655495:WBW655500 VSA655495:VSA655500 VIE655495:VIE655500 UYI655495:UYI655500 UOM655495:UOM655500 UEQ655495:UEQ655500 TUU655495:TUU655500 TKY655495:TKY655500 TBC655495:TBC655500 SRG655495:SRG655500 SHK655495:SHK655500 RXO655495:RXO655500 RNS655495:RNS655500 RDW655495:RDW655500 QUA655495:QUA655500 QKE655495:QKE655500 QAI655495:QAI655500 PQM655495:PQM655500 PGQ655495:PGQ655500 OWU655495:OWU655500 OMY655495:OMY655500 ODC655495:ODC655500 NTG655495:NTG655500 NJK655495:NJK655500 MZO655495:MZO655500 MPS655495:MPS655500 MFW655495:MFW655500 LWA655495:LWA655500 LME655495:LME655500 LCI655495:LCI655500 KSM655495:KSM655500 KIQ655495:KIQ655500 JYU655495:JYU655500 JOY655495:JOY655500 JFC655495:JFC655500 IVG655495:IVG655500 ILK655495:ILK655500 IBO655495:IBO655500 HRS655495:HRS655500 HHW655495:HHW655500 GYA655495:GYA655500 GOE655495:GOE655500 GEI655495:GEI655500 FUM655495:FUM655500 FKQ655495:FKQ655500 FAU655495:FAU655500 EQY655495:EQY655500 EHC655495:EHC655500 DXG655495:DXG655500 DNK655495:DNK655500 DDO655495:DDO655500 CTS655495:CTS655500 CJW655495:CJW655500 CAA655495:CAA655500 BQE655495:BQE655500 BGI655495:BGI655500 AWM655495:AWM655500 AMQ655495:AMQ655500 ACU655495:ACU655500 SY655495:SY655500 JC655495:JC655500 D655495:E655500 WVO589959:WVO589964 WLS589959:WLS589964 WBW589959:WBW589964 VSA589959:VSA589964 VIE589959:VIE589964 UYI589959:UYI589964 UOM589959:UOM589964 UEQ589959:UEQ589964 TUU589959:TUU589964 TKY589959:TKY589964 TBC589959:TBC589964 SRG589959:SRG589964 SHK589959:SHK589964 RXO589959:RXO589964 RNS589959:RNS589964 RDW589959:RDW589964 QUA589959:QUA589964 QKE589959:QKE589964 QAI589959:QAI589964 PQM589959:PQM589964 PGQ589959:PGQ589964 OWU589959:OWU589964 OMY589959:OMY589964 ODC589959:ODC589964 NTG589959:NTG589964 NJK589959:NJK589964 MZO589959:MZO589964 MPS589959:MPS589964 MFW589959:MFW589964 LWA589959:LWA589964 LME589959:LME589964 LCI589959:LCI589964 KSM589959:KSM589964 KIQ589959:KIQ589964 JYU589959:JYU589964 JOY589959:JOY589964 JFC589959:JFC589964 IVG589959:IVG589964 ILK589959:ILK589964 IBO589959:IBO589964 HRS589959:HRS589964 HHW589959:HHW589964 GYA589959:GYA589964 GOE589959:GOE589964 GEI589959:GEI589964 FUM589959:FUM589964 FKQ589959:FKQ589964 FAU589959:FAU589964 EQY589959:EQY589964 EHC589959:EHC589964 DXG589959:DXG589964 DNK589959:DNK589964 DDO589959:DDO589964 CTS589959:CTS589964 CJW589959:CJW589964 CAA589959:CAA589964 BQE589959:BQE589964 BGI589959:BGI589964 AWM589959:AWM589964 AMQ589959:AMQ589964 ACU589959:ACU589964 SY589959:SY589964 JC589959:JC589964 D589959:E589964 WVO524423:WVO524428 WLS524423:WLS524428 WBW524423:WBW524428 VSA524423:VSA524428 VIE524423:VIE524428 UYI524423:UYI524428 UOM524423:UOM524428 UEQ524423:UEQ524428 TUU524423:TUU524428 TKY524423:TKY524428 TBC524423:TBC524428 SRG524423:SRG524428 SHK524423:SHK524428 RXO524423:RXO524428 RNS524423:RNS524428 RDW524423:RDW524428 QUA524423:QUA524428 QKE524423:QKE524428 QAI524423:QAI524428 PQM524423:PQM524428 PGQ524423:PGQ524428 OWU524423:OWU524428 OMY524423:OMY524428 ODC524423:ODC524428 NTG524423:NTG524428 NJK524423:NJK524428 MZO524423:MZO524428 MPS524423:MPS524428 MFW524423:MFW524428 LWA524423:LWA524428 LME524423:LME524428 LCI524423:LCI524428 KSM524423:KSM524428 KIQ524423:KIQ524428 JYU524423:JYU524428 JOY524423:JOY524428 JFC524423:JFC524428 IVG524423:IVG524428 ILK524423:ILK524428 IBO524423:IBO524428 HRS524423:HRS524428 HHW524423:HHW524428 GYA524423:GYA524428 GOE524423:GOE524428 GEI524423:GEI524428 FUM524423:FUM524428 FKQ524423:FKQ524428 FAU524423:FAU524428 EQY524423:EQY524428 EHC524423:EHC524428 DXG524423:DXG524428 DNK524423:DNK524428 DDO524423:DDO524428 CTS524423:CTS524428 CJW524423:CJW524428 CAA524423:CAA524428 BQE524423:BQE524428 BGI524423:BGI524428 AWM524423:AWM524428 AMQ524423:AMQ524428 ACU524423:ACU524428 SY524423:SY524428 JC524423:JC524428 D524423:E524428 WVO458887:WVO458892 WLS458887:WLS458892 WBW458887:WBW458892 VSA458887:VSA458892 VIE458887:VIE458892 UYI458887:UYI458892 UOM458887:UOM458892 UEQ458887:UEQ458892 TUU458887:TUU458892 TKY458887:TKY458892 TBC458887:TBC458892 SRG458887:SRG458892 SHK458887:SHK458892 RXO458887:RXO458892 RNS458887:RNS458892 RDW458887:RDW458892 QUA458887:QUA458892 QKE458887:QKE458892 QAI458887:QAI458892 PQM458887:PQM458892 PGQ458887:PGQ458892 OWU458887:OWU458892 OMY458887:OMY458892 ODC458887:ODC458892 NTG458887:NTG458892 NJK458887:NJK458892 MZO458887:MZO458892 MPS458887:MPS458892 MFW458887:MFW458892 LWA458887:LWA458892 LME458887:LME458892 LCI458887:LCI458892 KSM458887:KSM458892 KIQ458887:KIQ458892 JYU458887:JYU458892 JOY458887:JOY458892 JFC458887:JFC458892 IVG458887:IVG458892 ILK458887:ILK458892 IBO458887:IBO458892 HRS458887:HRS458892 HHW458887:HHW458892 GYA458887:GYA458892 GOE458887:GOE458892 GEI458887:GEI458892 FUM458887:FUM458892 FKQ458887:FKQ458892 FAU458887:FAU458892 EQY458887:EQY458892 EHC458887:EHC458892 DXG458887:DXG458892 DNK458887:DNK458892 DDO458887:DDO458892 CTS458887:CTS458892 CJW458887:CJW458892 CAA458887:CAA458892 BQE458887:BQE458892 BGI458887:BGI458892 AWM458887:AWM458892 AMQ458887:AMQ458892 ACU458887:ACU458892 SY458887:SY458892 JC458887:JC458892 D458887:E458892 WVO393351:WVO393356 WLS393351:WLS393356 WBW393351:WBW393356 VSA393351:VSA393356 VIE393351:VIE393356 UYI393351:UYI393356 UOM393351:UOM393356 UEQ393351:UEQ393356 TUU393351:TUU393356 TKY393351:TKY393356 TBC393351:TBC393356 SRG393351:SRG393356 SHK393351:SHK393356 RXO393351:RXO393356 RNS393351:RNS393356 RDW393351:RDW393356 QUA393351:QUA393356 QKE393351:QKE393356 QAI393351:QAI393356 PQM393351:PQM393356 PGQ393351:PGQ393356 OWU393351:OWU393356 OMY393351:OMY393356 ODC393351:ODC393356 NTG393351:NTG393356 NJK393351:NJK393356 MZO393351:MZO393356 MPS393351:MPS393356 MFW393351:MFW393356 LWA393351:LWA393356 LME393351:LME393356 LCI393351:LCI393356 KSM393351:KSM393356 KIQ393351:KIQ393356 JYU393351:JYU393356 JOY393351:JOY393356 JFC393351:JFC393356 IVG393351:IVG393356 ILK393351:ILK393356 IBO393351:IBO393356 HRS393351:HRS393356 HHW393351:HHW393356 GYA393351:GYA393356 GOE393351:GOE393356 GEI393351:GEI393356 FUM393351:FUM393356 FKQ393351:FKQ393356 FAU393351:FAU393356 EQY393351:EQY393356 EHC393351:EHC393356 DXG393351:DXG393356 DNK393351:DNK393356 DDO393351:DDO393356 CTS393351:CTS393356 CJW393351:CJW393356 CAA393351:CAA393356 BQE393351:BQE393356 BGI393351:BGI393356 AWM393351:AWM393356 AMQ393351:AMQ393356 ACU393351:ACU393356 SY393351:SY393356 JC393351:JC393356 D393351:E393356 WVO327815:WVO327820 WLS327815:WLS327820 WBW327815:WBW327820 VSA327815:VSA327820 VIE327815:VIE327820 UYI327815:UYI327820 UOM327815:UOM327820 UEQ327815:UEQ327820 TUU327815:TUU327820 TKY327815:TKY327820 TBC327815:TBC327820 SRG327815:SRG327820 SHK327815:SHK327820 RXO327815:RXO327820 RNS327815:RNS327820 RDW327815:RDW327820 QUA327815:QUA327820 QKE327815:QKE327820 QAI327815:QAI327820 PQM327815:PQM327820 PGQ327815:PGQ327820 OWU327815:OWU327820 OMY327815:OMY327820 ODC327815:ODC327820 NTG327815:NTG327820 NJK327815:NJK327820 MZO327815:MZO327820 MPS327815:MPS327820 MFW327815:MFW327820 LWA327815:LWA327820 LME327815:LME327820 LCI327815:LCI327820 KSM327815:KSM327820 KIQ327815:KIQ327820 JYU327815:JYU327820 JOY327815:JOY327820 JFC327815:JFC327820 IVG327815:IVG327820 ILK327815:ILK327820 IBO327815:IBO327820 HRS327815:HRS327820 HHW327815:HHW327820 GYA327815:GYA327820 GOE327815:GOE327820 GEI327815:GEI327820 FUM327815:FUM327820 FKQ327815:FKQ327820 FAU327815:FAU327820 EQY327815:EQY327820 EHC327815:EHC327820 DXG327815:DXG327820 DNK327815:DNK327820 DDO327815:DDO327820 CTS327815:CTS327820 CJW327815:CJW327820 CAA327815:CAA327820 BQE327815:BQE327820 BGI327815:BGI327820 AWM327815:AWM327820 AMQ327815:AMQ327820 ACU327815:ACU327820 SY327815:SY327820 JC327815:JC327820 D327815:E327820 WVO262279:WVO262284 WLS262279:WLS262284 WBW262279:WBW262284 VSA262279:VSA262284 VIE262279:VIE262284 UYI262279:UYI262284 UOM262279:UOM262284 UEQ262279:UEQ262284 TUU262279:TUU262284 TKY262279:TKY262284 TBC262279:TBC262284 SRG262279:SRG262284 SHK262279:SHK262284 RXO262279:RXO262284 RNS262279:RNS262284 RDW262279:RDW262284 QUA262279:QUA262284 QKE262279:QKE262284 QAI262279:QAI262284 PQM262279:PQM262284 PGQ262279:PGQ262284 OWU262279:OWU262284 OMY262279:OMY262284 ODC262279:ODC262284 NTG262279:NTG262284 NJK262279:NJK262284 MZO262279:MZO262284 MPS262279:MPS262284 MFW262279:MFW262284 LWA262279:LWA262284 LME262279:LME262284 LCI262279:LCI262284 KSM262279:KSM262284 KIQ262279:KIQ262284 JYU262279:JYU262284 JOY262279:JOY262284 JFC262279:JFC262284 IVG262279:IVG262284 ILK262279:ILK262284 IBO262279:IBO262284 HRS262279:HRS262284 HHW262279:HHW262284 GYA262279:GYA262284 GOE262279:GOE262284 GEI262279:GEI262284 FUM262279:FUM262284 FKQ262279:FKQ262284 FAU262279:FAU262284 EQY262279:EQY262284 EHC262279:EHC262284 DXG262279:DXG262284 DNK262279:DNK262284 DDO262279:DDO262284 CTS262279:CTS262284 CJW262279:CJW262284 CAA262279:CAA262284 BQE262279:BQE262284 BGI262279:BGI262284 AWM262279:AWM262284 AMQ262279:AMQ262284 ACU262279:ACU262284 SY262279:SY262284 JC262279:JC262284 D262279:E262284 WVO196743:WVO196748 WLS196743:WLS196748 WBW196743:WBW196748 VSA196743:VSA196748 VIE196743:VIE196748 UYI196743:UYI196748 UOM196743:UOM196748 UEQ196743:UEQ196748 TUU196743:TUU196748 TKY196743:TKY196748 TBC196743:TBC196748 SRG196743:SRG196748 SHK196743:SHK196748 RXO196743:RXO196748 RNS196743:RNS196748 RDW196743:RDW196748 QUA196743:QUA196748 QKE196743:QKE196748 QAI196743:QAI196748 PQM196743:PQM196748 PGQ196743:PGQ196748 OWU196743:OWU196748 OMY196743:OMY196748 ODC196743:ODC196748 NTG196743:NTG196748 NJK196743:NJK196748 MZO196743:MZO196748 MPS196743:MPS196748 MFW196743:MFW196748 LWA196743:LWA196748 LME196743:LME196748 LCI196743:LCI196748 KSM196743:KSM196748 KIQ196743:KIQ196748 JYU196743:JYU196748 JOY196743:JOY196748 JFC196743:JFC196748 IVG196743:IVG196748 ILK196743:ILK196748 IBO196743:IBO196748 HRS196743:HRS196748 HHW196743:HHW196748 GYA196743:GYA196748 GOE196743:GOE196748 GEI196743:GEI196748 FUM196743:FUM196748 FKQ196743:FKQ196748 FAU196743:FAU196748 EQY196743:EQY196748 EHC196743:EHC196748 DXG196743:DXG196748 DNK196743:DNK196748 DDO196743:DDO196748 CTS196743:CTS196748 CJW196743:CJW196748 CAA196743:CAA196748 BQE196743:BQE196748 BGI196743:BGI196748 AWM196743:AWM196748 AMQ196743:AMQ196748 ACU196743:ACU196748 SY196743:SY196748 JC196743:JC196748 D196743:E196748 WVO131207:WVO131212 WLS131207:WLS131212 WBW131207:WBW131212 VSA131207:VSA131212 VIE131207:VIE131212 UYI131207:UYI131212 UOM131207:UOM131212 UEQ131207:UEQ131212 TUU131207:TUU131212 TKY131207:TKY131212 TBC131207:TBC131212 SRG131207:SRG131212 SHK131207:SHK131212 RXO131207:RXO131212 RNS131207:RNS131212 RDW131207:RDW131212 QUA131207:QUA131212 QKE131207:QKE131212 QAI131207:QAI131212 PQM131207:PQM131212 PGQ131207:PGQ131212 OWU131207:OWU131212 OMY131207:OMY131212 ODC131207:ODC131212 NTG131207:NTG131212 NJK131207:NJK131212 MZO131207:MZO131212 MPS131207:MPS131212 MFW131207:MFW131212 LWA131207:LWA131212 LME131207:LME131212 LCI131207:LCI131212 KSM131207:KSM131212 KIQ131207:KIQ131212 JYU131207:JYU131212 JOY131207:JOY131212 JFC131207:JFC131212 IVG131207:IVG131212 ILK131207:ILK131212 IBO131207:IBO131212 HRS131207:HRS131212 HHW131207:HHW131212 GYA131207:GYA131212 GOE131207:GOE131212 GEI131207:GEI131212 FUM131207:FUM131212 FKQ131207:FKQ131212 FAU131207:FAU131212 EQY131207:EQY131212 EHC131207:EHC131212 DXG131207:DXG131212 DNK131207:DNK131212 DDO131207:DDO131212 CTS131207:CTS131212 CJW131207:CJW131212 CAA131207:CAA131212 BQE131207:BQE131212 BGI131207:BGI131212 AWM131207:AWM131212 AMQ131207:AMQ131212 ACU131207:ACU131212 SY131207:SY131212 JC131207:JC131212 D131207:E131212 WVO65671:WVO65676 WLS65671:WLS65676 WBW65671:WBW65676 VSA65671:VSA65676 VIE65671:VIE65676 UYI65671:UYI65676 UOM65671:UOM65676 UEQ65671:UEQ65676 TUU65671:TUU65676 TKY65671:TKY65676 TBC65671:TBC65676 SRG65671:SRG65676 SHK65671:SHK65676 RXO65671:RXO65676 RNS65671:RNS65676 RDW65671:RDW65676 QUA65671:QUA65676 QKE65671:QKE65676 QAI65671:QAI65676 PQM65671:PQM65676 PGQ65671:PGQ65676 OWU65671:OWU65676 OMY65671:OMY65676 ODC65671:ODC65676 NTG65671:NTG65676 NJK65671:NJK65676 MZO65671:MZO65676 MPS65671:MPS65676 MFW65671:MFW65676 LWA65671:LWA65676 LME65671:LME65676 LCI65671:LCI65676 KSM65671:KSM65676 KIQ65671:KIQ65676 JYU65671:JYU65676 JOY65671:JOY65676 JFC65671:JFC65676 IVG65671:IVG65676 ILK65671:ILK65676 IBO65671:IBO65676 HRS65671:HRS65676 HHW65671:HHW65676 GYA65671:GYA65676 GOE65671:GOE65676 GEI65671:GEI65676 FUM65671:FUM65676 FKQ65671:FKQ65676 FAU65671:FAU65676 EQY65671:EQY65676 EHC65671:EHC65676 DXG65671:DXG65676 DNK65671:DNK65676 DDO65671:DDO65676 CTS65671:CTS65676 CJW65671:CJW65676 CAA65671:CAA65676 BQE65671:BQE65676 BGI65671:BGI65676 AWM65671:AWM65676 AMQ65671:AMQ65676 ACU65671:ACU65676 SY65671:SY65676 JC65671:JC65676 D65671:E65676 WVO983183:WVO983188 WLS983183:WLS983188 WBW983183:WBW983188 VSA983183:VSA983188 VIE983183:VIE983188 UYI983183:UYI983188 UOM983183:UOM983188 UEQ983183:UEQ983188 TUU983183:TUU983188 TKY983183:TKY983188 TBC983183:TBC983188 SRG983183:SRG983188 SHK983183:SHK983188 RXO983183:RXO983188 RNS983183:RNS983188 RDW983183:RDW983188 QUA983183:QUA983188 QKE983183:QKE983188 QAI983183:QAI983188 PQM983183:PQM983188 PGQ983183:PGQ983188 OWU983183:OWU983188 OMY983183:OMY983188 ODC983183:ODC983188 NTG983183:NTG983188 NJK983183:NJK983188 MZO983183:MZO983188 MPS983183:MPS983188 MFW983183:MFW983188 LWA983183:LWA983188 LME983183:LME983188 LCI983183:LCI983188 KSM983183:KSM983188 KIQ983183:KIQ983188 JYU983183:JYU983188 JOY983183:JOY983188 JFC983183:JFC983188 IVG983183:IVG983188 ILK983183:ILK983188 IBO983183:IBO983188 HRS983183:HRS983188 HHW983183:HHW983188 GYA983183:GYA983188 GOE983183:GOE983188 GEI983183:GEI983188 FUM983183:FUM983188 FKQ983183:FKQ983188 FAU983183:FAU983188 EQY983183:EQY983188 EHC983183:EHC983188 DXG983183:DXG983188 DNK983183:DNK983188 DDO983183:DDO983188 CTS983183:CTS983188 CJW983183:CJW983188 CAA983183:CAA983188 BQE983183:BQE983188 BGI983183:BGI983188 AWM983183:AWM983188 AMQ983183:AMQ983188 ACU983183:ACU983188 SY983183:SY983188 JC983183:JC983188 D983183:E983188 WVO917647:WVO917652 WLS917647:WLS917652 WBW917647:WBW917652 VSA917647:VSA917652 VIE917647:VIE917652 UYI917647:UYI917652 UOM917647:UOM917652 UEQ917647:UEQ917652 TUU917647:TUU917652 TKY917647:TKY917652 TBC917647:TBC917652 SRG917647:SRG917652 SHK917647:SHK917652 RXO917647:RXO917652 RNS917647:RNS917652 RDW917647:RDW917652 QUA917647:QUA917652 QKE917647:QKE917652 QAI917647:QAI917652 PQM917647:PQM917652 PGQ917647:PGQ917652 OWU917647:OWU917652 OMY917647:OMY917652 ODC917647:ODC917652 NTG917647:NTG917652 NJK917647:NJK917652 MZO917647:MZO917652 MPS917647:MPS917652 MFW917647:MFW917652 LWA917647:LWA917652 LME917647:LME917652 LCI917647:LCI917652 KSM917647:KSM917652 KIQ917647:KIQ917652 JYU917647:JYU917652 JOY917647:JOY917652 JFC917647:JFC917652 IVG917647:IVG917652 ILK917647:ILK917652 IBO917647:IBO917652 HRS917647:HRS917652 HHW917647:HHW917652 GYA917647:GYA917652 GOE917647:GOE917652 GEI917647:GEI917652 FUM917647:FUM917652 FKQ917647:FKQ917652 FAU917647:FAU917652 EQY917647:EQY917652 EHC917647:EHC917652 DXG917647:DXG917652 DNK917647:DNK917652 DDO917647:DDO917652 CTS917647:CTS917652 CJW917647:CJW917652 CAA917647:CAA917652 BQE917647:BQE917652 BGI917647:BGI917652 AWM917647:AWM917652 AMQ917647:AMQ917652 ACU917647:ACU917652 SY917647:SY917652 JC917647:JC917652 D917647:E917652 WVO852111:WVO852116 WLS852111:WLS852116 WBW852111:WBW852116 VSA852111:VSA852116 VIE852111:VIE852116 UYI852111:UYI852116 UOM852111:UOM852116 UEQ852111:UEQ852116 TUU852111:TUU852116 TKY852111:TKY852116 TBC852111:TBC852116 SRG852111:SRG852116 SHK852111:SHK852116 RXO852111:RXO852116 RNS852111:RNS852116 RDW852111:RDW852116 QUA852111:QUA852116 QKE852111:QKE852116 QAI852111:QAI852116 PQM852111:PQM852116 PGQ852111:PGQ852116 OWU852111:OWU852116 OMY852111:OMY852116 ODC852111:ODC852116 NTG852111:NTG852116 NJK852111:NJK852116 MZO852111:MZO852116 MPS852111:MPS852116 MFW852111:MFW852116 LWA852111:LWA852116 LME852111:LME852116 LCI852111:LCI852116 KSM852111:KSM852116 KIQ852111:KIQ852116 JYU852111:JYU852116 JOY852111:JOY852116 JFC852111:JFC852116 IVG852111:IVG852116 ILK852111:ILK852116 IBO852111:IBO852116 HRS852111:HRS852116 HHW852111:HHW852116 GYA852111:GYA852116 GOE852111:GOE852116 GEI852111:GEI852116 FUM852111:FUM852116 FKQ852111:FKQ852116 FAU852111:FAU852116 EQY852111:EQY852116 EHC852111:EHC852116 DXG852111:DXG852116 DNK852111:DNK852116 DDO852111:DDO852116 CTS852111:CTS852116 CJW852111:CJW852116 CAA852111:CAA852116 BQE852111:BQE852116 BGI852111:BGI852116 AWM852111:AWM852116 AMQ852111:AMQ852116 ACU852111:ACU852116 SY852111:SY852116 JC852111:JC852116 D852111:E852116 WVO786575:WVO786580 WLS786575:WLS786580 WBW786575:WBW786580 VSA786575:VSA786580 VIE786575:VIE786580 UYI786575:UYI786580 UOM786575:UOM786580 UEQ786575:UEQ786580 TUU786575:TUU786580 TKY786575:TKY786580 TBC786575:TBC786580 SRG786575:SRG786580 SHK786575:SHK786580 RXO786575:RXO786580 RNS786575:RNS786580 RDW786575:RDW786580 QUA786575:QUA786580 QKE786575:QKE786580 QAI786575:QAI786580 PQM786575:PQM786580 PGQ786575:PGQ786580 OWU786575:OWU786580 OMY786575:OMY786580 ODC786575:ODC786580 NTG786575:NTG786580 NJK786575:NJK786580 MZO786575:MZO786580 MPS786575:MPS786580 MFW786575:MFW786580 LWA786575:LWA786580 LME786575:LME786580 LCI786575:LCI786580 KSM786575:KSM786580 KIQ786575:KIQ786580 JYU786575:JYU786580 JOY786575:JOY786580 JFC786575:JFC786580 IVG786575:IVG786580 ILK786575:ILK786580 IBO786575:IBO786580 HRS786575:HRS786580 HHW786575:HHW786580 GYA786575:GYA786580 GOE786575:GOE786580 GEI786575:GEI786580 FUM786575:FUM786580 FKQ786575:FKQ786580 FAU786575:FAU786580 EQY786575:EQY786580 EHC786575:EHC786580 DXG786575:DXG786580 DNK786575:DNK786580 DDO786575:DDO786580 CTS786575:CTS786580 CJW786575:CJW786580 CAA786575:CAA786580 BQE786575:BQE786580 BGI786575:BGI786580 AWM786575:AWM786580 AMQ786575:AMQ786580 ACU786575:ACU786580 SY786575:SY786580 JC786575:JC786580 D786575:E786580 WVO721039:WVO721044 WLS721039:WLS721044 WBW721039:WBW721044 VSA721039:VSA721044 VIE721039:VIE721044 UYI721039:UYI721044 UOM721039:UOM721044 UEQ721039:UEQ721044 TUU721039:TUU721044 TKY721039:TKY721044 TBC721039:TBC721044 SRG721039:SRG721044 SHK721039:SHK721044 RXO721039:RXO721044 RNS721039:RNS721044 RDW721039:RDW721044 QUA721039:QUA721044 QKE721039:QKE721044 QAI721039:QAI721044 PQM721039:PQM721044 PGQ721039:PGQ721044 OWU721039:OWU721044 OMY721039:OMY721044 ODC721039:ODC721044 NTG721039:NTG721044 NJK721039:NJK721044 MZO721039:MZO721044 MPS721039:MPS721044 MFW721039:MFW721044 LWA721039:LWA721044 LME721039:LME721044 LCI721039:LCI721044 KSM721039:KSM721044 KIQ721039:KIQ721044 JYU721039:JYU721044 JOY721039:JOY721044 JFC721039:JFC721044 IVG721039:IVG721044 ILK721039:ILK721044 IBO721039:IBO721044 HRS721039:HRS721044 HHW721039:HHW721044 GYA721039:GYA721044 GOE721039:GOE721044 GEI721039:GEI721044 FUM721039:FUM721044 FKQ721039:FKQ721044 FAU721039:FAU721044 EQY721039:EQY721044 EHC721039:EHC721044 DXG721039:DXG721044 DNK721039:DNK721044 DDO721039:DDO721044 CTS721039:CTS721044 CJW721039:CJW721044 CAA721039:CAA721044 BQE721039:BQE721044 BGI721039:BGI721044 AWM721039:AWM721044 AMQ721039:AMQ721044 ACU721039:ACU721044 SY721039:SY721044 JC721039:JC721044 D721039:E721044 WVO655503:WVO655508 WLS655503:WLS655508 WBW655503:WBW655508 VSA655503:VSA655508 VIE655503:VIE655508 UYI655503:UYI655508 UOM655503:UOM655508 UEQ655503:UEQ655508 TUU655503:TUU655508 TKY655503:TKY655508 TBC655503:TBC655508 SRG655503:SRG655508 SHK655503:SHK655508 RXO655503:RXO655508 RNS655503:RNS655508 RDW655503:RDW655508 QUA655503:QUA655508 QKE655503:QKE655508 QAI655503:QAI655508 PQM655503:PQM655508 PGQ655503:PGQ655508 OWU655503:OWU655508 OMY655503:OMY655508 ODC655503:ODC655508 NTG655503:NTG655508 NJK655503:NJK655508 MZO655503:MZO655508 MPS655503:MPS655508 MFW655503:MFW655508 LWA655503:LWA655508 LME655503:LME655508 LCI655503:LCI655508 KSM655503:KSM655508 KIQ655503:KIQ655508 JYU655503:JYU655508 JOY655503:JOY655508 JFC655503:JFC655508 IVG655503:IVG655508 ILK655503:ILK655508 IBO655503:IBO655508 HRS655503:HRS655508 HHW655503:HHW655508 GYA655503:GYA655508 GOE655503:GOE655508 GEI655503:GEI655508 FUM655503:FUM655508 FKQ655503:FKQ655508 FAU655503:FAU655508 EQY655503:EQY655508 EHC655503:EHC655508 DXG655503:DXG655508 DNK655503:DNK655508 DDO655503:DDO655508 CTS655503:CTS655508 CJW655503:CJW655508 CAA655503:CAA655508 BQE655503:BQE655508 BGI655503:BGI655508 AWM655503:AWM655508 AMQ655503:AMQ655508 ACU655503:ACU655508 SY655503:SY655508 JC655503:JC655508 D655503:E655508 WVO589967:WVO589972 WLS589967:WLS589972 WBW589967:WBW589972 VSA589967:VSA589972 VIE589967:VIE589972 UYI589967:UYI589972 UOM589967:UOM589972 UEQ589967:UEQ589972 TUU589967:TUU589972 TKY589967:TKY589972 TBC589967:TBC589972 SRG589967:SRG589972 SHK589967:SHK589972 RXO589967:RXO589972 RNS589967:RNS589972 RDW589967:RDW589972 QUA589967:QUA589972 QKE589967:QKE589972 QAI589967:QAI589972 PQM589967:PQM589972 PGQ589967:PGQ589972 OWU589967:OWU589972 OMY589967:OMY589972 ODC589967:ODC589972 NTG589967:NTG589972 NJK589967:NJK589972 MZO589967:MZO589972 MPS589967:MPS589972 MFW589967:MFW589972 LWA589967:LWA589972 LME589967:LME589972 LCI589967:LCI589972 KSM589967:KSM589972 KIQ589967:KIQ589972 JYU589967:JYU589972 JOY589967:JOY589972 JFC589967:JFC589972 IVG589967:IVG589972 ILK589967:ILK589972 IBO589967:IBO589972 HRS589967:HRS589972 HHW589967:HHW589972 GYA589967:GYA589972 GOE589967:GOE589972 GEI589967:GEI589972 FUM589967:FUM589972 FKQ589967:FKQ589972 FAU589967:FAU589972 EQY589967:EQY589972 EHC589967:EHC589972 DXG589967:DXG589972 DNK589967:DNK589972 DDO589967:DDO589972 CTS589967:CTS589972 CJW589967:CJW589972 CAA589967:CAA589972 BQE589967:BQE589972 BGI589967:BGI589972 AWM589967:AWM589972 AMQ589967:AMQ589972 ACU589967:ACU589972 SY589967:SY589972 JC589967:JC589972 D589967:E589972 WVO524431:WVO524436 WLS524431:WLS524436 WBW524431:WBW524436 VSA524431:VSA524436 VIE524431:VIE524436 UYI524431:UYI524436 UOM524431:UOM524436 UEQ524431:UEQ524436 TUU524431:TUU524436 TKY524431:TKY524436 TBC524431:TBC524436 SRG524431:SRG524436 SHK524431:SHK524436 RXO524431:RXO524436 RNS524431:RNS524436 RDW524431:RDW524436 QUA524431:QUA524436 QKE524431:QKE524436 QAI524431:QAI524436 PQM524431:PQM524436 PGQ524431:PGQ524436 OWU524431:OWU524436 OMY524431:OMY524436 ODC524431:ODC524436 NTG524431:NTG524436 NJK524431:NJK524436 MZO524431:MZO524436 MPS524431:MPS524436 MFW524431:MFW524436 LWA524431:LWA524436 LME524431:LME524436 LCI524431:LCI524436 KSM524431:KSM524436 KIQ524431:KIQ524436 JYU524431:JYU524436 JOY524431:JOY524436 JFC524431:JFC524436 IVG524431:IVG524436 ILK524431:ILK524436 IBO524431:IBO524436 HRS524431:HRS524436 HHW524431:HHW524436 GYA524431:GYA524436 GOE524431:GOE524436 GEI524431:GEI524436 FUM524431:FUM524436 FKQ524431:FKQ524436 FAU524431:FAU524436 EQY524431:EQY524436 EHC524431:EHC524436 DXG524431:DXG524436 DNK524431:DNK524436 DDO524431:DDO524436 CTS524431:CTS524436 CJW524431:CJW524436 CAA524431:CAA524436 BQE524431:BQE524436 BGI524431:BGI524436 AWM524431:AWM524436 AMQ524431:AMQ524436 ACU524431:ACU524436 SY524431:SY524436 JC524431:JC524436 D524431:E524436 WVO458895:WVO458900 WLS458895:WLS458900 WBW458895:WBW458900 VSA458895:VSA458900 VIE458895:VIE458900 UYI458895:UYI458900 UOM458895:UOM458900 UEQ458895:UEQ458900 TUU458895:TUU458900 TKY458895:TKY458900 TBC458895:TBC458900 SRG458895:SRG458900 SHK458895:SHK458900 RXO458895:RXO458900 RNS458895:RNS458900 RDW458895:RDW458900 QUA458895:QUA458900 QKE458895:QKE458900 QAI458895:QAI458900 PQM458895:PQM458900 PGQ458895:PGQ458900 OWU458895:OWU458900 OMY458895:OMY458900 ODC458895:ODC458900 NTG458895:NTG458900 NJK458895:NJK458900 MZO458895:MZO458900 MPS458895:MPS458900 MFW458895:MFW458900 LWA458895:LWA458900 LME458895:LME458900 LCI458895:LCI458900 KSM458895:KSM458900 KIQ458895:KIQ458900 JYU458895:JYU458900 JOY458895:JOY458900 JFC458895:JFC458900 IVG458895:IVG458900 ILK458895:ILK458900 IBO458895:IBO458900 HRS458895:HRS458900 HHW458895:HHW458900 GYA458895:GYA458900 GOE458895:GOE458900 GEI458895:GEI458900 FUM458895:FUM458900 FKQ458895:FKQ458900 FAU458895:FAU458900 EQY458895:EQY458900 EHC458895:EHC458900 DXG458895:DXG458900 DNK458895:DNK458900 DDO458895:DDO458900 CTS458895:CTS458900 CJW458895:CJW458900 CAA458895:CAA458900 BQE458895:BQE458900 BGI458895:BGI458900 AWM458895:AWM458900 AMQ458895:AMQ458900 ACU458895:ACU458900 SY458895:SY458900 JC458895:JC458900 D458895:E458900 WVO393359:WVO393364 WLS393359:WLS393364 WBW393359:WBW393364 VSA393359:VSA393364 VIE393359:VIE393364 UYI393359:UYI393364 UOM393359:UOM393364 UEQ393359:UEQ393364 TUU393359:TUU393364 TKY393359:TKY393364 TBC393359:TBC393364 SRG393359:SRG393364 SHK393359:SHK393364 RXO393359:RXO393364 RNS393359:RNS393364 RDW393359:RDW393364 QUA393359:QUA393364 QKE393359:QKE393364 QAI393359:QAI393364 PQM393359:PQM393364 PGQ393359:PGQ393364 OWU393359:OWU393364 OMY393359:OMY393364 ODC393359:ODC393364 NTG393359:NTG393364 NJK393359:NJK393364 MZO393359:MZO393364 MPS393359:MPS393364 MFW393359:MFW393364 LWA393359:LWA393364 LME393359:LME393364 LCI393359:LCI393364 KSM393359:KSM393364 KIQ393359:KIQ393364 JYU393359:JYU393364 JOY393359:JOY393364 JFC393359:JFC393364 IVG393359:IVG393364 ILK393359:ILK393364 IBO393359:IBO393364 HRS393359:HRS393364 HHW393359:HHW393364 GYA393359:GYA393364 GOE393359:GOE393364 GEI393359:GEI393364 FUM393359:FUM393364 FKQ393359:FKQ393364 FAU393359:FAU393364 EQY393359:EQY393364 EHC393359:EHC393364 DXG393359:DXG393364 DNK393359:DNK393364 DDO393359:DDO393364 CTS393359:CTS393364 CJW393359:CJW393364 CAA393359:CAA393364 BQE393359:BQE393364 BGI393359:BGI393364 AWM393359:AWM393364 AMQ393359:AMQ393364 ACU393359:ACU393364 SY393359:SY393364 JC393359:JC393364 D393359:E393364 WVO327823:WVO327828 WLS327823:WLS327828 WBW327823:WBW327828 VSA327823:VSA327828 VIE327823:VIE327828 UYI327823:UYI327828 UOM327823:UOM327828 UEQ327823:UEQ327828 TUU327823:TUU327828 TKY327823:TKY327828 TBC327823:TBC327828 SRG327823:SRG327828 SHK327823:SHK327828 RXO327823:RXO327828 RNS327823:RNS327828 RDW327823:RDW327828 QUA327823:QUA327828 QKE327823:QKE327828 QAI327823:QAI327828 PQM327823:PQM327828 PGQ327823:PGQ327828 OWU327823:OWU327828 OMY327823:OMY327828 ODC327823:ODC327828 NTG327823:NTG327828 NJK327823:NJK327828 MZO327823:MZO327828 MPS327823:MPS327828 MFW327823:MFW327828 LWA327823:LWA327828 LME327823:LME327828 LCI327823:LCI327828 KSM327823:KSM327828 KIQ327823:KIQ327828 JYU327823:JYU327828 JOY327823:JOY327828 JFC327823:JFC327828 IVG327823:IVG327828 ILK327823:ILK327828 IBO327823:IBO327828 HRS327823:HRS327828 HHW327823:HHW327828 GYA327823:GYA327828 GOE327823:GOE327828 GEI327823:GEI327828 FUM327823:FUM327828 FKQ327823:FKQ327828 FAU327823:FAU327828 EQY327823:EQY327828 EHC327823:EHC327828 DXG327823:DXG327828 DNK327823:DNK327828 DDO327823:DDO327828 CTS327823:CTS327828 CJW327823:CJW327828 CAA327823:CAA327828 BQE327823:BQE327828 BGI327823:BGI327828 AWM327823:AWM327828 AMQ327823:AMQ327828 ACU327823:ACU327828 SY327823:SY327828 JC327823:JC327828 D327823:E327828 WVO262287:WVO262292 WLS262287:WLS262292 WBW262287:WBW262292 VSA262287:VSA262292 VIE262287:VIE262292 UYI262287:UYI262292 UOM262287:UOM262292 UEQ262287:UEQ262292 TUU262287:TUU262292 TKY262287:TKY262292 TBC262287:TBC262292 SRG262287:SRG262292 SHK262287:SHK262292 RXO262287:RXO262292 RNS262287:RNS262292 RDW262287:RDW262292 QUA262287:QUA262292 QKE262287:QKE262292 QAI262287:QAI262292 PQM262287:PQM262292 PGQ262287:PGQ262292 OWU262287:OWU262292 OMY262287:OMY262292 ODC262287:ODC262292 NTG262287:NTG262292 NJK262287:NJK262292 MZO262287:MZO262292 MPS262287:MPS262292 MFW262287:MFW262292 LWA262287:LWA262292 LME262287:LME262292 LCI262287:LCI262292 KSM262287:KSM262292 KIQ262287:KIQ262292 JYU262287:JYU262292 JOY262287:JOY262292 JFC262287:JFC262292 IVG262287:IVG262292 ILK262287:ILK262292 IBO262287:IBO262292 HRS262287:HRS262292 HHW262287:HHW262292 GYA262287:GYA262292 GOE262287:GOE262292 GEI262287:GEI262292 FUM262287:FUM262292 FKQ262287:FKQ262292 FAU262287:FAU262292 EQY262287:EQY262292 EHC262287:EHC262292 DXG262287:DXG262292 DNK262287:DNK262292 DDO262287:DDO262292 CTS262287:CTS262292 CJW262287:CJW262292 CAA262287:CAA262292 BQE262287:BQE262292 BGI262287:BGI262292 AWM262287:AWM262292 AMQ262287:AMQ262292 ACU262287:ACU262292 SY262287:SY262292 JC262287:JC262292 D262287:E262292 WVO196751:WVO196756 WLS196751:WLS196756 WBW196751:WBW196756 VSA196751:VSA196756 VIE196751:VIE196756 UYI196751:UYI196756 UOM196751:UOM196756 UEQ196751:UEQ196756 TUU196751:TUU196756 TKY196751:TKY196756 TBC196751:TBC196756 SRG196751:SRG196756 SHK196751:SHK196756 RXO196751:RXO196756 RNS196751:RNS196756 RDW196751:RDW196756 QUA196751:QUA196756 QKE196751:QKE196756 QAI196751:QAI196756 PQM196751:PQM196756 PGQ196751:PGQ196756 OWU196751:OWU196756 OMY196751:OMY196756 ODC196751:ODC196756 NTG196751:NTG196756 NJK196751:NJK196756 MZO196751:MZO196756 MPS196751:MPS196756 MFW196751:MFW196756 LWA196751:LWA196756 LME196751:LME196756 LCI196751:LCI196756 KSM196751:KSM196756 KIQ196751:KIQ196756 JYU196751:JYU196756 JOY196751:JOY196756 JFC196751:JFC196756 IVG196751:IVG196756 ILK196751:ILK196756 IBO196751:IBO196756 HRS196751:HRS196756 HHW196751:HHW196756 GYA196751:GYA196756 GOE196751:GOE196756 GEI196751:GEI196756 FUM196751:FUM196756 FKQ196751:FKQ196756 FAU196751:FAU196756 EQY196751:EQY196756 EHC196751:EHC196756 DXG196751:DXG196756 DNK196751:DNK196756 DDO196751:DDO196756 CTS196751:CTS196756 CJW196751:CJW196756 CAA196751:CAA196756 BQE196751:BQE196756 BGI196751:BGI196756 AWM196751:AWM196756 AMQ196751:AMQ196756 ACU196751:ACU196756 SY196751:SY196756 JC196751:JC196756 D196751:E196756 WVO131215:WVO131220 WLS131215:WLS131220 WBW131215:WBW131220 VSA131215:VSA131220 VIE131215:VIE131220 UYI131215:UYI131220 UOM131215:UOM131220 UEQ131215:UEQ131220 TUU131215:TUU131220 TKY131215:TKY131220 TBC131215:TBC131220 SRG131215:SRG131220 SHK131215:SHK131220 RXO131215:RXO131220 RNS131215:RNS131220 RDW131215:RDW131220 QUA131215:QUA131220 QKE131215:QKE131220 QAI131215:QAI131220 PQM131215:PQM131220 PGQ131215:PGQ131220 OWU131215:OWU131220 OMY131215:OMY131220 ODC131215:ODC131220 NTG131215:NTG131220 NJK131215:NJK131220 MZO131215:MZO131220 MPS131215:MPS131220 MFW131215:MFW131220 LWA131215:LWA131220 LME131215:LME131220 LCI131215:LCI131220 KSM131215:KSM131220 KIQ131215:KIQ131220 JYU131215:JYU131220 JOY131215:JOY131220 JFC131215:JFC131220 IVG131215:IVG131220 ILK131215:ILK131220 IBO131215:IBO131220 HRS131215:HRS131220 HHW131215:HHW131220 GYA131215:GYA131220 GOE131215:GOE131220 GEI131215:GEI131220 FUM131215:FUM131220 FKQ131215:FKQ131220 FAU131215:FAU131220 EQY131215:EQY131220 EHC131215:EHC131220 DXG131215:DXG131220 DNK131215:DNK131220 DDO131215:DDO131220 CTS131215:CTS131220 CJW131215:CJW131220 CAA131215:CAA131220 BQE131215:BQE131220 BGI131215:BGI131220 AWM131215:AWM131220 AMQ131215:AMQ131220 ACU131215:ACU131220 SY131215:SY131220 JC131215:JC131220 D131215:E131220 WVO65679:WVO65684 WLS65679:WLS65684 WBW65679:WBW65684 VSA65679:VSA65684 VIE65679:VIE65684 UYI65679:UYI65684 UOM65679:UOM65684 UEQ65679:UEQ65684 TUU65679:TUU65684 TKY65679:TKY65684 TBC65679:TBC65684 SRG65679:SRG65684 SHK65679:SHK65684 RXO65679:RXO65684 RNS65679:RNS65684 RDW65679:RDW65684 QUA65679:QUA65684 QKE65679:QKE65684 QAI65679:QAI65684 PQM65679:PQM65684 PGQ65679:PGQ65684 OWU65679:OWU65684 OMY65679:OMY65684 ODC65679:ODC65684 NTG65679:NTG65684 NJK65679:NJK65684 MZO65679:MZO65684 MPS65679:MPS65684 MFW65679:MFW65684 LWA65679:LWA65684 LME65679:LME65684 LCI65679:LCI65684 KSM65679:KSM65684 KIQ65679:KIQ65684 JYU65679:JYU65684 JOY65679:JOY65684 JFC65679:JFC65684 IVG65679:IVG65684 ILK65679:ILK65684 IBO65679:IBO65684 HRS65679:HRS65684 HHW65679:HHW65684 GYA65679:GYA65684 GOE65679:GOE65684 GEI65679:GEI65684 FUM65679:FUM65684 FKQ65679:FKQ65684 FAU65679:FAU65684 EQY65679:EQY65684 EHC65679:EHC65684 DXG65679:DXG65684 DNK65679:DNK65684 DDO65679:DDO65684 CTS65679:CTS65684 CJW65679:CJW65684 CAA65679:CAA65684 BQE65679:BQE65684 BGI65679:BGI65684 AWM65679:AWM65684 AMQ65679:AMQ65684 ACU65679:ACU65684 SY65679:SY65684 JC65679:JC65684 D65679:E65684 WVO983191:WVO983196 WLS983191:WLS983196 WBW983191:WBW983196 VSA983191:VSA983196 VIE983191:VIE983196 UYI983191:UYI983196 UOM983191:UOM983196 UEQ983191:UEQ983196 TUU983191:TUU983196 TKY983191:TKY983196 TBC983191:TBC983196 SRG983191:SRG983196 SHK983191:SHK983196 RXO983191:RXO983196 RNS983191:RNS983196 RDW983191:RDW983196 QUA983191:QUA983196 QKE983191:QKE983196 QAI983191:QAI983196 PQM983191:PQM983196 PGQ983191:PGQ983196 OWU983191:OWU983196 OMY983191:OMY983196 ODC983191:ODC983196 NTG983191:NTG983196 NJK983191:NJK983196 MZO983191:MZO983196 MPS983191:MPS983196 MFW983191:MFW983196 LWA983191:LWA983196 LME983191:LME983196 LCI983191:LCI983196 KSM983191:KSM983196 KIQ983191:KIQ983196 JYU983191:JYU983196 JOY983191:JOY983196 JFC983191:JFC983196 IVG983191:IVG983196 ILK983191:ILK983196 IBO983191:IBO983196 HRS983191:HRS983196 HHW983191:HHW983196 GYA983191:GYA983196 GOE983191:GOE983196 GEI983191:GEI983196 FUM983191:FUM983196 FKQ983191:FKQ983196 FAU983191:FAU983196 EQY983191:EQY983196 EHC983191:EHC983196 DXG983191:DXG983196 DNK983191:DNK983196 DDO983191:DDO983196 CTS983191:CTS983196 CJW983191:CJW983196 CAA983191:CAA983196 BQE983191:BQE983196 BGI983191:BGI983196 AWM983191:AWM983196 AMQ983191:AMQ983196 ACU983191:ACU983196 SY983191:SY983196 JC983191:JC983196 D983191:E983196 WVO917655:WVO917660 WLS917655:WLS917660 WBW917655:WBW917660 VSA917655:VSA917660 VIE917655:VIE917660 UYI917655:UYI917660 UOM917655:UOM917660 UEQ917655:UEQ917660 TUU917655:TUU917660 TKY917655:TKY917660 TBC917655:TBC917660 SRG917655:SRG917660 SHK917655:SHK917660 RXO917655:RXO917660 RNS917655:RNS917660 RDW917655:RDW917660 QUA917655:QUA917660 QKE917655:QKE917660 QAI917655:QAI917660 PQM917655:PQM917660 PGQ917655:PGQ917660 OWU917655:OWU917660 OMY917655:OMY917660 ODC917655:ODC917660 NTG917655:NTG917660 NJK917655:NJK917660 MZO917655:MZO917660 MPS917655:MPS917660 MFW917655:MFW917660 LWA917655:LWA917660 LME917655:LME917660 LCI917655:LCI917660 KSM917655:KSM917660 KIQ917655:KIQ917660 JYU917655:JYU917660 JOY917655:JOY917660 JFC917655:JFC917660 IVG917655:IVG917660 ILK917655:ILK917660 IBO917655:IBO917660 HRS917655:HRS917660 HHW917655:HHW917660 GYA917655:GYA917660 GOE917655:GOE917660 GEI917655:GEI917660 FUM917655:FUM917660 FKQ917655:FKQ917660 FAU917655:FAU917660 EQY917655:EQY917660 EHC917655:EHC917660 DXG917655:DXG917660 DNK917655:DNK917660 DDO917655:DDO917660 CTS917655:CTS917660 CJW917655:CJW917660 CAA917655:CAA917660 BQE917655:BQE917660 BGI917655:BGI917660 AWM917655:AWM917660 AMQ917655:AMQ917660 ACU917655:ACU917660 SY917655:SY917660 JC917655:JC917660 D917655:E917660 WVO852119:WVO852124 WLS852119:WLS852124 WBW852119:WBW852124 VSA852119:VSA852124 VIE852119:VIE852124 UYI852119:UYI852124 UOM852119:UOM852124 UEQ852119:UEQ852124 TUU852119:TUU852124 TKY852119:TKY852124 TBC852119:TBC852124 SRG852119:SRG852124 SHK852119:SHK852124 RXO852119:RXO852124 RNS852119:RNS852124 RDW852119:RDW852124 QUA852119:QUA852124 QKE852119:QKE852124 QAI852119:QAI852124 PQM852119:PQM852124 PGQ852119:PGQ852124 OWU852119:OWU852124 OMY852119:OMY852124 ODC852119:ODC852124 NTG852119:NTG852124 NJK852119:NJK852124 MZO852119:MZO852124 MPS852119:MPS852124 MFW852119:MFW852124 LWA852119:LWA852124 LME852119:LME852124 LCI852119:LCI852124 KSM852119:KSM852124 KIQ852119:KIQ852124 JYU852119:JYU852124 JOY852119:JOY852124 JFC852119:JFC852124 IVG852119:IVG852124 ILK852119:ILK852124 IBO852119:IBO852124 HRS852119:HRS852124 HHW852119:HHW852124 GYA852119:GYA852124 GOE852119:GOE852124 GEI852119:GEI852124 FUM852119:FUM852124 FKQ852119:FKQ852124 FAU852119:FAU852124 EQY852119:EQY852124 EHC852119:EHC852124 DXG852119:DXG852124 DNK852119:DNK852124 DDO852119:DDO852124 CTS852119:CTS852124 CJW852119:CJW852124 CAA852119:CAA852124 BQE852119:BQE852124 BGI852119:BGI852124 AWM852119:AWM852124 AMQ852119:AMQ852124 ACU852119:ACU852124 SY852119:SY852124 JC852119:JC852124 D852119:E852124 WVO786583:WVO786588 WLS786583:WLS786588 WBW786583:WBW786588 VSA786583:VSA786588 VIE786583:VIE786588 UYI786583:UYI786588 UOM786583:UOM786588 UEQ786583:UEQ786588 TUU786583:TUU786588 TKY786583:TKY786588 TBC786583:TBC786588 SRG786583:SRG786588 SHK786583:SHK786588 RXO786583:RXO786588 RNS786583:RNS786588 RDW786583:RDW786588 QUA786583:QUA786588 QKE786583:QKE786588 QAI786583:QAI786588 PQM786583:PQM786588 PGQ786583:PGQ786588 OWU786583:OWU786588 OMY786583:OMY786588 ODC786583:ODC786588 NTG786583:NTG786588 NJK786583:NJK786588 MZO786583:MZO786588 MPS786583:MPS786588 MFW786583:MFW786588 LWA786583:LWA786588 LME786583:LME786588 LCI786583:LCI786588 KSM786583:KSM786588 KIQ786583:KIQ786588 JYU786583:JYU786588 JOY786583:JOY786588 JFC786583:JFC786588 IVG786583:IVG786588 ILK786583:ILK786588 IBO786583:IBO786588 HRS786583:HRS786588 HHW786583:HHW786588 GYA786583:GYA786588 GOE786583:GOE786588 GEI786583:GEI786588 FUM786583:FUM786588 FKQ786583:FKQ786588 FAU786583:FAU786588 EQY786583:EQY786588 EHC786583:EHC786588 DXG786583:DXG786588 DNK786583:DNK786588 DDO786583:DDO786588 CTS786583:CTS786588 CJW786583:CJW786588 CAA786583:CAA786588 BQE786583:BQE786588 BGI786583:BGI786588 AWM786583:AWM786588 AMQ786583:AMQ786588 ACU786583:ACU786588 SY786583:SY786588 JC786583:JC786588 D786583:E786588 WVO721047:WVO721052 WLS721047:WLS721052 WBW721047:WBW721052 VSA721047:VSA721052 VIE721047:VIE721052 UYI721047:UYI721052 UOM721047:UOM721052 UEQ721047:UEQ721052 TUU721047:TUU721052 TKY721047:TKY721052 TBC721047:TBC721052 SRG721047:SRG721052 SHK721047:SHK721052 RXO721047:RXO721052 RNS721047:RNS721052 RDW721047:RDW721052 QUA721047:QUA721052 QKE721047:QKE721052 QAI721047:QAI721052 PQM721047:PQM721052 PGQ721047:PGQ721052 OWU721047:OWU721052 OMY721047:OMY721052 ODC721047:ODC721052 NTG721047:NTG721052 NJK721047:NJK721052 MZO721047:MZO721052 MPS721047:MPS721052 MFW721047:MFW721052 LWA721047:LWA721052 LME721047:LME721052 LCI721047:LCI721052 KSM721047:KSM721052 KIQ721047:KIQ721052 JYU721047:JYU721052 JOY721047:JOY721052 JFC721047:JFC721052 IVG721047:IVG721052 ILK721047:ILK721052 IBO721047:IBO721052 HRS721047:HRS721052 HHW721047:HHW721052 GYA721047:GYA721052 GOE721047:GOE721052 GEI721047:GEI721052 FUM721047:FUM721052 FKQ721047:FKQ721052 FAU721047:FAU721052 EQY721047:EQY721052 EHC721047:EHC721052 DXG721047:DXG721052 DNK721047:DNK721052 DDO721047:DDO721052 CTS721047:CTS721052 CJW721047:CJW721052 CAA721047:CAA721052 BQE721047:BQE721052 BGI721047:BGI721052 AWM721047:AWM721052 AMQ721047:AMQ721052 ACU721047:ACU721052 SY721047:SY721052 JC721047:JC721052 D721047:E721052 WVO655511:WVO655516 WLS655511:WLS655516 WBW655511:WBW655516 VSA655511:VSA655516 VIE655511:VIE655516 UYI655511:UYI655516 UOM655511:UOM655516 UEQ655511:UEQ655516 TUU655511:TUU655516 TKY655511:TKY655516 TBC655511:TBC655516 SRG655511:SRG655516 SHK655511:SHK655516 RXO655511:RXO655516 RNS655511:RNS655516 RDW655511:RDW655516 QUA655511:QUA655516 QKE655511:QKE655516 QAI655511:QAI655516 PQM655511:PQM655516 PGQ655511:PGQ655516 OWU655511:OWU655516 OMY655511:OMY655516 ODC655511:ODC655516 NTG655511:NTG655516 NJK655511:NJK655516 MZO655511:MZO655516 MPS655511:MPS655516 MFW655511:MFW655516 LWA655511:LWA655516 LME655511:LME655516 LCI655511:LCI655516 KSM655511:KSM655516 KIQ655511:KIQ655516 JYU655511:JYU655516 JOY655511:JOY655516 JFC655511:JFC655516 IVG655511:IVG655516 ILK655511:ILK655516 IBO655511:IBO655516 HRS655511:HRS655516 HHW655511:HHW655516 GYA655511:GYA655516 GOE655511:GOE655516 GEI655511:GEI655516 FUM655511:FUM655516 FKQ655511:FKQ655516 FAU655511:FAU655516 EQY655511:EQY655516 EHC655511:EHC655516 DXG655511:DXG655516 DNK655511:DNK655516 DDO655511:DDO655516 CTS655511:CTS655516 CJW655511:CJW655516 CAA655511:CAA655516 BQE655511:BQE655516 BGI655511:BGI655516 AWM655511:AWM655516 AMQ655511:AMQ655516 ACU655511:ACU655516 SY655511:SY655516 JC655511:JC655516 D655511:E655516 WVO589975:WVO589980 WLS589975:WLS589980 WBW589975:WBW589980 VSA589975:VSA589980 VIE589975:VIE589980 UYI589975:UYI589980 UOM589975:UOM589980 UEQ589975:UEQ589980 TUU589975:TUU589980 TKY589975:TKY589980 TBC589975:TBC589980 SRG589975:SRG589980 SHK589975:SHK589980 RXO589975:RXO589980 RNS589975:RNS589980 RDW589975:RDW589980 QUA589975:QUA589980 QKE589975:QKE589980 QAI589975:QAI589980 PQM589975:PQM589980 PGQ589975:PGQ589980 OWU589975:OWU589980 OMY589975:OMY589980 ODC589975:ODC589980 NTG589975:NTG589980 NJK589975:NJK589980 MZO589975:MZO589980 MPS589975:MPS589980 MFW589975:MFW589980 LWA589975:LWA589980 LME589975:LME589980 LCI589975:LCI589980 KSM589975:KSM589980 KIQ589975:KIQ589980 JYU589975:JYU589980 JOY589975:JOY589980 JFC589975:JFC589980 IVG589975:IVG589980 ILK589975:ILK589980 IBO589975:IBO589980 HRS589975:HRS589980 HHW589975:HHW589980 GYA589975:GYA589980 GOE589975:GOE589980 GEI589975:GEI589980 FUM589975:FUM589980 FKQ589975:FKQ589980 FAU589975:FAU589980 EQY589975:EQY589980 EHC589975:EHC589980 DXG589975:DXG589980 DNK589975:DNK589980 DDO589975:DDO589980 CTS589975:CTS589980 CJW589975:CJW589980 CAA589975:CAA589980 BQE589975:BQE589980 BGI589975:BGI589980 AWM589975:AWM589980 AMQ589975:AMQ589980 ACU589975:ACU589980 SY589975:SY589980 JC589975:JC589980 D589975:E589980 WVO524439:WVO524444 WLS524439:WLS524444 WBW524439:WBW524444 VSA524439:VSA524444 VIE524439:VIE524444 UYI524439:UYI524444 UOM524439:UOM524444 UEQ524439:UEQ524444 TUU524439:TUU524444 TKY524439:TKY524444 TBC524439:TBC524444 SRG524439:SRG524444 SHK524439:SHK524444 RXO524439:RXO524444 RNS524439:RNS524444 RDW524439:RDW524444 QUA524439:QUA524444 QKE524439:QKE524444 QAI524439:QAI524444 PQM524439:PQM524444 PGQ524439:PGQ524444 OWU524439:OWU524444 OMY524439:OMY524444 ODC524439:ODC524444 NTG524439:NTG524444 NJK524439:NJK524444 MZO524439:MZO524444 MPS524439:MPS524444 MFW524439:MFW524444 LWA524439:LWA524444 LME524439:LME524444 LCI524439:LCI524444 KSM524439:KSM524444 KIQ524439:KIQ524444 JYU524439:JYU524444 JOY524439:JOY524444 JFC524439:JFC524444 IVG524439:IVG524444 ILK524439:ILK524444 IBO524439:IBO524444 HRS524439:HRS524444 HHW524439:HHW524444 GYA524439:GYA524444 GOE524439:GOE524444 GEI524439:GEI524444 FUM524439:FUM524444 FKQ524439:FKQ524444 FAU524439:FAU524444 EQY524439:EQY524444 EHC524439:EHC524444 DXG524439:DXG524444 DNK524439:DNK524444 DDO524439:DDO524444 CTS524439:CTS524444 CJW524439:CJW524444 CAA524439:CAA524444 BQE524439:BQE524444 BGI524439:BGI524444 AWM524439:AWM524444 AMQ524439:AMQ524444 ACU524439:ACU524444 SY524439:SY524444 JC524439:JC524444 D524439:E524444 WVO458903:WVO458908 WLS458903:WLS458908 WBW458903:WBW458908 VSA458903:VSA458908 VIE458903:VIE458908 UYI458903:UYI458908 UOM458903:UOM458908 UEQ458903:UEQ458908 TUU458903:TUU458908 TKY458903:TKY458908 TBC458903:TBC458908 SRG458903:SRG458908 SHK458903:SHK458908 RXO458903:RXO458908 RNS458903:RNS458908 RDW458903:RDW458908 QUA458903:QUA458908 QKE458903:QKE458908 QAI458903:QAI458908 PQM458903:PQM458908 PGQ458903:PGQ458908 OWU458903:OWU458908 OMY458903:OMY458908 ODC458903:ODC458908 NTG458903:NTG458908 NJK458903:NJK458908 MZO458903:MZO458908 MPS458903:MPS458908 MFW458903:MFW458908 LWA458903:LWA458908 LME458903:LME458908 LCI458903:LCI458908 KSM458903:KSM458908 KIQ458903:KIQ458908 JYU458903:JYU458908 JOY458903:JOY458908 JFC458903:JFC458908 IVG458903:IVG458908 ILK458903:ILK458908 IBO458903:IBO458908 HRS458903:HRS458908 HHW458903:HHW458908 GYA458903:GYA458908 GOE458903:GOE458908 GEI458903:GEI458908 FUM458903:FUM458908 FKQ458903:FKQ458908 FAU458903:FAU458908 EQY458903:EQY458908 EHC458903:EHC458908 DXG458903:DXG458908 DNK458903:DNK458908 DDO458903:DDO458908 CTS458903:CTS458908 CJW458903:CJW458908 CAA458903:CAA458908 BQE458903:BQE458908 BGI458903:BGI458908 AWM458903:AWM458908 AMQ458903:AMQ458908 ACU458903:ACU458908 SY458903:SY458908 JC458903:JC458908 D458903:E458908 WVO393367:WVO393372 WLS393367:WLS393372 WBW393367:WBW393372 VSA393367:VSA393372 VIE393367:VIE393372 UYI393367:UYI393372 UOM393367:UOM393372 UEQ393367:UEQ393372 TUU393367:TUU393372 TKY393367:TKY393372 TBC393367:TBC393372 SRG393367:SRG393372 SHK393367:SHK393372 RXO393367:RXO393372 RNS393367:RNS393372 RDW393367:RDW393372 QUA393367:QUA393372 QKE393367:QKE393372 QAI393367:QAI393372 PQM393367:PQM393372 PGQ393367:PGQ393372 OWU393367:OWU393372 OMY393367:OMY393372 ODC393367:ODC393372 NTG393367:NTG393372 NJK393367:NJK393372 MZO393367:MZO393372 MPS393367:MPS393372 MFW393367:MFW393372 LWA393367:LWA393372 LME393367:LME393372 LCI393367:LCI393372 KSM393367:KSM393372 KIQ393367:KIQ393372 JYU393367:JYU393372 JOY393367:JOY393372 JFC393367:JFC393372 IVG393367:IVG393372 ILK393367:ILK393372 IBO393367:IBO393372 HRS393367:HRS393372 HHW393367:HHW393372 GYA393367:GYA393372 GOE393367:GOE393372 GEI393367:GEI393372 FUM393367:FUM393372 FKQ393367:FKQ393372 FAU393367:FAU393372 EQY393367:EQY393372 EHC393367:EHC393372 DXG393367:DXG393372 DNK393367:DNK393372 DDO393367:DDO393372 CTS393367:CTS393372 CJW393367:CJW393372 CAA393367:CAA393372 BQE393367:BQE393372 BGI393367:BGI393372 AWM393367:AWM393372 AMQ393367:AMQ393372 ACU393367:ACU393372 SY393367:SY393372 JC393367:JC393372 D393367:E393372 WVO327831:WVO327836 WLS327831:WLS327836 WBW327831:WBW327836 VSA327831:VSA327836 VIE327831:VIE327836 UYI327831:UYI327836 UOM327831:UOM327836 UEQ327831:UEQ327836 TUU327831:TUU327836 TKY327831:TKY327836 TBC327831:TBC327836 SRG327831:SRG327836 SHK327831:SHK327836 RXO327831:RXO327836 RNS327831:RNS327836 RDW327831:RDW327836 QUA327831:QUA327836 QKE327831:QKE327836 QAI327831:QAI327836 PQM327831:PQM327836 PGQ327831:PGQ327836 OWU327831:OWU327836 OMY327831:OMY327836 ODC327831:ODC327836 NTG327831:NTG327836 NJK327831:NJK327836 MZO327831:MZO327836 MPS327831:MPS327836 MFW327831:MFW327836 LWA327831:LWA327836 LME327831:LME327836 LCI327831:LCI327836 KSM327831:KSM327836 KIQ327831:KIQ327836 JYU327831:JYU327836 JOY327831:JOY327836 JFC327831:JFC327836 IVG327831:IVG327836 ILK327831:ILK327836 IBO327831:IBO327836 HRS327831:HRS327836 HHW327831:HHW327836 GYA327831:GYA327836 GOE327831:GOE327836 GEI327831:GEI327836 FUM327831:FUM327836 FKQ327831:FKQ327836 FAU327831:FAU327836 EQY327831:EQY327836 EHC327831:EHC327836 DXG327831:DXG327836 DNK327831:DNK327836 DDO327831:DDO327836 CTS327831:CTS327836 CJW327831:CJW327836 CAA327831:CAA327836 BQE327831:BQE327836 BGI327831:BGI327836 AWM327831:AWM327836 AMQ327831:AMQ327836 ACU327831:ACU327836 SY327831:SY327836 JC327831:JC327836 D327831:E327836 WVO262295:WVO262300 WLS262295:WLS262300 WBW262295:WBW262300 VSA262295:VSA262300 VIE262295:VIE262300 UYI262295:UYI262300 UOM262295:UOM262300 UEQ262295:UEQ262300 TUU262295:TUU262300 TKY262295:TKY262300 TBC262295:TBC262300 SRG262295:SRG262300 SHK262295:SHK262300 RXO262295:RXO262300 RNS262295:RNS262300 RDW262295:RDW262300 QUA262295:QUA262300 QKE262295:QKE262300 QAI262295:QAI262300 PQM262295:PQM262300 PGQ262295:PGQ262300 OWU262295:OWU262300 OMY262295:OMY262300 ODC262295:ODC262300 NTG262295:NTG262300 NJK262295:NJK262300 MZO262295:MZO262300 MPS262295:MPS262300 MFW262295:MFW262300 LWA262295:LWA262300 LME262295:LME262300 LCI262295:LCI262300 KSM262295:KSM262300 KIQ262295:KIQ262300 JYU262295:JYU262300 JOY262295:JOY262300 JFC262295:JFC262300 IVG262295:IVG262300 ILK262295:ILK262300 IBO262295:IBO262300 HRS262295:HRS262300 HHW262295:HHW262300 GYA262295:GYA262300 GOE262295:GOE262300 GEI262295:GEI262300 FUM262295:FUM262300 FKQ262295:FKQ262300 FAU262295:FAU262300 EQY262295:EQY262300 EHC262295:EHC262300 DXG262295:DXG262300 DNK262295:DNK262300 DDO262295:DDO262300 CTS262295:CTS262300 CJW262295:CJW262300 CAA262295:CAA262300 BQE262295:BQE262300 BGI262295:BGI262300 AWM262295:AWM262300 AMQ262295:AMQ262300 ACU262295:ACU262300 SY262295:SY262300 JC262295:JC262300 D262295:E262300 WVO196759:WVO196764 WLS196759:WLS196764 WBW196759:WBW196764 VSA196759:VSA196764 VIE196759:VIE196764 UYI196759:UYI196764 UOM196759:UOM196764 UEQ196759:UEQ196764 TUU196759:TUU196764 TKY196759:TKY196764 TBC196759:TBC196764 SRG196759:SRG196764 SHK196759:SHK196764 RXO196759:RXO196764 RNS196759:RNS196764 RDW196759:RDW196764 QUA196759:QUA196764 QKE196759:QKE196764 QAI196759:QAI196764 PQM196759:PQM196764 PGQ196759:PGQ196764 OWU196759:OWU196764 OMY196759:OMY196764 ODC196759:ODC196764 NTG196759:NTG196764 NJK196759:NJK196764 MZO196759:MZO196764 MPS196759:MPS196764 MFW196759:MFW196764 LWA196759:LWA196764 LME196759:LME196764 LCI196759:LCI196764 KSM196759:KSM196764 KIQ196759:KIQ196764 JYU196759:JYU196764 JOY196759:JOY196764 JFC196759:JFC196764 IVG196759:IVG196764 ILK196759:ILK196764 IBO196759:IBO196764 HRS196759:HRS196764 HHW196759:HHW196764 GYA196759:GYA196764 GOE196759:GOE196764 GEI196759:GEI196764 FUM196759:FUM196764 FKQ196759:FKQ196764 FAU196759:FAU196764 EQY196759:EQY196764 EHC196759:EHC196764 DXG196759:DXG196764 DNK196759:DNK196764 DDO196759:DDO196764 CTS196759:CTS196764 CJW196759:CJW196764 CAA196759:CAA196764 BQE196759:BQE196764 BGI196759:BGI196764 AWM196759:AWM196764 AMQ196759:AMQ196764 ACU196759:ACU196764 SY196759:SY196764 JC196759:JC196764 D196759:E196764 WVO131223:WVO131228 WLS131223:WLS131228 WBW131223:WBW131228 VSA131223:VSA131228 VIE131223:VIE131228 UYI131223:UYI131228 UOM131223:UOM131228 UEQ131223:UEQ131228 TUU131223:TUU131228 TKY131223:TKY131228 TBC131223:TBC131228 SRG131223:SRG131228 SHK131223:SHK131228 RXO131223:RXO131228 RNS131223:RNS131228 RDW131223:RDW131228 QUA131223:QUA131228 QKE131223:QKE131228 QAI131223:QAI131228 PQM131223:PQM131228 PGQ131223:PGQ131228 OWU131223:OWU131228 OMY131223:OMY131228 ODC131223:ODC131228 NTG131223:NTG131228 NJK131223:NJK131228 MZO131223:MZO131228 MPS131223:MPS131228 MFW131223:MFW131228 LWA131223:LWA131228 LME131223:LME131228 LCI131223:LCI131228 KSM131223:KSM131228 KIQ131223:KIQ131228 JYU131223:JYU131228 JOY131223:JOY131228 JFC131223:JFC131228 IVG131223:IVG131228 ILK131223:ILK131228 IBO131223:IBO131228 HRS131223:HRS131228 HHW131223:HHW131228 GYA131223:GYA131228 GOE131223:GOE131228 GEI131223:GEI131228 FUM131223:FUM131228 FKQ131223:FKQ131228 FAU131223:FAU131228 EQY131223:EQY131228 EHC131223:EHC131228 DXG131223:DXG131228 DNK131223:DNK131228 DDO131223:DDO131228 CTS131223:CTS131228 CJW131223:CJW131228 CAA131223:CAA131228 BQE131223:BQE131228 BGI131223:BGI131228 AWM131223:AWM131228 AMQ131223:AMQ131228 ACU131223:ACU131228 SY131223:SY131228 JC131223:JC131228 D131223:E131228 WVO65687:WVO65692 WLS65687:WLS65692 WBW65687:WBW65692 VSA65687:VSA65692 VIE65687:VIE65692 UYI65687:UYI65692 UOM65687:UOM65692 UEQ65687:UEQ65692 TUU65687:TUU65692 TKY65687:TKY65692 TBC65687:TBC65692 SRG65687:SRG65692 SHK65687:SHK65692 RXO65687:RXO65692 RNS65687:RNS65692 RDW65687:RDW65692 QUA65687:QUA65692 QKE65687:QKE65692 QAI65687:QAI65692 PQM65687:PQM65692 PGQ65687:PGQ65692 OWU65687:OWU65692 OMY65687:OMY65692 ODC65687:ODC65692 NTG65687:NTG65692 NJK65687:NJK65692 MZO65687:MZO65692 MPS65687:MPS65692 MFW65687:MFW65692 LWA65687:LWA65692 LME65687:LME65692 LCI65687:LCI65692 KSM65687:KSM65692 KIQ65687:KIQ65692 JYU65687:JYU65692 JOY65687:JOY65692 JFC65687:JFC65692 IVG65687:IVG65692 ILK65687:ILK65692 IBO65687:IBO65692 HRS65687:HRS65692 HHW65687:HHW65692 GYA65687:GYA65692 GOE65687:GOE65692 GEI65687:GEI65692 FUM65687:FUM65692 FKQ65687:FKQ65692 FAU65687:FAU65692 EQY65687:EQY65692 EHC65687:EHC65692 DXG65687:DXG65692 DNK65687:DNK65692 DDO65687:DDO65692 CTS65687:CTS65692 CJW65687:CJW65692 CAA65687:CAA65692 BQE65687:BQE65692 BGI65687:BGI65692 AWM65687:AWM65692 AMQ65687:AMQ65692 ACU65687:ACU65692 SY65687:SY65692 JC65687:JC65692 D65687:E65692 WVO983199:WVO983204 WLS983199:WLS983204 WBW983199:WBW983204 VSA983199:VSA983204 VIE983199:VIE983204 UYI983199:UYI983204 UOM983199:UOM983204 UEQ983199:UEQ983204 TUU983199:TUU983204 TKY983199:TKY983204 TBC983199:TBC983204 SRG983199:SRG983204 SHK983199:SHK983204 RXO983199:RXO983204 RNS983199:RNS983204 RDW983199:RDW983204 QUA983199:QUA983204 QKE983199:QKE983204 QAI983199:QAI983204 PQM983199:PQM983204 PGQ983199:PGQ983204 OWU983199:OWU983204 OMY983199:OMY983204 ODC983199:ODC983204 NTG983199:NTG983204 NJK983199:NJK983204 MZO983199:MZO983204 MPS983199:MPS983204 MFW983199:MFW983204 LWA983199:LWA983204 LME983199:LME983204 LCI983199:LCI983204 KSM983199:KSM983204 KIQ983199:KIQ983204 JYU983199:JYU983204 JOY983199:JOY983204 JFC983199:JFC983204 IVG983199:IVG983204 ILK983199:ILK983204 IBO983199:IBO983204 HRS983199:HRS983204 HHW983199:HHW983204 GYA983199:GYA983204 GOE983199:GOE983204 GEI983199:GEI983204 FUM983199:FUM983204 FKQ983199:FKQ983204 FAU983199:FAU983204 EQY983199:EQY983204 EHC983199:EHC983204 DXG983199:DXG983204 DNK983199:DNK983204 DDO983199:DDO983204 CTS983199:CTS983204 CJW983199:CJW983204 CAA983199:CAA983204 BQE983199:BQE983204 BGI983199:BGI983204 AWM983199:AWM983204 AMQ983199:AMQ983204 ACU983199:ACU983204 SY983199:SY983204 JC983199:JC983204 D983199:E983204 WVO917663:WVO917668 WLS917663:WLS917668 WBW917663:WBW917668 VSA917663:VSA917668 VIE917663:VIE917668 UYI917663:UYI917668 UOM917663:UOM917668 UEQ917663:UEQ917668 TUU917663:TUU917668 TKY917663:TKY917668 TBC917663:TBC917668 SRG917663:SRG917668 SHK917663:SHK917668 RXO917663:RXO917668 RNS917663:RNS917668 RDW917663:RDW917668 QUA917663:QUA917668 QKE917663:QKE917668 QAI917663:QAI917668 PQM917663:PQM917668 PGQ917663:PGQ917668 OWU917663:OWU917668 OMY917663:OMY917668 ODC917663:ODC917668 NTG917663:NTG917668 NJK917663:NJK917668 MZO917663:MZO917668 MPS917663:MPS917668 MFW917663:MFW917668 LWA917663:LWA917668 LME917663:LME917668 LCI917663:LCI917668 KSM917663:KSM917668 KIQ917663:KIQ917668 JYU917663:JYU917668 JOY917663:JOY917668 JFC917663:JFC917668 IVG917663:IVG917668 ILK917663:ILK917668 IBO917663:IBO917668 HRS917663:HRS917668 HHW917663:HHW917668 GYA917663:GYA917668 GOE917663:GOE917668 GEI917663:GEI917668 FUM917663:FUM917668 FKQ917663:FKQ917668 FAU917663:FAU917668 EQY917663:EQY917668 EHC917663:EHC917668 DXG917663:DXG917668 DNK917663:DNK917668 DDO917663:DDO917668 CTS917663:CTS917668 CJW917663:CJW917668 CAA917663:CAA917668 BQE917663:BQE917668 BGI917663:BGI917668 AWM917663:AWM917668 AMQ917663:AMQ917668 ACU917663:ACU917668 SY917663:SY917668 JC917663:JC917668 D917663:E917668 WVO852127:WVO852132 WLS852127:WLS852132 WBW852127:WBW852132 VSA852127:VSA852132 VIE852127:VIE852132 UYI852127:UYI852132 UOM852127:UOM852132 UEQ852127:UEQ852132 TUU852127:TUU852132 TKY852127:TKY852132 TBC852127:TBC852132 SRG852127:SRG852132 SHK852127:SHK852132 RXO852127:RXO852132 RNS852127:RNS852132 RDW852127:RDW852132 QUA852127:QUA852132 QKE852127:QKE852132 QAI852127:QAI852132 PQM852127:PQM852132 PGQ852127:PGQ852132 OWU852127:OWU852132 OMY852127:OMY852132 ODC852127:ODC852132 NTG852127:NTG852132 NJK852127:NJK852132 MZO852127:MZO852132 MPS852127:MPS852132 MFW852127:MFW852132 LWA852127:LWA852132 LME852127:LME852132 LCI852127:LCI852132 KSM852127:KSM852132 KIQ852127:KIQ852132 JYU852127:JYU852132 JOY852127:JOY852132 JFC852127:JFC852132 IVG852127:IVG852132 ILK852127:ILK852132 IBO852127:IBO852132 HRS852127:HRS852132 HHW852127:HHW852132 GYA852127:GYA852132 GOE852127:GOE852132 GEI852127:GEI852132 FUM852127:FUM852132 FKQ852127:FKQ852132 FAU852127:FAU852132 EQY852127:EQY852132 EHC852127:EHC852132 DXG852127:DXG852132 DNK852127:DNK852132 DDO852127:DDO852132 CTS852127:CTS852132 CJW852127:CJW852132 CAA852127:CAA852132 BQE852127:BQE852132 BGI852127:BGI852132 AWM852127:AWM852132 AMQ852127:AMQ852132 ACU852127:ACU852132 SY852127:SY852132 JC852127:JC852132 D852127:E852132 WVO786591:WVO786596 WLS786591:WLS786596 WBW786591:WBW786596 VSA786591:VSA786596 VIE786591:VIE786596 UYI786591:UYI786596 UOM786591:UOM786596 UEQ786591:UEQ786596 TUU786591:TUU786596 TKY786591:TKY786596 TBC786591:TBC786596 SRG786591:SRG786596 SHK786591:SHK786596 RXO786591:RXO786596 RNS786591:RNS786596 RDW786591:RDW786596 QUA786591:QUA786596 QKE786591:QKE786596 QAI786591:QAI786596 PQM786591:PQM786596 PGQ786591:PGQ786596 OWU786591:OWU786596 OMY786591:OMY786596 ODC786591:ODC786596 NTG786591:NTG786596 NJK786591:NJK786596 MZO786591:MZO786596 MPS786591:MPS786596 MFW786591:MFW786596 LWA786591:LWA786596 LME786591:LME786596 LCI786591:LCI786596 KSM786591:KSM786596 KIQ786591:KIQ786596 JYU786591:JYU786596 JOY786591:JOY786596 JFC786591:JFC786596 IVG786591:IVG786596 ILK786591:ILK786596 IBO786591:IBO786596 HRS786591:HRS786596 HHW786591:HHW786596 GYA786591:GYA786596 GOE786591:GOE786596 GEI786591:GEI786596 FUM786591:FUM786596 FKQ786591:FKQ786596 FAU786591:FAU786596 EQY786591:EQY786596 EHC786591:EHC786596 DXG786591:DXG786596 DNK786591:DNK786596 DDO786591:DDO786596 CTS786591:CTS786596 CJW786591:CJW786596 CAA786591:CAA786596 BQE786591:BQE786596 BGI786591:BGI786596 AWM786591:AWM786596 AMQ786591:AMQ786596 ACU786591:ACU786596 SY786591:SY786596 JC786591:JC786596 D786591:E786596 WVO721055:WVO721060 WLS721055:WLS721060 WBW721055:WBW721060 VSA721055:VSA721060 VIE721055:VIE721060 UYI721055:UYI721060 UOM721055:UOM721060 UEQ721055:UEQ721060 TUU721055:TUU721060 TKY721055:TKY721060 TBC721055:TBC721060 SRG721055:SRG721060 SHK721055:SHK721060 RXO721055:RXO721060 RNS721055:RNS721060 RDW721055:RDW721060 QUA721055:QUA721060 QKE721055:QKE721060 QAI721055:QAI721060 PQM721055:PQM721060 PGQ721055:PGQ721060 OWU721055:OWU721060 OMY721055:OMY721060 ODC721055:ODC721060 NTG721055:NTG721060 NJK721055:NJK721060 MZO721055:MZO721060 MPS721055:MPS721060 MFW721055:MFW721060 LWA721055:LWA721060 LME721055:LME721060 LCI721055:LCI721060 KSM721055:KSM721060 KIQ721055:KIQ721060 JYU721055:JYU721060 JOY721055:JOY721060 JFC721055:JFC721060 IVG721055:IVG721060 ILK721055:ILK721060 IBO721055:IBO721060 HRS721055:HRS721060 HHW721055:HHW721060 GYA721055:GYA721060 GOE721055:GOE721060 GEI721055:GEI721060 FUM721055:FUM721060 FKQ721055:FKQ721060 FAU721055:FAU721060 EQY721055:EQY721060 EHC721055:EHC721060 DXG721055:DXG721060 DNK721055:DNK721060 DDO721055:DDO721060 CTS721055:CTS721060 CJW721055:CJW721060 CAA721055:CAA721060 BQE721055:BQE721060 BGI721055:BGI721060 AWM721055:AWM721060 AMQ721055:AMQ721060 ACU721055:ACU721060 SY721055:SY721060 JC721055:JC721060 D721055:E721060 WVO655519:WVO655524 WLS655519:WLS655524 WBW655519:WBW655524 VSA655519:VSA655524 VIE655519:VIE655524 UYI655519:UYI655524 UOM655519:UOM655524 UEQ655519:UEQ655524 TUU655519:TUU655524 TKY655519:TKY655524 TBC655519:TBC655524 SRG655519:SRG655524 SHK655519:SHK655524 RXO655519:RXO655524 RNS655519:RNS655524 RDW655519:RDW655524 QUA655519:QUA655524 QKE655519:QKE655524 QAI655519:QAI655524 PQM655519:PQM655524 PGQ655519:PGQ655524 OWU655519:OWU655524 OMY655519:OMY655524 ODC655519:ODC655524 NTG655519:NTG655524 NJK655519:NJK655524 MZO655519:MZO655524 MPS655519:MPS655524 MFW655519:MFW655524 LWA655519:LWA655524 LME655519:LME655524 LCI655519:LCI655524 KSM655519:KSM655524 KIQ655519:KIQ655524 JYU655519:JYU655524 JOY655519:JOY655524 JFC655519:JFC655524 IVG655519:IVG655524 ILK655519:ILK655524 IBO655519:IBO655524 HRS655519:HRS655524 HHW655519:HHW655524 GYA655519:GYA655524 GOE655519:GOE655524 GEI655519:GEI655524 FUM655519:FUM655524 FKQ655519:FKQ655524 FAU655519:FAU655524 EQY655519:EQY655524 EHC655519:EHC655524 DXG655519:DXG655524 DNK655519:DNK655524 DDO655519:DDO655524 CTS655519:CTS655524 CJW655519:CJW655524 CAA655519:CAA655524 BQE655519:BQE655524 BGI655519:BGI655524 AWM655519:AWM655524 AMQ655519:AMQ655524 ACU655519:ACU655524 SY655519:SY655524 JC655519:JC655524 D655519:E655524 WVO589983:WVO589988 WLS589983:WLS589988 WBW589983:WBW589988 VSA589983:VSA589988 VIE589983:VIE589988 UYI589983:UYI589988 UOM589983:UOM589988 UEQ589983:UEQ589988 TUU589983:TUU589988 TKY589983:TKY589988 TBC589983:TBC589988 SRG589983:SRG589988 SHK589983:SHK589988 RXO589983:RXO589988 RNS589983:RNS589988 RDW589983:RDW589988 QUA589983:QUA589988 QKE589983:QKE589988 QAI589983:QAI589988 PQM589983:PQM589988 PGQ589983:PGQ589988 OWU589983:OWU589988 OMY589983:OMY589988 ODC589983:ODC589988 NTG589983:NTG589988 NJK589983:NJK589988 MZO589983:MZO589988 MPS589983:MPS589988 MFW589983:MFW589988 LWA589983:LWA589988 LME589983:LME589988 LCI589983:LCI589988 KSM589983:KSM589988 KIQ589983:KIQ589988 JYU589983:JYU589988 JOY589983:JOY589988 JFC589983:JFC589988 IVG589983:IVG589988 ILK589983:ILK589988 IBO589983:IBO589988 HRS589983:HRS589988 HHW589983:HHW589988 GYA589983:GYA589988 GOE589983:GOE589988 GEI589983:GEI589988 FUM589983:FUM589988 FKQ589983:FKQ589988 FAU589983:FAU589988 EQY589983:EQY589988 EHC589983:EHC589988 DXG589983:DXG589988 DNK589983:DNK589988 DDO589983:DDO589988 CTS589983:CTS589988 CJW589983:CJW589988 CAA589983:CAA589988 BQE589983:BQE589988 BGI589983:BGI589988 AWM589983:AWM589988 AMQ589983:AMQ589988 ACU589983:ACU589988 SY589983:SY589988 JC589983:JC589988 D589983:E589988 WVO524447:WVO524452 WLS524447:WLS524452 WBW524447:WBW524452 VSA524447:VSA524452 VIE524447:VIE524452 UYI524447:UYI524452 UOM524447:UOM524452 UEQ524447:UEQ524452 TUU524447:TUU524452 TKY524447:TKY524452 TBC524447:TBC524452 SRG524447:SRG524452 SHK524447:SHK524452 RXO524447:RXO524452 RNS524447:RNS524452 RDW524447:RDW524452 QUA524447:QUA524452 QKE524447:QKE524452 QAI524447:QAI524452 PQM524447:PQM524452 PGQ524447:PGQ524452 OWU524447:OWU524452 OMY524447:OMY524452 ODC524447:ODC524452 NTG524447:NTG524452 NJK524447:NJK524452 MZO524447:MZO524452 MPS524447:MPS524452 MFW524447:MFW524452 LWA524447:LWA524452 LME524447:LME524452 LCI524447:LCI524452 KSM524447:KSM524452 KIQ524447:KIQ524452 JYU524447:JYU524452 JOY524447:JOY524452 JFC524447:JFC524452 IVG524447:IVG524452 ILK524447:ILK524452 IBO524447:IBO524452 HRS524447:HRS524452 HHW524447:HHW524452 GYA524447:GYA524452 GOE524447:GOE524452 GEI524447:GEI524452 FUM524447:FUM524452 FKQ524447:FKQ524452 FAU524447:FAU524452 EQY524447:EQY524452 EHC524447:EHC524452 DXG524447:DXG524452 DNK524447:DNK524452 DDO524447:DDO524452 CTS524447:CTS524452 CJW524447:CJW524452 CAA524447:CAA524452 BQE524447:BQE524452 BGI524447:BGI524452 AWM524447:AWM524452 AMQ524447:AMQ524452 ACU524447:ACU524452 SY524447:SY524452 JC524447:JC524452 D524447:E524452 WVO458911:WVO458916 WLS458911:WLS458916 WBW458911:WBW458916 VSA458911:VSA458916 VIE458911:VIE458916 UYI458911:UYI458916 UOM458911:UOM458916 UEQ458911:UEQ458916 TUU458911:TUU458916 TKY458911:TKY458916 TBC458911:TBC458916 SRG458911:SRG458916 SHK458911:SHK458916 RXO458911:RXO458916 RNS458911:RNS458916 RDW458911:RDW458916 QUA458911:QUA458916 QKE458911:QKE458916 QAI458911:QAI458916 PQM458911:PQM458916 PGQ458911:PGQ458916 OWU458911:OWU458916 OMY458911:OMY458916 ODC458911:ODC458916 NTG458911:NTG458916 NJK458911:NJK458916 MZO458911:MZO458916 MPS458911:MPS458916 MFW458911:MFW458916 LWA458911:LWA458916 LME458911:LME458916 LCI458911:LCI458916 KSM458911:KSM458916 KIQ458911:KIQ458916 JYU458911:JYU458916 JOY458911:JOY458916 JFC458911:JFC458916 IVG458911:IVG458916 ILK458911:ILK458916 IBO458911:IBO458916 HRS458911:HRS458916 HHW458911:HHW458916 GYA458911:GYA458916 GOE458911:GOE458916 GEI458911:GEI458916 FUM458911:FUM458916 FKQ458911:FKQ458916 FAU458911:FAU458916 EQY458911:EQY458916 EHC458911:EHC458916 DXG458911:DXG458916 DNK458911:DNK458916 DDO458911:DDO458916 CTS458911:CTS458916 CJW458911:CJW458916 CAA458911:CAA458916 BQE458911:BQE458916 BGI458911:BGI458916 AWM458911:AWM458916 AMQ458911:AMQ458916 ACU458911:ACU458916 SY458911:SY458916 JC458911:JC458916 D458911:E458916 WVO393375:WVO393380 WLS393375:WLS393380 WBW393375:WBW393380 VSA393375:VSA393380 VIE393375:VIE393380 UYI393375:UYI393380 UOM393375:UOM393380 UEQ393375:UEQ393380 TUU393375:TUU393380 TKY393375:TKY393380 TBC393375:TBC393380 SRG393375:SRG393380 SHK393375:SHK393380 RXO393375:RXO393380 RNS393375:RNS393380 RDW393375:RDW393380 QUA393375:QUA393380 QKE393375:QKE393380 QAI393375:QAI393380 PQM393375:PQM393380 PGQ393375:PGQ393380 OWU393375:OWU393380 OMY393375:OMY393380 ODC393375:ODC393380 NTG393375:NTG393380 NJK393375:NJK393380 MZO393375:MZO393380 MPS393375:MPS393380 MFW393375:MFW393380 LWA393375:LWA393380 LME393375:LME393380 LCI393375:LCI393380 KSM393375:KSM393380 KIQ393375:KIQ393380 JYU393375:JYU393380 JOY393375:JOY393380 JFC393375:JFC393380 IVG393375:IVG393380 ILK393375:ILK393380 IBO393375:IBO393380 HRS393375:HRS393380 HHW393375:HHW393380 GYA393375:GYA393380 GOE393375:GOE393380 GEI393375:GEI393380 FUM393375:FUM393380 FKQ393375:FKQ393380 FAU393375:FAU393380 EQY393375:EQY393380 EHC393375:EHC393380 DXG393375:DXG393380 DNK393375:DNK393380 DDO393375:DDO393380 CTS393375:CTS393380 CJW393375:CJW393380 CAA393375:CAA393380 BQE393375:BQE393380 BGI393375:BGI393380 AWM393375:AWM393380 AMQ393375:AMQ393380 ACU393375:ACU393380 SY393375:SY393380 JC393375:JC393380 D393375:E393380 WVO327839:WVO327844 WLS327839:WLS327844 WBW327839:WBW327844 VSA327839:VSA327844 VIE327839:VIE327844 UYI327839:UYI327844 UOM327839:UOM327844 UEQ327839:UEQ327844 TUU327839:TUU327844 TKY327839:TKY327844 TBC327839:TBC327844 SRG327839:SRG327844 SHK327839:SHK327844 RXO327839:RXO327844 RNS327839:RNS327844 RDW327839:RDW327844 QUA327839:QUA327844 QKE327839:QKE327844 QAI327839:QAI327844 PQM327839:PQM327844 PGQ327839:PGQ327844 OWU327839:OWU327844 OMY327839:OMY327844 ODC327839:ODC327844 NTG327839:NTG327844 NJK327839:NJK327844 MZO327839:MZO327844 MPS327839:MPS327844 MFW327839:MFW327844 LWA327839:LWA327844 LME327839:LME327844 LCI327839:LCI327844 KSM327839:KSM327844 KIQ327839:KIQ327844 JYU327839:JYU327844 JOY327839:JOY327844 JFC327839:JFC327844 IVG327839:IVG327844 ILK327839:ILK327844 IBO327839:IBO327844 HRS327839:HRS327844 HHW327839:HHW327844 GYA327839:GYA327844 GOE327839:GOE327844 GEI327839:GEI327844 FUM327839:FUM327844 FKQ327839:FKQ327844 FAU327839:FAU327844 EQY327839:EQY327844 EHC327839:EHC327844 DXG327839:DXG327844 DNK327839:DNK327844 DDO327839:DDO327844 CTS327839:CTS327844 CJW327839:CJW327844 CAA327839:CAA327844 BQE327839:BQE327844 BGI327839:BGI327844 AWM327839:AWM327844 AMQ327839:AMQ327844 ACU327839:ACU327844 SY327839:SY327844 JC327839:JC327844 D327839:E327844 WVO262303:WVO262308 WLS262303:WLS262308 WBW262303:WBW262308 VSA262303:VSA262308 VIE262303:VIE262308 UYI262303:UYI262308 UOM262303:UOM262308 UEQ262303:UEQ262308 TUU262303:TUU262308 TKY262303:TKY262308 TBC262303:TBC262308 SRG262303:SRG262308 SHK262303:SHK262308 RXO262303:RXO262308 RNS262303:RNS262308 RDW262303:RDW262308 QUA262303:QUA262308 QKE262303:QKE262308 QAI262303:QAI262308 PQM262303:PQM262308 PGQ262303:PGQ262308 OWU262303:OWU262308 OMY262303:OMY262308 ODC262303:ODC262308 NTG262303:NTG262308 NJK262303:NJK262308 MZO262303:MZO262308 MPS262303:MPS262308 MFW262303:MFW262308 LWA262303:LWA262308 LME262303:LME262308 LCI262303:LCI262308 KSM262303:KSM262308 KIQ262303:KIQ262308 JYU262303:JYU262308 JOY262303:JOY262308 JFC262303:JFC262308 IVG262303:IVG262308 ILK262303:ILK262308 IBO262303:IBO262308 HRS262303:HRS262308 HHW262303:HHW262308 GYA262303:GYA262308 GOE262303:GOE262308 GEI262303:GEI262308 FUM262303:FUM262308 FKQ262303:FKQ262308 FAU262303:FAU262308 EQY262303:EQY262308 EHC262303:EHC262308 DXG262303:DXG262308 DNK262303:DNK262308 DDO262303:DDO262308 CTS262303:CTS262308 CJW262303:CJW262308 CAA262303:CAA262308 BQE262303:BQE262308 BGI262303:BGI262308 AWM262303:AWM262308 AMQ262303:AMQ262308 ACU262303:ACU262308 SY262303:SY262308 JC262303:JC262308 D262303:E262308 WVO196767:WVO196772 WLS196767:WLS196772 WBW196767:WBW196772 VSA196767:VSA196772 VIE196767:VIE196772 UYI196767:UYI196772 UOM196767:UOM196772 UEQ196767:UEQ196772 TUU196767:TUU196772 TKY196767:TKY196772 TBC196767:TBC196772 SRG196767:SRG196772 SHK196767:SHK196772 RXO196767:RXO196772 RNS196767:RNS196772 RDW196767:RDW196772 QUA196767:QUA196772 QKE196767:QKE196772 QAI196767:QAI196772 PQM196767:PQM196772 PGQ196767:PGQ196772 OWU196767:OWU196772 OMY196767:OMY196772 ODC196767:ODC196772 NTG196767:NTG196772 NJK196767:NJK196772 MZO196767:MZO196772 MPS196767:MPS196772 MFW196767:MFW196772 LWA196767:LWA196772 LME196767:LME196772 LCI196767:LCI196772 KSM196767:KSM196772 KIQ196767:KIQ196772 JYU196767:JYU196772 JOY196767:JOY196772 JFC196767:JFC196772 IVG196767:IVG196772 ILK196767:ILK196772 IBO196767:IBO196772 HRS196767:HRS196772 HHW196767:HHW196772 GYA196767:GYA196772 GOE196767:GOE196772 GEI196767:GEI196772 FUM196767:FUM196772 FKQ196767:FKQ196772 FAU196767:FAU196772 EQY196767:EQY196772 EHC196767:EHC196772 DXG196767:DXG196772 DNK196767:DNK196772 DDO196767:DDO196772 CTS196767:CTS196772 CJW196767:CJW196772 CAA196767:CAA196772 BQE196767:BQE196772 BGI196767:BGI196772 AWM196767:AWM196772 AMQ196767:AMQ196772 ACU196767:ACU196772 SY196767:SY196772 JC196767:JC196772 D196767:E196772 WVO131231:WVO131236 WLS131231:WLS131236 WBW131231:WBW131236 VSA131231:VSA131236 VIE131231:VIE131236 UYI131231:UYI131236 UOM131231:UOM131236 UEQ131231:UEQ131236 TUU131231:TUU131236 TKY131231:TKY131236 TBC131231:TBC131236 SRG131231:SRG131236 SHK131231:SHK131236 RXO131231:RXO131236 RNS131231:RNS131236 RDW131231:RDW131236 QUA131231:QUA131236 QKE131231:QKE131236 QAI131231:QAI131236 PQM131231:PQM131236 PGQ131231:PGQ131236 OWU131231:OWU131236 OMY131231:OMY131236 ODC131231:ODC131236 NTG131231:NTG131236 NJK131231:NJK131236 MZO131231:MZO131236 MPS131231:MPS131236 MFW131231:MFW131236 LWA131231:LWA131236 LME131231:LME131236 LCI131231:LCI131236 KSM131231:KSM131236 KIQ131231:KIQ131236 JYU131231:JYU131236 JOY131231:JOY131236 JFC131231:JFC131236 IVG131231:IVG131236 ILK131231:ILK131236 IBO131231:IBO131236 HRS131231:HRS131236 HHW131231:HHW131236 GYA131231:GYA131236 GOE131231:GOE131236 GEI131231:GEI131236 FUM131231:FUM131236 FKQ131231:FKQ131236 FAU131231:FAU131236 EQY131231:EQY131236 EHC131231:EHC131236 DXG131231:DXG131236 DNK131231:DNK131236 DDO131231:DDO131236 CTS131231:CTS131236 CJW131231:CJW131236 CAA131231:CAA131236 BQE131231:BQE131236 BGI131231:BGI131236 AWM131231:AWM131236 AMQ131231:AMQ131236 ACU131231:ACU131236 SY131231:SY131236 JC131231:JC131236 D131231:E131236 WVO65695:WVO65700 WLS65695:WLS65700 WBW65695:WBW65700 VSA65695:VSA65700 VIE65695:VIE65700 UYI65695:UYI65700 UOM65695:UOM65700 UEQ65695:UEQ65700 TUU65695:TUU65700 TKY65695:TKY65700 TBC65695:TBC65700 SRG65695:SRG65700 SHK65695:SHK65700 RXO65695:RXO65700 RNS65695:RNS65700 RDW65695:RDW65700 QUA65695:QUA65700 QKE65695:QKE65700 QAI65695:QAI65700 PQM65695:PQM65700 PGQ65695:PGQ65700 OWU65695:OWU65700 OMY65695:OMY65700 ODC65695:ODC65700 NTG65695:NTG65700 NJK65695:NJK65700 MZO65695:MZO65700 MPS65695:MPS65700 MFW65695:MFW65700 LWA65695:LWA65700 LME65695:LME65700 LCI65695:LCI65700 KSM65695:KSM65700 KIQ65695:KIQ65700 JYU65695:JYU65700 JOY65695:JOY65700 JFC65695:JFC65700 IVG65695:IVG65700 ILK65695:ILK65700 IBO65695:IBO65700 HRS65695:HRS65700 HHW65695:HHW65700 GYA65695:GYA65700 GOE65695:GOE65700 GEI65695:GEI65700 FUM65695:FUM65700 FKQ65695:FKQ65700 FAU65695:FAU65700 EQY65695:EQY65700 EHC65695:EHC65700 DXG65695:DXG65700 DNK65695:DNK65700 DDO65695:DDO65700 CTS65695:CTS65700 CJW65695:CJW65700 CAA65695:CAA65700 BQE65695:BQE65700 BGI65695:BGI65700 AWM65695:AWM65700 AMQ65695:AMQ65700 ACU65695:ACU65700 SY65695:SY65700 JC65695:JC65700 D65695:E65700 WVO983207:WVO983212 WLS983207:WLS983212 WBW983207:WBW983212 VSA983207:VSA983212 VIE983207:VIE983212 UYI983207:UYI983212 UOM983207:UOM983212 UEQ983207:UEQ983212 TUU983207:TUU983212 TKY983207:TKY983212 TBC983207:TBC983212 SRG983207:SRG983212 SHK983207:SHK983212 RXO983207:RXO983212 RNS983207:RNS983212 RDW983207:RDW983212 QUA983207:QUA983212 QKE983207:QKE983212 QAI983207:QAI983212 PQM983207:PQM983212 PGQ983207:PGQ983212 OWU983207:OWU983212 OMY983207:OMY983212 ODC983207:ODC983212 NTG983207:NTG983212 NJK983207:NJK983212 MZO983207:MZO983212 MPS983207:MPS983212 MFW983207:MFW983212 LWA983207:LWA983212 LME983207:LME983212 LCI983207:LCI983212 KSM983207:KSM983212 KIQ983207:KIQ983212 JYU983207:JYU983212 JOY983207:JOY983212 JFC983207:JFC983212 IVG983207:IVG983212 ILK983207:ILK983212 IBO983207:IBO983212 HRS983207:HRS983212 HHW983207:HHW983212 GYA983207:GYA983212 GOE983207:GOE983212 GEI983207:GEI983212 FUM983207:FUM983212 FKQ983207:FKQ983212 FAU983207:FAU983212 EQY983207:EQY983212 EHC983207:EHC983212 DXG983207:DXG983212 DNK983207:DNK983212 DDO983207:DDO983212 CTS983207:CTS983212 CJW983207:CJW983212 CAA983207:CAA983212 BQE983207:BQE983212 BGI983207:BGI983212 AWM983207:AWM983212 AMQ983207:AMQ983212 ACU983207:ACU983212 SY983207:SY983212 JC983207:JC983212 D983207:E983212 WVO917671:WVO917676 WLS917671:WLS917676 WBW917671:WBW917676 VSA917671:VSA917676 VIE917671:VIE917676 UYI917671:UYI917676 UOM917671:UOM917676 UEQ917671:UEQ917676 TUU917671:TUU917676 TKY917671:TKY917676 TBC917671:TBC917676 SRG917671:SRG917676 SHK917671:SHK917676 RXO917671:RXO917676 RNS917671:RNS917676 RDW917671:RDW917676 QUA917671:QUA917676 QKE917671:QKE917676 QAI917671:QAI917676 PQM917671:PQM917676 PGQ917671:PGQ917676 OWU917671:OWU917676 OMY917671:OMY917676 ODC917671:ODC917676 NTG917671:NTG917676 NJK917671:NJK917676 MZO917671:MZO917676 MPS917671:MPS917676 MFW917671:MFW917676 LWA917671:LWA917676 LME917671:LME917676 LCI917671:LCI917676 KSM917671:KSM917676 KIQ917671:KIQ917676 JYU917671:JYU917676 JOY917671:JOY917676 JFC917671:JFC917676 IVG917671:IVG917676 ILK917671:ILK917676 IBO917671:IBO917676 HRS917671:HRS917676 HHW917671:HHW917676 GYA917671:GYA917676 GOE917671:GOE917676 GEI917671:GEI917676 FUM917671:FUM917676 FKQ917671:FKQ917676 FAU917671:FAU917676 EQY917671:EQY917676 EHC917671:EHC917676 DXG917671:DXG917676 DNK917671:DNK917676 DDO917671:DDO917676 CTS917671:CTS917676 CJW917671:CJW917676 CAA917671:CAA917676 BQE917671:BQE917676 BGI917671:BGI917676 AWM917671:AWM917676 AMQ917671:AMQ917676 ACU917671:ACU917676 SY917671:SY917676 JC917671:JC917676 D917671:E917676 WVO852135:WVO852140 WLS852135:WLS852140 WBW852135:WBW852140 VSA852135:VSA852140 VIE852135:VIE852140 UYI852135:UYI852140 UOM852135:UOM852140 UEQ852135:UEQ852140 TUU852135:TUU852140 TKY852135:TKY852140 TBC852135:TBC852140 SRG852135:SRG852140 SHK852135:SHK852140 RXO852135:RXO852140 RNS852135:RNS852140 RDW852135:RDW852140 QUA852135:QUA852140 QKE852135:QKE852140 QAI852135:QAI852140 PQM852135:PQM852140 PGQ852135:PGQ852140 OWU852135:OWU852140 OMY852135:OMY852140 ODC852135:ODC852140 NTG852135:NTG852140 NJK852135:NJK852140 MZO852135:MZO852140 MPS852135:MPS852140 MFW852135:MFW852140 LWA852135:LWA852140 LME852135:LME852140 LCI852135:LCI852140 KSM852135:KSM852140 KIQ852135:KIQ852140 JYU852135:JYU852140 JOY852135:JOY852140 JFC852135:JFC852140 IVG852135:IVG852140 ILK852135:ILK852140 IBO852135:IBO852140 HRS852135:HRS852140 HHW852135:HHW852140 GYA852135:GYA852140 GOE852135:GOE852140 GEI852135:GEI852140 FUM852135:FUM852140 FKQ852135:FKQ852140 FAU852135:FAU852140 EQY852135:EQY852140 EHC852135:EHC852140 DXG852135:DXG852140 DNK852135:DNK852140 DDO852135:DDO852140 CTS852135:CTS852140 CJW852135:CJW852140 CAA852135:CAA852140 BQE852135:BQE852140 BGI852135:BGI852140 AWM852135:AWM852140 AMQ852135:AMQ852140 ACU852135:ACU852140 SY852135:SY852140 JC852135:JC852140 D852135:E852140 WVO786599:WVO786604 WLS786599:WLS786604 WBW786599:WBW786604 VSA786599:VSA786604 VIE786599:VIE786604 UYI786599:UYI786604 UOM786599:UOM786604 UEQ786599:UEQ786604 TUU786599:TUU786604 TKY786599:TKY786604 TBC786599:TBC786604 SRG786599:SRG786604 SHK786599:SHK786604 RXO786599:RXO786604 RNS786599:RNS786604 RDW786599:RDW786604 QUA786599:QUA786604 QKE786599:QKE786604 QAI786599:QAI786604 PQM786599:PQM786604 PGQ786599:PGQ786604 OWU786599:OWU786604 OMY786599:OMY786604 ODC786599:ODC786604 NTG786599:NTG786604 NJK786599:NJK786604 MZO786599:MZO786604 MPS786599:MPS786604 MFW786599:MFW786604 LWA786599:LWA786604 LME786599:LME786604 LCI786599:LCI786604 KSM786599:KSM786604 KIQ786599:KIQ786604 JYU786599:JYU786604 JOY786599:JOY786604 JFC786599:JFC786604 IVG786599:IVG786604 ILK786599:ILK786604 IBO786599:IBO786604 HRS786599:HRS786604 HHW786599:HHW786604 GYA786599:GYA786604 GOE786599:GOE786604 GEI786599:GEI786604 FUM786599:FUM786604 FKQ786599:FKQ786604 FAU786599:FAU786604 EQY786599:EQY786604 EHC786599:EHC786604 DXG786599:DXG786604 DNK786599:DNK786604 DDO786599:DDO786604 CTS786599:CTS786604 CJW786599:CJW786604 CAA786599:CAA786604 BQE786599:BQE786604 BGI786599:BGI786604 AWM786599:AWM786604 AMQ786599:AMQ786604 ACU786599:ACU786604 SY786599:SY786604 JC786599:JC786604 D786599:E786604 WVO721063:WVO721068 WLS721063:WLS721068 WBW721063:WBW721068 VSA721063:VSA721068 VIE721063:VIE721068 UYI721063:UYI721068 UOM721063:UOM721068 UEQ721063:UEQ721068 TUU721063:TUU721068 TKY721063:TKY721068 TBC721063:TBC721068 SRG721063:SRG721068 SHK721063:SHK721068 RXO721063:RXO721068 RNS721063:RNS721068 RDW721063:RDW721068 QUA721063:QUA721068 QKE721063:QKE721068 QAI721063:QAI721068 PQM721063:PQM721068 PGQ721063:PGQ721068 OWU721063:OWU721068 OMY721063:OMY721068 ODC721063:ODC721068 NTG721063:NTG721068 NJK721063:NJK721068 MZO721063:MZO721068 MPS721063:MPS721068 MFW721063:MFW721068 LWA721063:LWA721068 LME721063:LME721068 LCI721063:LCI721068 KSM721063:KSM721068 KIQ721063:KIQ721068 JYU721063:JYU721068 JOY721063:JOY721068 JFC721063:JFC721068 IVG721063:IVG721068 ILK721063:ILK721068 IBO721063:IBO721068 HRS721063:HRS721068 HHW721063:HHW721068 GYA721063:GYA721068 GOE721063:GOE721068 GEI721063:GEI721068 FUM721063:FUM721068 FKQ721063:FKQ721068 FAU721063:FAU721068 EQY721063:EQY721068 EHC721063:EHC721068 DXG721063:DXG721068 DNK721063:DNK721068 DDO721063:DDO721068 CTS721063:CTS721068 CJW721063:CJW721068 CAA721063:CAA721068 BQE721063:BQE721068 BGI721063:BGI721068 AWM721063:AWM721068 AMQ721063:AMQ721068 ACU721063:ACU721068 SY721063:SY721068 JC721063:JC721068 D721063:E721068 WVO655527:WVO655532 WLS655527:WLS655532 WBW655527:WBW655532 VSA655527:VSA655532 VIE655527:VIE655532 UYI655527:UYI655532 UOM655527:UOM655532 UEQ655527:UEQ655532 TUU655527:TUU655532 TKY655527:TKY655532 TBC655527:TBC655532 SRG655527:SRG655532 SHK655527:SHK655532 RXO655527:RXO655532 RNS655527:RNS655532 RDW655527:RDW655532 QUA655527:QUA655532 QKE655527:QKE655532 QAI655527:QAI655532 PQM655527:PQM655532 PGQ655527:PGQ655532 OWU655527:OWU655532 OMY655527:OMY655532 ODC655527:ODC655532 NTG655527:NTG655532 NJK655527:NJK655532 MZO655527:MZO655532 MPS655527:MPS655532 MFW655527:MFW655532 LWA655527:LWA655532 LME655527:LME655532 LCI655527:LCI655532 KSM655527:KSM655532 KIQ655527:KIQ655532 JYU655527:JYU655532 JOY655527:JOY655532 JFC655527:JFC655532 IVG655527:IVG655532 ILK655527:ILK655532 IBO655527:IBO655532 HRS655527:HRS655532 HHW655527:HHW655532 GYA655527:GYA655532 GOE655527:GOE655532 GEI655527:GEI655532 FUM655527:FUM655532 FKQ655527:FKQ655532 FAU655527:FAU655532 EQY655527:EQY655532 EHC655527:EHC655532 DXG655527:DXG655532 DNK655527:DNK655532 DDO655527:DDO655532 CTS655527:CTS655532 CJW655527:CJW655532 CAA655527:CAA655532 BQE655527:BQE655532 BGI655527:BGI655532 AWM655527:AWM655532 AMQ655527:AMQ655532 ACU655527:ACU655532 SY655527:SY655532 JC655527:JC655532 D655527:E655532 WVO589991:WVO589996 WLS589991:WLS589996 WBW589991:WBW589996 VSA589991:VSA589996 VIE589991:VIE589996 UYI589991:UYI589996 UOM589991:UOM589996 UEQ589991:UEQ589996 TUU589991:TUU589996 TKY589991:TKY589996 TBC589991:TBC589996 SRG589991:SRG589996 SHK589991:SHK589996 RXO589991:RXO589996 RNS589991:RNS589996 RDW589991:RDW589996 QUA589991:QUA589996 QKE589991:QKE589996 QAI589991:QAI589996 PQM589991:PQM589996 PGQ589991:PGQ589996 OWU589991:OWU589996 OMY589991:OMY589996 ODC589991:ODC589996 NTG589991:NTG589996 NJK589991:NJK589996 MZO589991:MZO589996 MPS589991:MPS589996 MFW589991:MFW589996 LWA589991:LWA589996 LME589991:LME589996 LCI589991:LCI589996 KSM589991:KSM589996 KIQ589991:KIQ589996 JYU589991:JYU589996 JOY589991:JOY589996 JFC589991:JFC589996 IVG589991:IVG589996 ILK589991:ILK589996 IBO589991:IBO589996 HRS589991:HRS589996 HHW589991:HHW589996 GYA589991:GYA589996 GOE589991:GOE589996 GEI589991:GEI589996 FUM589991:FUM589996 FKQ589991:FKQ589996 FAU589991:FAU589996 EQY589991:EQY589996 EHC589991:EHC589996 DXG589991:DXG589996 DNK589991:DNK589996 DDO589991:DDO589996 CTS589991:CTS589996 CJW589991:CJW589996 CAA589991:CAA589996 BQE589991:BQE589996 BGI589991:BGI589996 AWM589991:AWM589996 AMQ589991:AMQ589996 ACU589991:ACU589996 SY589991:SY589996 JC589991:JC589996 D589991:E589996 WVO524455:WVO524460 WLS524455:WLS524460 WBW524455:WBW524460 VSA524455:VSA524460 VIE524455:VIE524460 UYI524455:UYI524460 UOM524455:UOM524460 UEQ524455:UEQ524460 TUU524455:TUU524460 TKY524455:TKY524460 TBC524455:TBC524460 SRG524455:SRG524460 SHK524455:SHK524460 RXO524455:RXO524460 RNS524455:RNS524460 RDW524455:RDW524460 QUA524455:QUA524460 QKE524455:QKE524460 QAI524455:QAI524460 PQM524455:PQM524460 PGQ524455:PGQ524460 OWU524455:OWU524460 OMY524455:OMY524460 ODC524455:ODC524460 NTG524455:NTG524460 NJK524455:NJK524460 MZO524455:MZO524460 MPS524455:MPS524460 MFW524455:MFW524460 LWA524455:LWA524460 LME524455:LME524460 LCI524455:LCI524460 KSM524455:KSM524460 KIQ524455:KIQ524460 JYU524455:JYU524460 JOY524455:JOY524460 JFC524455:JFC524460 IVG524455:IVG524460 ILK524455:ILK524460 IBO524455:IBO524460 HRS524455:HRS524460 HHW524455:HHW524460 GYA524455:GYA524460 GOE524455:GOE524460 GEI524455:GEI524460 FUM524455:FUM524460 FKQ524455:FKQ524460 FAU524455:FAU524460 EQY524455:EQY524460 EHC524455:EHC524460 DXG524455:DXG524460 DNK524455:DNK524460 DDO524455:DDO524460 CTS524455:CTS524460 CJW524455:CJW524460 CAA524455:CAA524460 BQE524455:BQE524460 BGI524455:BGI524460 AWM524455:AWM524460 AMQ524455:AMQ524460 ACU524455:ACU524460 SY524455:SY524460 JC524455:JC524460 D524455:E524460 WVO458919:WVO458924 WLS458919:WLS458924 WBW458919:WBW458924 VSA458919:VSA458924 VIE458919:VIE458924 UYI458919:UYI458924 UOM458919:UOM458924 UEQ458919:UEQ458924 TUU458919:TUU458924 TKY458919:TKY458924 TBC458919:TBC458924 SRG458919:SRG458924 SHK458919:SHK458924 RXO458919:RXO458924 RNS458919:RNS458924 RDW458919:RDW458924 QUA458919:QUA458924 QKE458919:QKE458924 QAI458919:QAI458924 PQM458919:PQM458924 PGQ458919:PGQ458924 OWU458919:OWU458924 OMY458919:OMY458924 ODC458919:ODC458924 NTG458919:NTG458924 NJK458919:NJK458924 MZO458919:MZO458924 MPS458919:MPS458924 MFW458919:MFW458924 LWA458919:LWA458924 LME458919:LME458924 LCI458919:LCI458924 KSM458919:KSM458924 KIQ458919:KIQ458924 JYU458919:JYU458924 JOY458919:JOY458924 JFC458919:JFC458924 IVG458919:IVG458924 ILK458919:ILK458924 IBO458919:IBO458924 HRS458919:HRS458924 HHW458919:HHW458924 GYA458919:GYA458924 GOE458919:GOE458924 GEI458919:GEI458924 FUM458919:FUM458924 FKQ458919:FKQ458924 FAU458919:FAU458924 EQY458919:EQY458924 EHC458919:EHC458924 DXG458919:DXG458924 DNK458919:DNK458924 DDO458919:DDO458924 CTS458919:CTS458924 CJW458919:CJW458924 CAA458919:CAA458924 BQE458919:BQE458924 BGI458919:BGI458924 AWM458919:AWM458924 AMQ458919:AMQ458924 ACU458919:ACU458924 SY458919:SY458924 JC458919:JC458924 D458919:E458924 WVO393383:WVO393388 WLS393383:WLS393388 WBW393383:WBW393388 VSA393383:VSA393388 VIE393383:VIE393388 UYI393383:UYI393388 UOM393383:UOM393388 UEQ393383:UEQ393388 TUU393383:TUU393388 TKY393383:TKY393388 TBC393383:TBC393388 SRG393383:SRG393388 SHK393383:SHK393388 RXO393383:RXO393388 RNS393383:RNS393388 RDW393383:RDW393388 QUA393383:QUA393388 QKE393383:QKE393388 QAI393383:QAI393388 PQM393383:PQM393388 PGQ393383:PGQ393388 OWU393383:OWU393388 OMY393383:OMY393388 ODC393383:ODC393388 NTG393383:NTG393388 NJK393383:NJK393388 MZO393383:MZO393388 MPS393383:MPS393388 MFW393383:MFW393388 LWA393383:LWA393388 LME393383:LME393388 LCI393383:LCI393388 KSM393383:KSM393388 KIQ393383:KIQ393388 JYU393383:JYU393388 JOY393383:JOY393388 JFC393383:JFC393388 IVG393383:IVG393388 ILK393383:ILK393388 IBO393383:IBO393388 HRS393383:HRS393388 HHW393383:HHW393388 GYA393383:GYA393388 GOE393383:GOE393388 GEI393383:GEI393388 FUM393383:FUM393388 FKQ393383:FKQ393388 FAU393383:FAU393388 EQY393383:EQY393388 EHC393383:EHC393388 DXG393383:DXG393388 DNK393383:DNK393388 DDO393383:DDO393388 CTS393383:CTS393388 CJW393383:CJW393388 CAA393383:CAA393388 BQE393383:BQE393388 BGI393383:BGI393388 AWM393383:AWM393388 AMQ393383:AMQ393388 ACU393383:ACU393388 SY393383:SY393388 JC393383:JC393388 D393383:E393388 WVO327847:WVO327852 WLS327847:WLS327852 WBW327847:WBW327852 VSA327847:VSA327852 VIE327847:VIE327852 UYI327847:UYI327852 UOM327847:UOM327852 UEQ327847:UEQ327852 TUU327847:TUU327852 TKY327847:TKY327852 TBC327847:TBC327852 SRG327847:SRG327852 SHK327847:SHK327852 RXO327847:RXO327852 RNS327847:RNS327852 RDW327847:RDW327852 QUA327847:QUA327852 QKE327847:QKE327852 QAI327847:QAI327852 PQM327847:PQM327852 PGQ327847:PGQ327852 OWU327847:OWU327852 OMY327847:OMY327852 ODC327847:ODC327852 NTG327847:NTG327852 NJK327847:NJK327852 MZO327847:MZO327852 MPS327847:MPS327852 MFW327847:MFW327852 LWA327847:LWA327852 LME327847:LME327852 LCI327847:LCI327852 KSM327847:KSM327852 KIQ327847:KIQ327852 JYU327847:JYU327852 JOY327847:JOY327852 JFC327847:JFC327852 IVG327847:IVG327852 ILK327847:ILK327852 IBO327847:IBO327852 HRS327847:HRS327852 HHW327847:HHW327852 GYA327847:GYA327852 GOE327847:GOE327852 GEI327847:GEI327852 FUM327847:FUM327852 FKQ327847:FKQ327852 FAU327847:FAU327852 EQY327847:EQY327852 EHC327847:EHC327852 DXG327847:DXG327852 DNK327847:DNK327852 DDO327847:DDO327852 CTS327847:CTS327852 CJW327847:CJW327852 CAA327847:CAA327852 BQE327847:BQE327852 BGI327847:BGI327852 AWM327847:AWM327852 AMQ327847:AMQ327852 ACU327847:ACU327852 SY327847:SY327852 JC327847:JC327852 D327847:E327852 WVO262311:WVO262316 WLS262311:WLS262316 WBW262311:WBW262316 VSA262311:VSA262316 VIE262311:VIE262316 UYI262311:UYI262316 UOM262311:UOM262316 UEQ262311:UEQ262316 TUU262311:TUU262316 TKY262311:TKY262316 TBC262311:TBC262316 SRG262311:SRG262316 SHK262311:SHK262316 RXO262311:RXO262316 RNS262311:RNS262316 RDW262311:RDW262316 QUA262311:QUA262316 QKE262311:QKE262316 QAI262311:QAI262316 PQM262311:PQM262316 PGQ262311:PGQ262316 OWU262311:OWU262316 OMY262311:OMY262316 ODC262311:ODC262316 NTG262311:NTG262316 NJK262311:NJK262316 MZO262311:MZO262316 MPS262311:MPS262316 MFW262311:MFW262316 LWA262311:LWA262316 LME262311:LME262316 LCI262311:LCI262316 KSM262311:KSM262316 KIQ262311:KIQ262316 JYU262311:JYU262316 JOY262311:JOY262316 JFC262311:JFC262316 IVG262311:IVG262316 ILK262311:ILK262316 IBO262311:IBO262316 HRS262311:HRS262316 HHW262311:HHW262316 GYA262311:GYA262316 GOE262311:GOE262316 GEI262311:GEI262316 FUM262311:FUM262316 FKQ262311:FKQ262316 FAU262311:FAU262316 EQY262311:EQY262316 EHC262311:EHC262316 DXG262311:DXG262316 DNK262311:DNK262316 DDO262311:DDO262316 CTS262311:CTS262316 CJW262311:CJW262316 CAA262311:CAA262316 BQE262311:BQE262316 BGI262311:BGI262316 AWM262311:AWM262316 AMQ262311:AMQ262316 ACU262311:ACU262316 SY262311:SY262316 JC262311:JC262316 D262311:E262316 WVO196775:WVO196780 WLS196775:WLS196780 WBW196775:WBW196780 VSA196775:VSA196780 VIE196775:VIE196780 UYI196775:UYI196780 UOM196775:UOM196780 UEQ196775:UEQ196780 TUU196775:TUU196780 TKY196775:TKY196780 TBC196775:TBC196780 SRG196775:SRG196780 SHK196775:SHK196780 RXO196775:RXO196780 RNS196775:RNS196780 RDW196775:RDW196780 QUA196775:QUA196780 QKE196775:QKE196780 QAI196775:QAI196780 PQM196775:PQM196780 PGQ196775:PGQ196780 OWU196775:OWU196780 OMY196775:OMY196780 ODC196775:ODC196780 NTG196775:NTG196780 NJK196775:NJK196780 MZO196775:MZO196780 MPS196775:MPS196780 MFW196775:MFW196780 LWA196775:LWA196780 LME196775:LME196780 LCI196775:LCI196780 KSM196775:KSM196780 KIQ196775:KIQ196780 JYU196775:JYU196780 JOY196775:JOY196780 JFC196775:JFC196780 IVG196775:IVG196780 ILK196775:ILK196780 IBO196775:IBO196780 HRS196775:HRS196780 HHW196775:HHW196780 GYA196775:GYA196780 GOE196775:GOE196780 GEI196775:GEI196780 FUM196775:FUM196780 FKQ196775:FKQ196780 FAU196775:FAU196780 EQY196775:EQY196780 EHC196775:EHC196780 DXG196775:DXG196780 DNK196775:DNK196780 DDO196775:DDO196780 CTS196775:CTS196780 CJW196775:CJW196780 CAA196775:CAA196780 BQE196775:BQE196780 BGI196775:BGI196780 AWM196775:AWM196780 AMQ196775:AMQ196780 ACU196775:ACU196780 SY196775:SY196780 JC196775:JC196780 D196775:E196780 WVO131239:WVO131244 WLS131239:WLS131244 WBW131239:WBW131244 VSA131239:VSA131244 VIE131239:VIE131244 UYI131239:UYI131244 UOM131239:UOM131244 UEQ131239:UEQ131244 TUU131239:TUU131244 TKY131239:TKY131244 TBC131239:TBC131244 SRG131239:SRG131244 SHK131239:SHK131244 RXO131239:RXO131244 RNS131239:RNS131244 RDW131239:RDW131244 QUA131239:QUA131244 QKE131239:QKE131244 QAI131239:QAI131244 PQM131239:PQM131244 PGQ131239:PGQ131244 OWU131239:OWU131244 OMY131239:OMY131244 ODC131239:ODC131244 NTG131239:NTG131244 NJK131239:NJK131244 MZO131239:MZO131244 MPS131239:MPS131244 MFW131239:MFW131244 LWA131239:LWA131244 LME131239:LME131244 LCI131239:LCI131244 KSM131239:KSM131244 KIQ131239:KIQ131244 JYU131239:JYU131244 JOY131239:JOY131244 JFC131239:JFC131244 IVG131239:IVG131244 ILK131239:ILK131244 IBO131239:IBO131244 HRS131239:HRS131244 HHW131239:HHW131244 GYA131239:GYA131244 GOE131239:GOE131244 GEI131239:GEI131244 FUM131239:FUM131244 FKQ131239:FKQ131244 FAU131239:FAU131244 EQY131239:EQY131244 EHC131239:EHC131244 DXG131239:DXG131244 DNK131239:DNK131244 DDO131239:DDO131244 CTS131239:CTS131244 CJW131239:CJW131244 CAA131239:CAA131244 BQE131239:BQE131244 BGI131239:BGI131244 AWM131239:AWM131244 AMQ131239:AMQ131244 ACU131239:ACU131244 SY131239:SY131244 JC131239:JC131244 D131239:E131244 WVO65703:WVO65708 WLS65703:WLS65708 WBW65703:WBW65708 VSA65703:VSA65708 VIE65703:VIE65708 UYI65703:UYI65708 UOM65703:UOM65708 UEQ65703:UEQ65708 TUU65703:TUU65708 TKY65703:TKY65708 TBC65703:TBC65708 SRG65703:SRG65708 SHK65703:SHK65708 RXO65703:RXO65708 RNS65703:RNS65708 RDW65703:RDW65708 QUA65703:QUA65708 QKE65703:QKE65708 QAI65703:QAI65708 PQM65703:PQM65708 PGQ65703:PGQ65708 OWU65703:OWU65708 OMY65703:OMY65708 ODC65703:ODC65708 NTG65703:NTG65708 NJK65703:NJK65708 MZO65703:MZO65708 MPS65703:MPS65708 MFW65703:MFW65708 LWA65703:LWA65708 LME65703:LME65708 LCI65703:LCI65708 KSM65703:KSM65708 KIQ65703:KIQ65708 JYU65703:JYU65708 JOY65703:JOY65708 JFC65703:JFC65708 IVG65703:IVG65708 ILK65703:ILK65708 IBO65703:IBO65708 HRS65703:HRS65708 HHW65703:HHW65708 GYA65703:GYA65708 GOE65703:GOE65708 GEI65703:GEI65708 FUM65703:FUM65708 FKQ65703:FKQ65708 FAU65703:FAU65708 EQY65703:EQY65708 EHC65703:EHC65708 DXG65703:DXG65708 DNK65703:DNK65708 DDO65703:DDO65708 CTS65703:CTS65708 CJW65703:CJW65708 CAA65703:CAA65708 BQE65703:BQE65708 BGI65703:BGI65708 AWM65703:AWM65708 AMQ65703:AMQ65708 ACU65703:ACU65708 SY65703:SY65708 JC65703:JC65708 D65703:E65708 WVO983215:WVO983220 WLS983215:WLS983220 WBW983215:WBW983220 VSA983215:VSA983220 VIE983215:VIE983220 UYI983215:UYI983220 UOM983215:UOM983220 UEQ983215:UEQ983220 TUU983215:TUU983220 TKY983215:TKY983220 TBC983215:TBC983220 SRG983215:SRG983220 SHK983215:SHK983220 RXO983215:RXO983220 RNS983215:RNS983220 RDW983215:RDW983220 QUA983215:QUA983220 QKE983215:QKE983220 QAI983215:QAI983220 PQM983215:PQM983220 PGQ983215:PGQ983220 OWU983215:OWU983220 OMY983215:OMY983220 ODC983215:ODC983220 NTG983215:NTG983220 NJK983215:NJK983220 MZO983215:MZO983220 MPS983215:MPS983220 MFW983215:MFW983220 LWA983215:LWA983220 LME983215:LME983220 LCI983215:LCI983220 KSM983215:KSM983220 KIQ983215:KIQ983220 JYU983215:JYU983220 JOY983215:JOY983220 JFC983215:JFC983220 IVG983215:IVG983220 ILK983215:ILK983220 IBO983215:IBO983220 HRS983215:HRS983220 HHW983215:HHW983220 GYA983215:GYA983220 GOE983215:GOE983220 GEI983215:GEI983220 FUM983215:FUM983220 FKQ983215:FKQ983220 FAU983215:FAU983220 EQY983215:EQY983220 EHC983215:EHC983220 DXG983215:DXG983220 DNK983215:DNK983220 DDO983215:DDO983220 CTS983215:CTS983220 CJW983215:CJW983220 CAA983215:CAA983220 BQE983215:BQE983220 BGI983215:BGI983220 AWM983215:AWM983220 AMQ983215:AMQ983220 ACU983215:ACU983220 SY983215:SY983220 JC983215:JC983220 D983215:E983220 WVO917679:WVO917684 WLS917679:WLS917684 WBW917679:WBW917684 VSA917679:VSA917684 VIE917679:VIE917684 UYI917679:UYI917684 UOM917679:UOM917684 UEQ917679:UEQ917684 TUU917679:TUU917684 TKY917679:TKY917684 TBC917679:TBC917684 SRG917679:SRG917684 SHK917679:SHK917684 RXO917679:RXO917684 RNS917679:RNS917684 RDW917679:RDW917684 QUA917679:QUA917684 QKE917679:QKE917684 QAI917679:QAI917684 PQM917679:PQM917684 PGQ917679:PGQ917684 OWU917679:OWU917684 OMY917679:OMY917684 ODC917679:ODC917684 NTG917679:NTG917684 NJK917679:NJK917684 MZO917679:MZO917684 MPS917679:MPS917684 MFW917679:MFW917684 LWA917679:LWA917684 LME917679:LME917684 LCI917679:LCI917684 KSM917679:KSM917684 KIQ917679:KIQ917684 JYU917679:JYU917684 JOY917679:JOY917684 JFC917679:JFC917684 IVG917679:IVG917684 ILK917679:ILK917684 IBO917679:IBO917684 HRS917679:HRS917684 HHW917679:HHW917684 GYA917679:GYA917684 GOE917679:GOE917684 GEI917679:GEI917684 FUM917679:FUM917684 FKQ917679:FKQ917684 FAU917679:FAU917684 EQY917679:EQY917684 EHC917679:EHC917684 DXG917679:DXG917684 DNK917679:DNK917684 DDO917679:DDO917684 CTS917679:CTS917684 CJW917679:CJW917684 CAA917679:CAA917684 BQE917679:BQE917684 BGI917679:BGI917684 AWM917679:AWM917684 AMQ917679:AMQ917684 ACU917679:ACU917684 SY917679:SY917684 JC917679:JC917684 D917679:E917684 WVO852143:WVO852148 WLS852143:WLS852148 WBW852143:WBW852148 VSA852143:VSA852148 VIE852143:VIE852148 UYI852143:UYI852148 UOM852143:UOM852148 UEQ852143:UEQ852148 TUU852143:TUU852148 TKY852143:TKY852148 TBC852143:TBC852148 SRG852143:SRG852148 SHK852143:SHK852148 RXO852143:RXO852148 RNS852143:RNS852148 RDW852143:RDW852148 QUA852143:QUA852148 QKE852143:QKE852148 QAI852143:QAI852148 PQM852143:PQM852148 PGQ852143:PGQ852148 OWU852143:OWU852148 OMY852143:OMY852148 ODC852143:ODC852148 NTG852143:NTG852148 NJK852143:NJK852148 MZO852143:MZO852148 MPS852143:MPS852148 MFW852143:MFW852148 LWA852143:LWA852148 LME852143:LME852148 LCI852143:LCI852148 KSM852143:KSM852148 KIQ852143:KIQ852148 JYU852143:JYU852148 JOY852143:JOY852148 JFC852143:JFC852148 IVG852143:IVG852148 ILK852143:ILK852148 IBO852143:IBO852148 HRS852143:HRS852148 HHW852143:HHW852148 GYA852143:GYA852148 GOE852143:GOE852148 GEI852143:GEI852148 FUM852143:FUM852148 FKQ852143:FKQ852148 FAU852143:FAU852148 EQY852143:EQY852148 EHC852143:EHC852148 DXG852143:DXG852148 DNK852143:DNK852148 DDO852143:DDO852148 CTS852143:CTS852148 CJW852143:CJW852148 CAA852143:CAA852148 BQE852143:BQE852148 BGI852143:BGI852148 AWM852143:AWM852148 AMQ852143:AMQ852148 ACU852143:ACU852148 SY852143:SY852148 JC852143:JC852148 D852143:E852148 WVO786607:WVO786612 WLS786607:WLS786612 WBW786607:WBW786612 VSA786607:VSA786612 VIE786607:VIE786612 UYI786607:UYI786612 UOM786607:UOM786612 UEQ786607:UEQ786612 TUU786607:TUU786612 TKY786607:TKY786612 TBC786607:TBC786612 SRG786607:SRG786612 SHK786607:SHK786612 RXO786607:RXO786612 RNS786607:RNS786612 RDW786607:RDW786612 QUA786607:QUA786612 QKE786607:QKE786612 QAI786607:QAI786612 PQM786607:PQM786612 PGQ786607:PGQ786612 OWU786607:OWU786612 OMY786607:OMY786612 ODC786607:ODC786612 NTG786607:NTG786612 NJK786607:NJK786612 MZO786607:MZO786612 MPS786607:MPS786612 MFW786607:MFW786612 LWA786607:LWA786612 LME786607:LME786612 LCI786607:LCI786612 KSM786607:KSM786612 KIQ786607:KIQ786612 JYU786607:JYU786612 JOY786607:JOY786612 JFC786607:JFC786612 IVG786607:IVG786612 ILK786607:ILK786612 IBO786607:IBO786612 HRS786607:HRS786612 HHW786607:HHW786612 GYA786607:GYA786612 GOE786607:GOE786612 GEI786607:GEI786612 FUM786607:FUM786612 FKQ786607:FKQ786612 FAU786607:FAU786612 EQY786607:EQY786612 EHC786607:EHC786612 DXG786607:DXG786612 DNK786607:DNK786612 DDO786607:DDO786612 CTS786607:CTS786612 CJW786607:CJW786612 CAA786607:CAA786612 BQE786607:BQE786612 BGI786607:BGI786612 AWM786607:AWM786612 AMQ786607:AMQ786612 ACU786607:ACU786612 SY786607:SY786612 JC786607:JC786612 D786607:E786612 WVO721071:WVO721076 WLS721071:WLS721076 WBW721071:WBW721076 VSA721071:VSA721076 VIE721071:VIE721076 UYI721071:UYI721076 UOM721071:UOM721076 UEQ721071:UEQ721076 TUU721071:TUU721076 TKY721071:TKY721076 TBC721071:TBC721076 SRG721071:SRG721076 SHK721071:SHK721076 RXO721071:RXO721076 RNS721071:RNS721076 RDW721071:RDW721076 QUA721071:QUA721076 QKE721071:QKE721076 QAI721071:QAI721076 PQM721071:PQM721076 PGQ721071:PGQ721076 OWU721071:OWU721076 OMY721071:OMY721076 ODC721071:ODC721076 NTG721071:NTG721076 NJK721071:NJK721076 MZO721071:MZO721076 MPS721071:MPS721076 MFW721071:MFW721076 LWA721071:LWA721076 LME721071:LME721076 LCI721071:LCI721076 KSM721071:KSM721076 KIQ721071:KIQ721076 JYU721071:JYU721076 JOY721071:JOY721076 JFC721071:JFC721076 IVG721071:IVG721076 ILK721071:ILK721076 IBO721071:IBO721076 HRS721071:HRS721076 HHW721071:HHW721076 GYA721071:GYA721076 GOE721071:GOE721076 GEI721071:GEI721076 FUM721071:FUM721076 FKQ721071:FKQ721076 FAU721071:FAU721076 EQY721071:EQY721076 EHC721071:EHC721076 DXG721071:DXG721076 DNK721071:DNK721076 DDO721071:DDO721076 CTS721071:CTS721076 CJW721071:CJW721076 CAA721071:CAA721076 BQE721071:BQE721076 BGI721071:BGI721076 AWM721071:AWM721076 AMQ721071:AMQ721076 ACU721071:ACU721076 SY721071:SY721076 JC721071:JC721076 D721071:E721076 WVO655535:WVO655540 WLS655535:WLS655540 WBW655535:WBW655540 VSA655535:VSA655540 VIE655535:VIE655540 UYI655535:UYI655540 UOM655535:UOM655540 UEQ655535:UEQ655540 TUU655535:TUU655540 TKY655535:TKY655540 TBC655535:TBC655540 SRG655535:SRG655540 SHK655535:SHK655540 RXO655535:RXO655540 RNS655535:RNS655540 RDW655535:RDW655540 QUA655535:QUA655540 QKE655535:QKE655540 QAI655535:QAI655540 PQM655535:PQM655540 PGQ655535:PGQ655540 OWU655535:OWU655540 OMY655535:OMY655540 ODC655535:ODC655540 NTG655535:NTG655540 NJK655535:NJK655540 MZO655535:MZO655540 MPS655535:MPS655540 MFW655535:MFW655540 LWA655535:LWA655540 LME655535:LME655540 LCI655535:LCI655540 KSM655535:KSM655540 KIQ655535:KIQ655540 JYU655535:JYU655540 JOY655535:JOY655540 JFC655535:JFC655540 IVG655535:IVG655540 ILK655535:ILK655540 IBO655535:IBO655540 HRS655535:HRS655540 HHW655535:HHW655540 GYA655535:GYA655540 GOE655535:GOE655540 GEI655535:GEI655540 FUM655535:FUM655540 FKQ655535:FKQ655540 FAU655535:FAU655540 EQY655535:EQY655540 EHC655535:EHC655540 DXG655535:DXG655540 DNK655535:DNK655540 DDO655535:DDO655540 CTS655535:CTS655540 CJW655535:CJW655540 CAA655535:CAA655540 BQE655535:BQE655540 BGI655535:BGI655540 AWM655535:AWM655540 AMQ655535:AMQ655540 ACU655535:ACU655540 SY655535:SY655540 JC655535:JC655540 D655535:E655540 WVO589999:WVO590004 WLS589999:WLS590004 WBW589999:WBW590004 VSA589999:VSA590004 VIE589999:VIE590004 UYI589999:UYI590004 UOM589999:UOM590004 UEQ589999:UEQ590004 TUU589999:TUU590004 TKY589999:TKY590004 TBC589999:TBC590004 SRG589999:SRG590004 SHK589999:SHK590004 RXO589999:RXO590004 RNS589999:RNS590004 RDW589999:RDW590004 QUA589999:QUA590004 QKE589999:QKE590004 QAI589999:QAI590004 PQM589999:PQM590004 PGQ589999:PGQ590004 OWU589999:OWU590004 OMY589999:OMY590004 ODC589999:ODC590004 NTG589999:NTG590004 NJK589999:NJK590004 MZO589999:MZO590004 MPS589999:MPS590004 MFW589999:MFW590004 LWA589999:LWA590004 LME589999:LME590004 LCI589999:LCI590004 KSM589999:KSM590004 KIQ589999:KIQ590004 JYU589999:JYU590004 JOY589999:JOY590004 JFC589999:JFC590004 IVG589999:IVG590004 ILK589999:ILK590004 IBO589999:IBO590004 HRS589999:HRS590004 HHW589999:HHW590004 GYA589999:GYA590004 GOE589999:GOE590004 GEI589999:GEI590004 FUM589999:FUM590004 FKQ589999:FKQ590004 FAU589999:FAU590004 EQY589999:EQY590004 EHC589999:EHC590004 DXG589999:DXG590004 DNK589999:DNK590004 DDO589999:DDO590004 CTS589999:CTS590004 CJW589999:CJW590004 CAA589999:CAA590004 BQE589999:BQE590004 BGI589999:BGI590004 AWM589999:AWM590004 AMQ589999:AMQ590004 ACU589999:ACU590004 SY589999:SY590004 JC589999:JC590004 D589999:E590004 WVO524463:WVO524468 WLS524463:WLS524468 WBW524463:WBW524468 VSA524463:VSA524468 VIE524463:VIE524468 UYI524463:UYI524468 UOM524463:UOM524468 UEQ524463:UEQ524468 TUU524463:TUU524468 TKY524463:TKY524468 TBC524463:TBC524468 SRG524463:SRG524468 SHK524463:SHK524468 RXO524463:RXO524468 RNS524463:RNS524468 RDW524463:RDW524468 QUA524463:QUA524468 QKE524463:QKE524468 QAI524463:QAI524468 PQM524463:PQM524468 PGQ524463:PGQ524468 OWU524463:OWU524468 OMY524463:OMY524468 ODC524463:ODC524468 NTG524463:NTG524468 NJK524463:NJK524468 MZO524463:MZO524468 MPS524463:MPS524468 MFW524463:MFW524468 LWA524463:LWA524468 LME524463:LME524468 LCI524463:LCI524468 KSM524463:KSM524468 KIQ524463:KIQ524468 JYU524463:JYU524468 JOY524463:JOY524468 JFC524463:JFC524468 IVG524463:IVG524468 ILK524463:ILK524468 IBO524463:IBO524468 HRS524463:HRS524468 HHW524463:HHW524468 GYA524463:GYA524468 GOE524463:GOE524468 GEI524463:GEI524468 FUM524463:FUM524468 FKQ524463:FKQ524468 FAU524463:FAU524468 EQY524463:EQY524468 EHC524463:EHC524468 DXG524463:DXG524468 DNK524463:DNK524468 DDO524463:DDO524468 CTS524463:CTS524468 CJW524463:CJW524468 CAA524463:CAA524468 BQE524463:BQE524468 BGI524463:BGI524468 AWM524463:AWM524468 AMQ524463:AMQ524468 ACU524463:ACU524468 SY524463:SY524468 JC524463:JC524468 D524463:E524468 WVO458927:WVO458932 WLS458927:WLS458932 WBW458927:WBW458932 VSA458927:VSA458932 VIE458927:VIE458932 UYI458927:UYI458932 UOM458927:UOM458932 UEQ458927:UEQ458932 TUU458927:TUU458932 TKY458927:TKY458932 TBC458927:TBC458932 SRG458927:SRG458932 SHK458927:SHK458932 RXO458927:RXO458932 RNS458927:RNS458932 RDW458927:RDW458932 QUA458927:QUA458932 QKE458927:QKE458932 QAI458927:QAI458932 PQM458927:PQM458932 PGQ458927:PGQ458932 OWU458927:OWU458932 OMY458927:OMY458932 ODC458927:ODC458932 NTG458927:NTG458932 NJK458927:NJK458932 MZO458927:MZO458932 MPS458927:MPS458932 MFW458927:MFW458932 LWA458927:LWA458932 LME458927:LME458932 LCI458927:LCI458932 KSM458927:KSM458932 KIQ458927:KIQ458932 JYU458927:JYU458932 JOY458927:JOY458932 JFC458927:JFC458932 IVG458927:IVG458932 ILK458927:ILK458932 IBO458927:IBO458932 HRS458927:HRS458932 HHW458927:HHW458932 GYA458927:GYA458932 GOE458927:GOE458932 GEI458927:GEI458932 FUM458927:FUM458932 FKQ458927:FKQ458932 FAU458927:FAU458932 EQY458927:EQY458932 EHC458927:EHC458932 DXG458927:DXG458932 DNK458927:DNK458932 DDO458927:DDO458932 CTS458927:CTS458932 CJW458927:CJW458932 CAA458927:CAA458932 BQE458927:BQE458932 BGI458927:BGI458932 AWM458927:AWM458932 AMQ458927:AMQ458932 ACU458927:ACU458932 SY458927:SY458932 JC458927:JC458932 D458927:E458932 WVO393391:WVO393396 WLS393391:WLS393396 WBW393391:WBW393396 VSA393391:VSA393396 VIE393391:VIE393396 UYI393391:UYI393396 UOM393391:UOM393396 UEQ393391:UEQ393396 TUU393391:TUU393396 TKY393391:TKY393396 TBC393391:TBC393396 SRG393391:SRG393396 SHK393391:SHK393396 RXO393391:RXO393396 RNS393391:RNS393396 RDW393391:RDW393396 QUA393391:QUA393396 QKE393391:QKE393396 QAI393391:QAI393396 PQM393391:PQM393396 PGQ393391:PGQ393396 OWU393391:OWU393396 OMY393391:OMY393396 ODC393391:ODC393396 NTG393391:NTG393396 NJK393391:NJK393396 MZO393391:MZO393396 MPS393391:MPS393396 MFW393391:MFW393396 LWA393391:LWA393396 LME393391:LME393396 LCI393391:LCI393396 KSM393391:KSM393396 KIQ393391:KIQ393396 JYU393391:JYU393396 JOY393391:JOY393396 JFC393391:JFC393396 IVG393391:IVG393396 ILK393391:ILK393396 IBO393391:IBO393396 HRS393391:HRS393396 HHW393391:HHW393396 GYA393391:GYA393396 GOE393391:GOE393396 GEI393391:GEI393396 FUM393391:FUM393396 FKQ393391:FKQ393396 FAU393391:FAU393396 EQY393391:EQY393396 EHC393391:EHC393396 DXG393391:DXG393396 DNK393391:DNK393396 DDO393391:DDO393396 CTS393391:CTS393396 CJW393391:CJW393396 CAA393391:CAA393396 BQE393391:BQE393396 BGI393391:BGI393396 AWM393391:AWM393396 AMQ393391:AMQ393396 ACU393391:ACU393396 SY393391:SY393396 JC393391:JC393396 D393391:E393396 WVO327855:WVO327860 WLS327855:WLS327860 WBW327855:WBW327860 VSA327855:VSA327860 VIE327855:VIE327860 UYI327855:UYI327860 UOM327855:UOM327860 UEQ327855:UEQ327860 TUU327855:TUU327860 TKY327855:TKY327860 TBC327855:TBC327860 SRG327855:SRG327860 SHK327855:SHK327860 RXO327855:RXO327860 RNS327855:RNS327860 RDW327855:RDW327860 QUA327855:QUA327860 QKE327855:QKE327860 QAI327855:QAI327860 PQM327855:PQM327860 PGQ327855:PGQ327860 OWU327855:OWU327860 OMY327855:OMY327860 ODC327855:ODC327860 NTG327855:NTG327860 NJK327855:NJK327860 MZO327855:MZO327860 MPS327855:MPS327860 MFW327855:MFW327860 LWA327855:LWA327860 LME327855:LME327860 LCI327855:LCI327860 KSM327855:KSM327860 KIQ327855:KIQ327860 JYU327855:JYU327860 JOY327855:JOY327860 JFC327855:JFC327860 IVG327855:IVG327860 ILK327855:ILK327860 IBO327855:IBO327860 HRS327855:HRS327860 HHW327855:HHW327860 GYA327855:GYA327860 GOE327855:GOE327860 GEI327855:GEI327860 FUM327855:FUM327860 FKQ327855:FKQ327860 FAU327855:FAU327860 EQY327855:EQY327860 EHC327855:EHC327860 DXG327855:DXG327860 DNK327855:DNK327860 DDO327855:DDO327860 CTS327855:CTS327860 CJW327855:CJW327860 CAA327855:CAA327860 BQE327855:BQE327860 BGI327855:BGI327860 AWM327855:AWM327860 AMQ327855:AMQ327860 ACU327855:ACU327860 SY327855:SY327860 JC327855:JC327860 D327855:E327860 WVO262319:WVO262324 WLS262319:WLS262324 WBW262319:WBW262324 VSA262319:VSA262324 VIE262319:VIE262324 UYI262319:UYI262324 UOM262319:UOM262324 UEQ262319:UEQ262324 TUU262319:TUU262324 TKY262319:TKY262324 TBC262319:TBC262324 SRG262319:SRG262324 SHK262319:SHK262324 RXO262319:RXO262324 RNS262319:RNS262324 RDW262319:RDW262324 QUA262319:QUA262324 QKE262319:QKE262324 QAI262319:QAI262324 PQM262319:PQM262324 PGQ262319:PGQ262324 OWU262319:OWU262324 OMY262319:OMY262324 ODC262319:ODC262324 NTG262319:NTG262324 NJK262319:NJK262324 MZO262319:MZO262324 MPS262319:MPS262324 MFW262319:MFW262324 LWA262319:LWA262324 LME262319:LME262324 LCI262319:LCI262324 KSM262319:KSM262324 KIQ262319:KIQ262324 JYU262319:JYU262324 JOY262319:JOY262324 JFC262319:JFC262324 IVG262319:IVG262324 ILK262319:ILK262324 IBO262319:IBO262324 HRS262319:HRS262324 HHW262319:HHW262324 GYA262319:GYA262324 GOE262319:GOE262324 GEI262319:GEI262324 FUM262319:FUM262324 FKQ262319:FKQ262324 FAU262319:FAU262324 EQY262319:EQY262324 EHC262319:EHC262324 DXG262319:DXG262324 DNK262319:DNK262324 DDO262319:DDO262324 CTS262319:CTS262324 CJW262319:CJW262324 CAA262319:CAA262324 BQE262319:BQE262324 BGI262319:BGI262324 AWM262319:AWM262324 AMQ262319:AMQ262324 ACU262319:ACU262324 SY262319:SY262324 JC262319:JC262324 D262319:E262324 WVO196783:WVO196788 WLS196783:WLS196788 WBW196783:WBW196788 VSA196783:VSA196788 VIE196783:VIE196788 UYI196783:UYI196788 UOM196783:UOM196788 UEQ196783:UEQ196788 TUU196783:TUU196788 TKY196783:TKY196788 TBC196783:TBC196788 SRG196783:SRG196788 SHK196783:SHK196788 RXO196783:RXO196788 RNS196783:RNS196788 RDW196783:RDW196788 QUA196783:QUA196788 QKE196783:QKE196788 QAI196783:QAI196788 PQM196783:PQM196788 PGQ196783:PGQ196788 OWU196783:OWU196788 OMY196783:OMY196788 ODC196783:ODC196788 NTG196783:NTG196788 NJK196783:NJK196788 MZO196783:MZO196788 MPS196783:MPS196788 MFW196783:MFW196788 LWA196783:LWA196788 LME196783:LME196788 LCI196783:LCI196788 KSM196783:KSM196788 KIQ196783:KIQ196788 JYU196783:JYU196788 JOY196783:JOY196788 JFC196783:JFC196788 IVG196783:IVG196788 ILK196783:ILK196788 IBO196783:IBO196788 HRS196783:HRS196788 HHW196783:HHW196788 GYA196783:GYA196788 GOE196783:GOE196788 GEI196783:GEI196788 FUM196783:FUM196788 FKQ196783:FKQ196788 FAU196783:FAU196788 EQY196783:EQY196788 EHC196783:EHC196788 DXG196783:DXG196788 DNK196783:DNK196788 DDO196783:DDO196788 CTS196783:CTS196788 CJW196783:CJW196788 CAA196783:CAA196788 BQE196783:BQE196788 BGI196783:BGI196788 AWM196783:AWM196788 AMQ196783:AMQ196788 ACU196783:ACU196788 SY196783:SY196788 JC196783:JC196788 D196783:E196788 WVO131247:WVO131252 WLS131247:WLS131252 WBW131247:WBW131252 VSA131247:VSA131252 VIE131247:VIE131252 UYI131247:UYI131252 UOM131247:UOM131252 UEQ131247:UEQ131252 TUU131247:TUU131252 TKY131247:TKY131252 TBC131247:TBC131252 SRG131247:SRG131252 SHK131247:SHK131252 RXO131247:RXO131252 RNS131247:RNS131252 RDW131247:RDW131252 QUA131247:QUA131252 QKE131247:QKE131252 QAI131247:QAI131252 PQM131247:PQM131252 PGQ131247:PGQ131252 OWU131247:OWU131252 OMY131247:OMY131252 ODC131247:ODC131252 NTG131247:NTG131252 NJK131247:NJK131252 MZO131247:MZO131252 MPS131247:MPS131252 MFW131247:MFW131252 LWA131247:LWA131252 LME131247:LME131252 LCI131247:LCI131252 KSM131247:KSM131252 KIQ131247:KIQ131252 JYU131247:JYU131252 JOY131247:JOY131252 JFC131247:JFC131252 IVG131247:IVG131252 ILK131247:ILK131252 IBO131247:IBO131252 HRS131247:HRS131252 HHW131247:HHW131252 GYA131247:GYA131252 GOE131247:GOE131252 GEI131247:GEI131252 FUM131247:FUM131252 FKQ131247:FKQ131252 FAU131247:FAU131252 EQY131247:EQY131252 EHC131247:EHC131252 DXG131247:DXG131252 DNK131247:DNK131252 DDO131247:DDO131252 CTS131247:CTS131252 CJW131247:CJW131252 CAA131247:CAA131252 BQE131247:BQE131252 BGI131247:BGI131252 AWM131247:AWM131252 AMQ131247:AMQ131252 ACU131247:ACU131252 SY131247:SY131252 JC131247:JC131252 D131247:E131252 WVO65711:WVO65716 WLS65711:WLS65716 WBW65711:WBW65716 VSA65711:VSA65716 VIE65711:VIE65716 UYI65711:UYI65716 UOM65711:UOM65716 UEQ65711:UEQ65716 TUU65711:TUU65716 TKY65711:TKY65716 TBC65711:TBC65716 SRG65711:SRG65716 SHK65711:SHK65716 RXO65711:RXO65716 RNS65711:RNS65716 RDW65711:RDW65716 QUA65711:QUA65716 QKE65711:QKE65716 QAI65711:QAI65716 PQM65711:PQM65716 PGQ65711:PGQ65716 OWU65711:OWU65716 OMY65711:OMY65716 ODC65711:ODC65716 NTG65711:NTG65716 NJK65711:NJK65716 MZO65711:MZO65716 MPS65711:MPS65716 MFW65711:MFW65716 LWA65711:LWA65716 LME65711:LME65716 LCI65711:LCI65716 KSM65711:KSM65716 KIQ65711:KIQ65716 JYU65711:JYU65716 JOY65711:JOY65716 JFC65711:JFC65716 IVG65711:IVG65716 ILK65711:ILK65716 IBO65711:IBO65716 HRS65711:HRS65716 HHW65711:HHW65716 GYA65711:GYA65716 GOE65711:GOE65716 GEI65711:GEI65716 FUM65711:FUM65716 FKQ65711:FKQ65716 FAU65711:FAU65716 EQY65711:EQY65716 EHC65711:EHC65716 DXG65711:DXG65716 DNK65711:DNK65716 DDO65711:DDO65716 CTS65711:CTS65716 CJW65711:CJW65716 CAA65711:CAA65716 BQE65711:BQE65716 BGI65711:BGI65716 AWM65711:AWM65716 AMQ65711:AMQ65716 ACU65711:ACU65716 SY65711:SY65716 JC65711:JC65716 D65711:E65716 WVO983223:WVO983228 WLS983223:WLS983228 WBW983223:WBW983228 VSA983223:VSA983228 VIE983223:VIE983228 UYI983223:UYI983228 UOM983223:UOM983228 UEQ983223:UEQ983228 TUU983223:TUU983228 TKY983223:TKY983228 TBC983223:TBC983228 SRG983223:SRG983228 SHK983223:SHK983228 RXO983223:RXO983228 RNS983223:RNS983228 RDW983223:RDW983228 QUA983223:QUA983228 QKE983223:QKE983228 QAI983223:QAI983228 PQM983223:PQM983228 PGQ983223:PGQ983228 OWU983223:OWU983228 OMY983223:OMY983228 ODC983223:ODC983228 NTG983223:NTG983228 NJK983223:NJK983228 MZO983223:MZO983228 MPS983223:MPS983228 MFW983223:MFW983228 LWA983223:LWA983228 LME983223:LME983228 LCI983223:LCI983228 KSM983223:KSM983228 KIQ983223:KIQ983228 JYU983223:JYU983228 JOY983223:JOY983228 JFC983223:JFC983228 IVG983223:IVG983228 ILK983223:ILK983228 IBO983223:IBO983228 HRS983223:HRS983228 HHW983223:HHW983228 GYA983223:GYA983228 GOE983223:GOE983228 GEI983223:GEI983228 FUM983223:FUM983228 FKQ983223:FKQ983228 FAU983223:FAU983228 EQY983223:EQY983228 EHC983223:EHC983228 DXG983223:DXG983228 DNK983223:DNK983228 DDO983223:DDO983228 CTS983223:CTS983228 CJW983223:CJW983228 CAA983223:CAA983228 BQE983223:BQE983228 BGI983223:BGI983228 AWM983223:AWM983228 AMQ983223:AMQ983228 ACU983223:ACU983228 SY983223:SY983228 JC983223:JC983228 D983223:E983228 WVO917687:WVO917692 WLS917687:WLS917692 WBW917687:WBW917692 VSA917687:VSA917692 VIE917687:VIE917692 UYI917687:UYI917692 UOM917687:UOM917692 UEQ917687:UEQ917692 TUU917687:TUU917692 TKY917687:TKY917692 TBC917687:TBC917692 SRG917687:SRG917692 SHK917687:SHK917692 RXO917687:RXO917692 RNS917687:RNS917692 RDW917687:RDW917692 QUA917687:QUA917692 QKE917687:QKE917692 QAI917687:QAI917692 PQM917687:PQM917692 PGQ917687:PGQ917692 OWU917687:OWU917692 OMY917687:OMY917692 ODC917687:ODC917692 NTG917687:NTG917692 NJK917687:NJK917692 MZO917687:MZO917692 MPS917687:MPS917692 MFW917687:MFW917692 LWA917687:LWA917692 LME917687:LME917692 LCI917687:LCI917692 KSM917687:KSM917692 KIQ917687:KIQ917692 JYU917687:JYU917692 JOY917687:JOY917692 JFC917687:JFC917692 IVG917687:IVG917692 ILK917687:ILK917692 IBO917687:IBO917692 HRS917687:HRS917692 HHW917687:HHW917692 GYA917687:GYA917692 GOE917687:GOE917692 GEI917687:GEI917692 FUM917687:FUM917692 FKQ917687:FKQ917692 FAU917687:FAU917692 EQY917687:EQY917692 EHC917687:EHC917692 DXG917687:DXG917692 DNK917687:DNK917692 DDO917687:DDO917692 CTS917687:CTS917692 CJW917687:CJW917692 CAA917687:CAA917692 BQE917687:BQE917692 BGI917687:BGI917692 AWM917687:AWM917692 AMQ917687:AMQ917692 ACU917687:ACU917692 SY917687:SY917692 JC917687:JC917692 D917687:E917692 WVO852151:WVO852156 WLS852151:WLS852156 WBW852151:WBW852156 VSA852151:VSA852156 VIE852151:VIE852156 UYI852151:UYI852156 UOM852151:UOM852156 UEQ852151:UEQ852156 TUU852151:TUU852156 TKY852151:TKY852156 TBC852151:TBC852156 SRG852151:SRG852156 SHK852151:SHK852156 RXO852151:RXO852156 RNS852151:RNS852156 RDW852151:RDW852156 QUA852151:QUA852156 QKE852151:QKE852156 QAI852151:QAI852156 PQM852151:PQM852156 PGQ852151:PGQ852156 OWU852151:OWU852156 OMY852151:OMY852156 ODC852151:ODC852156 NTG852151:NTG852156 NJK852151:NJK852156 MZO852151:MZO852156 MPS852151:MPS852156 MFW852151:MFW852156 LWA852151:LWA852156 LME852151:LME852156 LCI852151:LCI852156 KSM852151:KSM852156 KIQ852151:KIQ852156 JYU852151:JYU852156 JOY852151:JOY852156 JFC852151:JFC852156 IVG852151:IVG852156 ILK852151:ILK852156 IBO852151:IBO852156 HRS852151:HRS852156 HHW852151:HHW852156 GYA852151:GYA852156 GOE852151:GOE852156 GEI852151:GEI852156 FUM852151:FUM852156 FKQ852151:FKQ852156 FAU852151:FAU852156 EQY852151:EQY852156 EHC852151:EHC852156 DXG852151:DXG852156 DNK852151:DNK852156 DDO852151:DDO852156 CTS852151:CTS852156 CJW852151:CJW852156 CAA852151:CAA852156 BQE852151:BQE852156 BGI852151:BGI852156 AWM852151:AWM852156 AMQ852151:AMQ852156 ACU852151:ACU852156 SY852151:SY852156 JC852151:JC852156 D852151:E852156 WVO786615:WVO786620 WLS786615:WLS786620 WBW786615:WBW786620 VSA786615:VSA786620 VIE786615:VIE786620 UYI786615:UYI786620 UOM786615:UOM786620 UEQ786615:UEQ786620 TUU786615:TUU786620 TKY786615:TKY786620 TBC786615:TBC786620 SRG786615:SRG786620 SHK786615:SHK786620 RXO786615:RXO786620 RNS786615:RNS786620 RDW786615:RDW786620 QUA786615:QUA786620 QKE786615:QKE786620 QAI786615:QAI786620 PQM786615:PQM786620 PGQ786615:PGQ786620 OWU786615:OWU786620 OMY786615:OMY786620 ODC786615:ODC786620 NTG786615:NTG786620 NJK786615:NJK786620 MZO786615:MZO786620 MPS786615:MPS786620 MFW786615:MFW786620 LWA786615:LWA786620 LME786615:LME786620 LCI786615:LCI786620 KSM786615:KSM786620 KIQ786615:KIQ786620 JYU786615:JYU786620 JOY786615:JOY786620 JFC786615:JFC786620 IVG786615:IVG786620 ILK786615:ILK786620 IBO786615:IBO786620 HRS786615:HRS786620 HHW786615:HHW786620 GYA786615:GYA786620 GOE786615:GOE786620 GEI786615:GEI786620 FUM786615:FUM786620 FKQ786615:FKQ786620 FAU786615:FAU786620 EQY786615:EQY786620 EHC786615:EHC786620 DXG786615:DXG786620 DNK786615:DNK786620 DDO786615:DDO786620 CTS786615:CTS786620 CJW786615:CJW786620 CAA786615:CAA786620 BQE786615:BQE786620 BGI786615:BGI786620 AWM786615:AWM786620 AMQ786615:AMQ786620 ACU786615:ACU786620 SY786615:SY786620 JC786615:JC786620 D786615:E786620 WVO721079:WVO721084 WLS721079:WLS721084 WBW721079:WBW721084 VSA721079:VSA721084 VIE721079:VIE721084 UYI721079:UYI721084 UOM721079:UOM721084 UEQ721079:UEQ721084 TUU721079:TUU721084 TKY721079:TKY721084 TBC721079:TBC721084 SRG721079:SRG721084 SHK721079:SHK721084 RXO721079:RXO721084 RNS721079:RNS721084 RDW721079:RDW721084 QUA721079:QUA721084 QKE721079:QKE721084 QAI721079:QAI721084 PQM721079:PQM721084 PGQ721079:PGQ721084 OWU721079:OWU721084 OMY721079:OMY721084 ODC721079:ODC721084 NTG721079:NTG721084 NJK721079:NJK721084 MZO721079:MZO721084 MPS721079:MPS721084 MFW721079:MFW721084 LWA721079:LWA721084 LME721079:LME721084 LCI721079:LCI721084 KSM721079:KSM721084 KIQ721079:KIQ721084 JYU721079:JYU721084 JOY721079:JOY721084 JFC721079:JFC721084 IVG721079:IVG721084 ILK721079:ILK721084 IBO721079:IBO721084 HRS721079:HRS721084 HHW721079:HHW721084 GYA721079:GYA721084 GOE721079:GOE721084 GEI721079:GEI721084 FUM721079:FUM721084 FKQ721079:FKQ721084 FAU721079:FAU721084 EQY721079:EQY721084 EHC721079:EHC721084 DXG721079:DXG721084 DNK721079:DNK721084 DDO721079:DDO721084 CTS721079:CTS721084 CJW721079:CJW721084 CAA721079:CAA721084 BQE721079:BQE721084 BGI721079:BGI721084 AWM721079:AWM721084 AMQ721079:AMQ721084 ACU721079:ACU721084 SY721079:SY721084 JC721079:JC721084 D721079:E721084 WVO655543:WVO655548 WLS655543:WLS655548 WBW655543:WBW655548 VSA655543:VSA655548 VIE655543:VIE655548 UYI655543:UYI655548 UOM655543:UOM655548 UEQ655543:UEQ655548 TUU655543:TUU655548 TKY655543:TKY655548 TBC655543:TBC655548 SRG655543:SRG655548 SHK655543:SHK655548 RXO655543:RXO655548 RNS655543:RNS655548 RDW655543:RDW655548 QUA655543:QUA655548 QKE655543:QKE655548 QAI655543:QAI655548 PQM655543:PQM655548 PGQ655543:PGQ655548 OWU655543:OWU655548 OMY655543:OMY655548 ODC655543:ODC655548 NTG655543:NTG655548 NJK655543:NJK655548 MZO655543:MZO655548 MPS655543:MPS655548 MFW655543:MFW655548 LWA655543:LWA655548 LME655543:LME655548 LCI655543:LCI655548 KSM655543:KSM655548 KIQ655543:KIQ655548 JYU655543:JYU655548 JOY655543:JOY655548 JFC655543:JFC655548 IVG655543:IVG655548 ILK655543:ILK655548 IBO655543:IBO655548 HRS655543:HRS655548 HHW655543:HHW655548 GYA655543:GYA655548 GOE655543:GOE655548 GEI655543:GEI655548 FUM655543:FUM655548 FKQ655543:FKQ655548 FAU655543:FAU655548 EQY655543:EQY655548 EHC655543:EHC655548 DXG655543:DXG655548 DNK655543:DNK655548 DDO655543:DDO655548 CTS655543:CTS655548 CJW655543:CJW655548 CAA655543:CAA655548 BQE655543:BQE655548 BGI655543:BGI655548 AWM655543:AWM655548 AMQ655543:AMQ655548 ACU655543:ACU655548 SY655543:SY655548 JC655543:JC655548 D655543:E655548 WVO590007:WVO590012 WLS590007:WLS590012 WBW590007:WBW590012 VSA590007:VSA590012 VIE590007:VIE590012 UYI590007:UYI590012 UOM590007:UOM590012 UEQ590007:UEQ590012 TUU590007:TUU590012 TKY590007:TKY590012 TBC590007:TBC590012 SRG590007:SRG590012 SHK590007:SHK590012 RXO590007:RXO590012 RNS590007:RNS590012 RDW590007:RDW590012 QUA590007:QUA590012 QKE590007:QKE590012 QAI590007:QAI590012 PQM590007:PQM590012 PGQ590007:PGQ590012 OWU590007:OWU590012 OMY590007:OMY590012 ODC590007:ODC590012 NTG590007:NTG590012 NJK590007:NJK590012 MZO590007:MZO590012 MPS590007:MPS590012 MFW590007:MFW590012 LWA590007:LWA590012 LME590007:LME590012 LCI590007:LCI590012 KSM590007:KSM590012 KIQ590007:KIQ590012 JYU590007:JYU590012 JOY590007:JOY590012 JFC590007:JFC590012 IVG590007:IVG590012 ILK590007:ILK590012 IBO590007:IBO590012 HRS590007:HRS590012 HHW590007:HHW590012 GYA590007:GYA590012 GOE590007:GOE590012 GEI590007:GEI590012 FUM590007:FUM590012 FKQ590007:FKQ590012 FAU590007:FAU590012 EQY590007:EQY590012 EHC590007:EHC590012 DXG590007:DXG590012 DNK590007:DNK590012 DDO590007:DDO590012 CTS590007:CTS590012 CJW590007:CJW590012 CAA590007:CAA590012 BQE590007:BQE590012 BGI590007:BGI590012 AWM590007:AWM590012 AMQ590007:AMQ590012 ACU590007:ACU590012 SY590007:SY590012 JC590007:JC590012 D590007:E590012 WVO524471:WVO524476 WLS524471:WLS524476 WBW524471:WBW524476 VSA524471:VSA524476 VIE524471:VIE524476 UYI524471:UYI524476 UOM524471:UOM524476 UEQ524471:UEQ524476 TUU524471:TUU524476 TKY524471:TKY524476 TBC524471:TBC524476 SRG524471:SRG524476 SHK524471:SHK524476 RXO524471:RXO524476 RNS524471:RNS524476 RDW524471:RDW524476 QUA524471:QUA524476 QKE524471:QKE524476 QAI524471:QAI524476 PQM524471:PQM524476 PGQ524471:PGQ524476 OWU524471:OWU524476 OMY524471:OMY524476 ODC524471:ODC524476 NTG524471:NTG524476 NJK524471:NJK524476 MZO524471:MZO524476 MPS524471:MPS524476 MFW524471:MFW524476 LWA524471:LWA524476 LME524471:LME524476 LCI524471:LCI524476 KSM524471:KSM524476 KIQ524471:KIQ524476 JYU524471:JYU524476 JOY524471:JOY524476 JFC524471:JFC524476 IVG524471:IVG524476 ILK524471:ILK524476 IBO524471:IBO524476 HRS524471:HRS524476 HHW524471:HHW524476 GYA524471:GYA524476 GOE524471:GOE524476 GEI524471:GEI524476 FUM524471:FUM524476 FKQ524471:FKQ524476 FAU524471:FAU524476 EQY524471:EQY524476 EHC524471:EHC524476 DXG524471:DXG524476 DNK524471:DNK524476 DDO524471:DDO524476 CTS524471:CTS524476 CJW524471:CJW524476 CAA524471:CAA524476 BQE524471:BQE524476 BGI524471:BGI524476 AWM524471:AWM524476 AMQ524471:AMQ524476 ACU524471:ACU524476 SY524471:SY524476 JC524471:JC524476 D524471:E524476 WVO458935:WVO458940 WLS458935:WLS458940 WBW458935:WBW458940 VSA458935:VSA458940 VIE458935:VIE458940 UYI458935:UYI458940 UOM458935:UOM458940 UEQ458935:UEQ458940 TUU458935:TUU458940 TKY458935:TKY458940 TBC458935:TBC458940 SRG458935:SRG458940 SHK458935:SHK458940 RXO458935:RXO458940 RNS458935:RNS458940 RDW458935:RDW458940 QUA458935:QUA458940 QKE458935:QKE458940 QAI458935:QAI458940 PQM458935:PQM458940 PGQ458935:PGQ458940 OWU458935:OWU458940 OMY458935:OMY458940 ODC458935:ODC458940 NTG458935:NTG458940 NJK458935:NJK458940 MZO458935:MZO458940 MPS458935:MPS458940 MFW458935:MFW458940 LWA458935:LWA458940 LME458935:LME458940 LCI458935:LCI458940 KSM458935:KSM458940 KIQ458935:KIQ458940 JYU458935:JYU458940 JOY458935:JOY458940 JFC458935:JFC458940 IVG458935:IVG458940 ILK458935:ILK458940 IBO458935:IBO458940 HRS458935:HRS458940 HHW458935:HHW458940 GYA458935:GYA458940 GOE458935:GOE458940 GEI458935:GEI458940 FUM458935:FUM458940 FKQ458935:FKQ458940 FAU458935:FAU458940 EQY458935:EQY458940 EHC458935:EHC458940 DXG458935:DXG458940 DNK458935:DNK458940 DDO458935:DDO458940 CTS458935:CTS458940 CJW458935:CJW458940 CAA458935:CAA458940 BQE458935:BQE458940 BGI458935:BGI458940 AWM458935:AWM458940 AMQ458935:AMQ458940 ACU458935:ACU458940 SY458935:SY458940 JC458935:JC458940 D458935:E458940 WVO393399:WVO393404 WLS393399:WLS393404 WBW393399:WBW393404 VSA393399:VSA393404 VIE393399:VIE393404 UYI393399:UYI393404 UOM393399:UOM393404 UEQ393399:UEQ393404 TUU393399:TUU393404 TKY393399:TKY393404 TBC393399:TBC393404 SRG393399:SRG393404 SHK393399:SHK393404 RXO393399:RXO393404 RNS393399:RNS393404 RDW393399:RDW393404 QUA393399:QUA393404 QKE393399:QKE393404 QAI393399:QAI393404 PQM393399:PQM393404 PGQ393399:PGQ393404 OWU393399:OWU393404 OMY393399:OMY393404 ODC393399:ODC393404 NTG393399:NTG393404 NJK393399:NJK393404 MZO393399:MZO393404 MPS393399:MPS393404 MFW393399:MFW393404 LWA393399:LWA393404 LME393399:LME393404 LCI393399:LCI393404 KSM393399:KSM393404 KIQ393399:KIQ393404 JYU393399:JYU393404 JOY393399:JOY393404 JFC393399:JFC393404 IVG393399:IVG393404 ILK393399:ILK393404 IBO393399:IBO393404 HRS393399:HRS393404 HHW393399:HHW393404 GYA393399:GYA393404 GOE393399:GOE393404 GEI393399:GEI393404 FUM393399:FUM393404 FKQ393399:FKQ393404 FAU393399:FAU393404 EQY393399:EQY393404 EHC393399:EHC393404 DXG393399:DXG393404 DNK393399:DNK393404 DDO393399:DDO393404 CTS393399:CTS393404 CJW393399:CJW393404 CAA393399:CAA393404 BQE393399:BQE393404 BGI393399:BGI393404 AWM393399:AWM393404 AMQ393399:AMQ393404 ACU393399:ACU393404 SY393399:SY393404 JC393399:JC393404 D393399:E393404 WVO327863:WVO327868 WLS327863:WLS327868 WBW327863:WBW327868 VSA327863:VSA327868 VIE327863:VIE327868 UYI327863:UYI327868 UOM327863:UOM327868 UEQ327863:UEQ327868 TUU327863:TUU327868 TKY327863:TKY327868 TBC327863:TBC327868 SRG327863:SRG327868 SHK327863:SHK327868 RXO327863:RXO327868 RNS327863:RNS327868 RDW327863:RDW327868 QUA327863:QUA327868 QKE327863:QKE327868 QAI327863:QAI327868 PQM327863:PQM327868 PGQ327863:PGQ327868 OWU327863:OWU327868 OMY327863:OMY327868 ODC327863:ODC327868 NTG327863:NTG327868 NJK327863:NJK327868 MZO327863:MZO327868 MPS327863:MPS327868 MFW327863:MFW327868 LWA327863:LWA327868 LME327863:LME327868 LCI327863:LCI327868 KSM327863:KSM327868 KIQ327863:KIQ327868 JYU327863:JYU327868 JOY327863:JOY327868 JFC327863:JFC327868 IVG327863:IVG327868 ILK327863:ILK327868 IBO327863:IBO327868 HRS327863:HRS327868 HHW327863:HHW327868 GYA327863:GYA327868 GOE327863:GOE327868 GEI327863:GEI327868 FUM327863:FUM327868 FKQ327863:FKQ327868 FAU327863:FAU327868 EQY327863:EQY327868 EHC327863:EHC327868 DXG327863:DXG327868 DNK327863:DNK327868 DDO327863:DDO327868 CTS327863:CTS327868 CJW327863:CJW327868 CAA327863:CAA327868 BQE327863:BQE327868 BGI327863:BGI327868 AWM327863:AWM327868 AMQ327863:AMQ327868 ACU327863:ACU327868 SY327863:SY327868 JC327863:JC327868 D327863:E327868 WVO262327:WVO262332 WLS262327:WLS262332 WBW262327:WBW262332 VSA262327:VSA262332 VIE262327:VIE262332 UYI262327:UYI262332 UOM262327:UOM262332 UEQ262327:UEQ262332 TUU262327:TUU262332 TKY262327:TKY262332 TBC262327:TBC262332 SRG262327:SRG262332 SHK262327:SHK262332 RXO262327:RXO262332 RNS262327:RNS262332 RDW262327:RDW262332 QUA262327:QUA262332 QKE262327:QKE262332 QAI262327:QAI262332 PQM262327:PQM262332 PGQ262327:PGQ262332 OWU262327:OWU262332 OMY262327:OMY262332 ODC262327:ODC262332 NTG262327:NTG262332 NJK262327:NJK262332 MZO262327:MZO262332 MPS262327:MPS262332 MFW262327:MFW262332 LWA262327:LWA262332 LME262327:LME262332 LCI262327:LCI262332 KSM262327:KSM262332 KIQ262327:KIQ262332 JYU262327:JYU262332 JOY262327:JOY262332 JFC262327:JFC262332 IVG262327:IVG262332 ILK262327:ILK262332 IBO262327:IBO262332 HRS262327:HRS262332 HHW262327:HHW262332 GYA262327:GYA262332 GOE262327:GOE262332 GEI262327:GEI262332 FUM262327:FUM262332 FKQ262327:FKQ262332 FAU262327:FAU262332 EQY262327:EQY262332 EHC262327:EHC262332 DXG262327:DXG262332 DNK262327:DNK262332 DDO262327:DDO262332 CTS262327:CTS262332 CJW262327:CJW262332 CAA262327:CAA262332 BQE262327:BQE262332 BGI262327:BGI262332 AWM262327:AWM262332 AMQ262327:AMQ262332 ACU262327:ACU262332 SY262327:SY262332 JC262327:JC262332 D262327:E262332 WVO196791:WVO196796 WLS196791:WLS196796 WBW196791:WBW196796 VSA196791:VSA196796 VIE196791:VIE196796 UYI196791:UYI196796 UOM196791:UOM196796 UEQ196791:UEQ196796 TUU196791:TUU196796 TKY196791:TKY196796 TBC196791:TBC196796 SRG196791:SRG196796 SHK196791:SHK196796 RXO196791:RXO196796 RNS196791:RNS196796 RDW196791:RDW196796 QUA196791:QUA196796 QKE196791:QKE196796 QAI196791:QAI196796 PQM196791:PQM196796 PGQ196791:PGQ196796 OWU196791:OWU196796 OMY196791:OMY196796 ODC196791:ODC196796 NTG196791:NTG196796 NJK196791:NJK196796 MZO196791:MZO196796 MPS196791:MPS196796 MFW196791:MFW196796 LWA196791:LWA196796 LME196791:LME196796 LCI196791:LCI196796 KSM196791:KSM196796 KIQ196791:KIQ196796 JYU196791:JYU196796 JOY196791:JOY196796 JFC196791:JFC196796 IVG196791:IVG196796 ILK196791:ILK196796 IBO196791:IBO196796 HRS196791:HRS196796 HHW196791:HHW196796 GYA196791:GYA196796 GOE196791:GOE196796 GEI196791:GEI196796 FUM196791:FUM196796 FKQ196791:FKQ196796 FAU196791:FAU196796 EQY196791:EQY196796 EHC196791:EHC196796 DXG196791:DXG196796 DNK196791:DNK196796 DDO196791:DDO196796 CTS196791:CTS196796 CJW196791:CJW196796 CAA196791:CAA196796 BQE196791:BQE196796 BGI196791:BGI196796 AWM196791:AWM196796 AMQ196791:AMQ196796 ACU196791:ACU196796 SY196791:SY196796 JC196791:JC196796 D196791:E196796 WVO131255:WVO131260 WLS131255:WLS131260 WBW131255:WBW131260 VSA131255:VSA131260 VIE131255:VIE131260 UYI131255:UYI131260 UOM131255:UOM131260 UEQ131255:UEQ131260 TUU131255:TUU131260 TKY131255:TKY131260 TBC131255:TBC131260 SRG131255:SRG131260 SHK131255:SHK131260 RXO131255:RXO131260 RNS131255:RNS131260 RDW131255:RDW131260 QUA131255:QUA131260 QKE131255:QKE131260 QAI131255:QAI131260 PQM131255:PQM131260 PGQ131255:PGQ131260 OWU131255:OWU131260 OMY131255:OMY131260 ODC131255:ODC131260 NTG131255:NTG131260 NJK131255:NJK131260 MZO131255:MZO131260 MPS131255:MPS131260 MFW131255:MFW131260 LWA131255:LWA131260 LME131255:LME131260 LCI131255:LCI131260 KSM131255:KSM131260 KIQ131255:KIQ131260 JYU131255:JYU131260 JOY131255:JOY131260 JFC131255:JFC131260 IVG131255:IVG131260 ILK131255:ILK131260 IBO131255:IBO131260 HRS131255:HRS131260 HHW131255:HHW131260 GYA131255:GYA131260 GOE131255:GOE131260 GEI131255:GEI131260 FUM131255:FUM131260 FKQ131255:FKQ131260 FAU131255:FAU131260 EQY131255:EQY131260 EHC131255:EHC131260 DXG131255:DXG131260 DNK131255:DNK131260 DDO131255:DDO131260 CTS131255:CTS131260 CJW131255:CJW131260 CAA131255:CAA131260 BQE131255:BQE131260 BGI131255:BGI131260 AWM131255:AWM131260 AMQ131255:AMQ131260 ACU131255:ACU131260 SY131255:SY131260 JC131255:JC131260 D131255:E131260 WVO65719:WVO65724 WLS65719:WLS65724 WBW65719:WBW65724 VSA65719:VSA65724 VIE65719:VIE65724 UYI65719:UYI65724 UOM65719:UOM65724 UEQ65719:UEQ65724 TUU65719:TUU65724 TKY65719:TKY65724 TBC65719:TBC65724 SRG65719:SRG65724 SHK65719:SHK65724 RXO65719:RXO65724 RNS65719:RNS65724 RDW65719:RDW65724 QUA65719:QUA65724 QKE65719:QKE65724 QAI65719:QAI65724 PQM65719:PQM65724 PGQ65719:PGQ65724 OWU65719:OWU65724 OMY65719:OMY65724 ODC65719:ODC65724 NTG65719:NTG65724 NJK65719:NJK65724 MZO65719:MZO65724 MPS65719:MPS65724 MFW65719:MFW65724 LWA65719:LWA65724 LME65719:LME65724 LCI65719:LCI65724 KSM65719:KSM65724 KIQ65719:KIQ65724 JYU65719:JYU65724 JOY65719:JOY65724 JFC65719:JFC65724 IVG65719:IVG65724 ILK65719:ILK65724 IBO65719:IBO65724 HRS65719:HRS65724 HHW65719:HHW65724 GYA65719:GYA65724 GOE65719:GOE65724 GEI65719:GEI65724 FUM65719:FUM65724 FKQ65719:FKQ65724 FAU65719:FAU65724 EQY65719:EQY65724 EHC65719:EHC65724 DXG65719:DXG65724 DNK65719:DNK65724 DDO65719:DDO65724 CTS65719:CTS65724 CJW65719:CJW65724 CAA65719:CAA65724 BQE65719:BQE65724 BGI65719:BGI65724 AWM65719:AWM65724 AMQ65719:AMQ65724 ACU65719:ACU65724 SY65719:SY65724 JC65719:JC65724 D65719:E65724 WVO983231:WVO983236 WLS983231:WLS983236 WBW983231:WBW983236 VSA983231:VSA983236 VIE983231:VIE983236 UYI983231:UYI983236 UOM983231:UOM983236 UEQ983231:UEQ983236 TUU983231:TUU983236 TKY983231:TKY983236 TBC983231:TBC983236 SRG983231:SRG983236 SHK983231:SHK983236 RXO983231:RXO983236 RNS983231:RNS983236 RDW983231:RDW983236 QUA983231:QUA983236 QKE983231:QKE983236 QAI983231:QAI983236 PQM983231:PQM983236 PGQ983231:PGQ983236 OWU983231:OWU983236 OMY983231:OMY983236 ODC983231:ODC983236 NTG983231:NTG983236 NJK983231:NJK983236 MZO983231:MZO983236 MPS983231:MPS983236 MFW983231:MFW983236 LWA983231:LWA983236 LME983231:LME983236 LCI983231:LCI983236 KSM983231:KSM983236 KIQ983231:KIQ983236 JYU983231:JYU983236 JOY983231:JOY983236 JFC983231:JFC983236 IVG983231:IVG983236 ILK983231:ILK983236 IBO983231:IBO983236 HRS983231:HRS983236 HHW983231:HHW983236 GYA983231:GYA983236 GOE983231:GOE983236 GEI983231:GEI983236 FUM983231:FUM983236 FKQ983231:FKQ983236 FAU983231:FAU983236 EQY983231:EQY983236 EHC983231:EHC983236 DXG983231:DXG983236 DNK983231:DNK983236 DDO983231:DDO983236 CTS983231:CTS983236 CJW983231:CJW983236 CAA983231:CAA983236 BQE983231:BQE983236 BGI983231:BGI983236 AWM983231:AWM983236 AMQ983231:AMQ983236 ACU983231:ACU983236 SY983231:SY983236 JC983231:JC983236 D983231:E983236 WVO917695:WVO917700 WLS917695:WLS917700 WBW917695:WBW917700 VSA917695:VSA917700 VIE917695:VIE917700 UYI917695:UYI917700 UOM917695:UOM917700 UEQ917695:UEQ917700 TUU917695:TUU917700 TKY917695:TKY917700 TBC917695:TBC917700 SRG917695:SRG917700 SHK917695:SHK917700 RXO917695:RXO917700 RNS917695:RNS917700 RDW917695:RDW917700 QUA917695:QUA917700 QKE917695:QKE917700 QAI917695:QAI917700 PQM917695:PQM917700 PGQ917695:PGQ917700 OWU917695:OWU917700 OMY917695:OMY917700 ODC917695:ODC917700 NTG917695:NTG917700 NJK917695:NJK917700 MZO917695:MZO917700 MPS917695:MPS917700 MFW917695:MFW917700 LWA917695:LWA917700 LME917695:LME917700 LCI917695:LCI917700 KSM917695:KSM917700 KIQ917695:KIQ917700 JYU917695:JYU917700 JOY917695:JOY917700 JFC917695:JFC917700 IVG917695:IVG917700 ILK917695:ILK917700 IBO917695:IBO917700 HRS917695:HRS917700 HHW917695:HHW917700 GYA917695:GYA917700 GOE917695:GOE917700 GEI917695:GEI917700 FUM917695:FUM917700 FKQ917695:FKQ917700 FAU917695:FAU917700 EQY917695:EQY917700 EHC917695:EHC917700 DXG917695:DXG917700 DNK917695:DNK917700 DDO917695:DDO917700 CTS917695:CTS917700 CJW917695:CJW917700 CAA917695:CAA917700 BQE917695:BQE917700 BGI917695:BGI917700 AWM917695:AWM917700 AMQ917695:AMQ917700 ACU917695:ACU917700 SY917695:SY917700 JC917695:JC917700 D917695:E917700 WVO852159:WVO852164 WLS852159:WLS852164 WBW852159:WBW852164 VSA852159:VSA852164 VIE852159:VIE852164 UYI852159:UYI852164 UOM852159:UOM852164 UEQ852159:UEQ852164 TUU852159:TUU852164 TKY852159:TKY852164 TBC852159:TBC852164 SRG852159:SRG852164 SHK852159:SHK852164 RXO852159:RXO852164 RNS852159:RNS852164 RDW852159:RDW852164 QUA852159:QUA852164 QKE852159:QKE852164 QAI852159:QAI852164 PQM852159:PQM852164 PGQ852159:PGQ852164 OWU852159:OWU852164 OMY852159:OMY852164 ODC852159:ODC852164 NTG852159:NTG852164 NJK852159:NJK852164 MZO852159:MZO852164 MPS852159:MPS852164 MFW852159:MFW852164 LWA852159:LWA852164 LME852159:LME852164 LCI852159:LCI852164 KSM852159:KSM852164 KIQ852159:KIQ852164 JYU852159:JYU852164 JOY852159:JOY852164 JFC852159:JFC852164 IVG852159:IVG852164 ILK852159:ILK852164 IBO852159:IBO852164 HRS852159:HRS852164 HHW852159:HHW852164 GYA852159:GYA852164 GOE852159:GOE852164 GEI852159:GEI852164 FUM852159:FUM852164 FKQ852159:FKQ852164 FAU852159:FAU852164 EQY852159:EQY852164 EHC852159:EHC852164 DXG852159:DXG852164 DNK852159:DNK852164 DDO852159:DDO852164 CTS852159:CTS852164 CJW852159:CJW852164 CAA852159:CAA852164 BQE852159:BQE852164 BGI852159:BGI852164 AWM852159:AWM852164 AMQ852159:AMQ852164 ACU852159:ACU852164 SY852159:SY852164 JC852159:JC852164 D852159:E852164 WVO786623:WVO786628 WLS786623:WLS786628 WBW786623:WBW786628 VSA786623:VSA786628 VIE786623:VIE786628 UYI786623:UYI786628 UOM786623:UOM786628 UEQ786623:UEQ786628 TUU786623:TUU786628 TKY786623:TKY786628 TBC786623:TBC786628 SRG786623:SRG786628 SHK786623:SHK786628 RXO786623:RXO786628 RNS786623:RNS786628 RDW786623:RDW786628 QUA786623:QUA786628 QKE786623:QKE786628 QAI786623:QAI786628 PQM786623:PQM786628 PGQ786623:PGQ786628 OWU786623:OWU786628 OMY786623:OMY786628 ODC786623:ODC786628 NTG786623:NTG786628 NJK786623:NJK786628 MZO786623:MZO786628 MPS786623:MPS786628 MFW786623:MFW786628 LWA786623:LWA786628 LME786623:LME786628 LCI786623:LCI786628 KSM786623:KSM786628 KIQ786623:KIQ786628 JYU786623:JYU786628 JOY786623:JOY786628 JFC786623:JFC786628 IVG786623:IVG786628 ILK786623:ILK786628 IBO786623:IBO786628 HRS786623:HRS786628 HHW786623:HHW786628 GYA786623:GYA786628 GOE786623:GOE786628 GEI786623:GEI786628 FUM786623:FUM786628 FKQ786623:FKQ786628 FAU786623:FAU786628 EQY786623:EQY786628 EHC786623:EHC786628 DXG786623:DXG786628 DNK786623:DNK786628 DDO786623:DDO786628 CTS786623:CTS786628 CJW786623:CJW786628 CAA786623:CAA786628 BQE786623:BQE786628 BGI786623:BGI786628 AWM786623:AWM786628 AMQ786623:AMQ786628 ACU786623:ACU786628 SY786623:SY786628 JC786623:JC786628 D786623:E786628 WVO721087:WVO721092 WLS721087:WLS721092 WBW721087:WBW721092 VSA721087:VSA721092 VIE721087:VIE721092 UYI721087:UYI721092 UOM721087:UOM721092 UEQ721087:UEQ721092 TUU721087:TUU721092 TKY721087:TKY721092 TBC721087:TBC721092 SRG721087:SRG721092 SHK721087:SHK721092 RXO721087:RXO721092 RNS721087:RNS721092 RDW721087:RDW721092 QUA721087:QUA721092 QKE721087:QKE721092 QAI721087:QAI721092 PQM721087:PQM721092 PGQ721087:PGQ721092 OWU721087:OWU721092 OMY721087:OMY721092 ODC721087:ODC721092 NTG721087:NTG721092 NJK721087:NJK721092 MZO721087:MZO721092 MPS721087:MPS721092 MFW721087:MFW721092 LWA721087:LWA721092 LME721087:LME721092 LCI721087:LCI721092 KSM721087:KSM721092 KIQ721087:KIQ721092 JYU721087:JYU721092 JOY721087:JOY721092 JFC721087:JFC721092 IVG721087:IVG721092 ILK721087:ILK721092 IBO721087:IBO721092 HRS721087:HRS721092 HHW721087:HHW721092 GYA721087:GYA721092 GOE721087:GOE721092 GEI721087:GEI721092 FUM721087:FUM721092 FKQ721087:FKQ721092 FAU721087:FAU721092 EQY721087:EQY721092 EHC721087:EHC721092 DXG721087:DXG721092 DNK721087:DNK721092 DDO721087:DDO721092 CTS721087:CTS721092 CJW721087:CJW721092 CAA721087:CAA721092 BQE721087:BQE721092 BGI721087:BGI721092 AWM721087:AWM721092 AMQ721087:AMQ721092 ACU721087:ACU721092 SY721087:SY721092 JC721087:JC721092 D721087:E721092 WVO655551:WVO655556 WLS655551:WLS655556 WBW655551:WBW655556 VSA655551:VSA655556 VIE655551:VIE655556 UYI655551:UYI655556 UOM655551:UOM655556 UEQ655551:UEQ655556 TUU655551:TUU655556 TKY655551:TKY655556 TBC655551:TBC655556 SRG655551:SRG655556 SHK655551:SHK655556 RXO655551:RXO655556 RNS655551:RNS655556 RDW655551:RDW655556 QUA655551:QUA655556 QKE655551:QKE655556 QAI655551:QAI655556 PQM655551:PQM655556 PGQ655551:PGQ655556 OWU655551:OWU655556 OMY655551:OMY655556 ODC655551:ODC655556 NTG655551:NTG655556 NJK655551:NJK655556 MZO655551:MZO655556 MPS655551:MPS655556 MFW655551:MFW655556 LWA655551:LWA655556 LME655551:LME655556 LCI655551:LCI655556 KSM655551:KSM655556 KIQ655551:KIQ655556 JYU655551:JYU655556 JOY655551:JOY655556 JFC655551:JFC655556 IVG655551:IVG655556 ILK655551:ILK655556 IBO655551:IBO655556 HRS655551:HRS655556 HHW655551:HHW655556 GYA655551:GYA655556 GOE655551:GOE655556 GEI655551:GEI655556 FUM655551:FUM655556 FKQ655551:FKQ655556 FAU655551:FAU655556 EQY655551:EQY655556 EHC655551:EHC655556 DXG655551:DXG655556 DNK655551:DNK655556 DDO655551:DDO655556 CTS655551:CTS655556 CJW655551:CJW655556 CAA655551:CAA655556 BQE655551:BQE655556 BGI655551:BGI655556 AWM655551:AWM655556 AMQ655551:AMQ655556 ACU655551:ACU655556 SY655551:SY655556 JC655551:JC655556 D655551:E655556 WVO590015:WVO590020 WLS590015:WLS590020 WBW590015:WBW590020 VSA590015:VSA590020 VIE590015:VIE590020 UYI590015:UYI590020 UOM590015:UOM590020 UEQ590015:UEQ590020 TUU590015:TUU590020 TKY590015:TKY590020 TBC590015:TBC590020 SRG590015:SRG590020 SHK590015:SHK590020 RXO590015:RXO590020 RNS590015:RNS590020 RDW590015:RDW590020 QUA590015:QUA590020 QKE590015:QKE590020 QAI590015:QAI590020 PQM590015:PQM590020 PGQ590015:PGQ590020 OWU590015:OWU590020 OMY590015:OMY590020 ODC590015:ODC590020 NTG590015:NTG590020 NJK590015:NJK590020 MZO590015:MZO590020 MPS590015:MPS590020 MFW590015:MFW590020 LWA590015:LWA590020 LME590015:LME590020 LCI590015:LCI590020 KSM590015:KSM590020 KIQ590015:KIQ590020 JYU590015:JYU590020 JOY590015:JOY590020 JFC590015:JFC590020 IVG590015:IVG590020 ILK590015:ILK590020 IBO590015:IBO590020 HRS590015:HRS590020 HHW590015:HHW590020 GYA590015:GYA590020 GOE590015:GOE590020 GEI590015:GEI590020 FUM590015:FUM590020 FKQ590015:FKQ590020 FAU590015:FAU590020 EQY590015:EQY590020 EHC590015:EHC590020 DXG590015:DXG590020 DNK590015:DNK590020 DDO590015:DDO590020 CTS590015:CTS590020 CJW590015:CJW590020 CAA590015:CAA590020 BQE590015:BQE590020 BGI590015:BGI590020 AWM590015:AWM590020 AMQ590015:AMQ590020 ACU590015:ACU590020 SY590015:SY590020 JC590015:JC590020 D590015:E590020 WVO524479:WVO524484 WLS524479:WLS524484 WBW524479:WBW524484 VSA524479:VSA524484 VIE524479:VIE524484 UYI524479:UYI524484 UOM524479:UOM524484 UEQ524479:UEQ524484 TUU524479:TUU524484 TKY524479:TKY524484 TBC524479:TBC524484 SRG524479:SRG524484 SHK524479:SHK524484 RXO524479:RXO524484 RNS524479:RNS524484 RDW524479:RDW524484 QUA524479:QUA524484 QKE524479:QKE524484 QAI524479:QAI524484 PQM524479:PQM524484 PGQ524479:PGQ524484 OWU524479:OWU524484 OMY524479:OMY524484 ODC524479:ODC524484 NTG524479:NTG524484 NJK524479:NJK524484 MZO524479:MZO524484 MPS524479:MPS524484 MFW524479:MFW524484 LWA524479:LWA524484 LME524479:LME524484 LCI524479:LCI524484 KSM524479:KSM524484 KIQ524479:KIQ524484 JYU524479:JYU524484 JOY524479:JOY524484 JFC524479:JFC524484 IVG524479:IVG524484 ILK524479:ILK524484 IBO524479:IBO524484 HRS524479:HRS524484 HHW524479:HHW524484 GYA524479:GYA524484 GOE524479:GOE524484 GEI524479:GEI524484 FUM524479:FUM524484 FKQ524479:FKQ524484 FAU524479:FAU524484 EQY524479:EQY524484 EHC524479:EHC524484 DXG524479:DXG524484 DNK524479:DNK524484 DDO524479:DDO524484 CTS524479:CTS524484 CJW524479:CJW524484 CAA524479:CAA524484 BQE524479:BQE524484 BGI524479:BGI524484 AWM524479:AWM524484 AMQ524479:AMQ524484 ACU524479:ACU524484 SY524479:SY524484 JC524479:JC524484 D524479:E524484 WVO458943:WVO458948 WLS458943:WLS458948 WBW458943:WBW458948 VSA458943:VSA458948 VIE458943:VIE458948 UYI458943:UYI458948 UOM458943:UOM458948 UEQ458943:UEQ458948 TUU458943:TUU458948 TKY458943:TKY458948 TBC458943:TBC458948 SRG458943:SRG458948 SHK458943:SHK458948 RXO458943:RXO458948 RNS458943:RNS458948 RDW458943:RDW458948 QUA458943:QUA458948 QKE458943:QKE458948 QAI458943:QAI458948 PQM458943:PQM458948 PGQ458943:PGQ458948 OWU458943:OWU458948 OMY458943:OMY458948 ODC458943:ODC458948 NTG458943:NTG458948 NJK458943:NJK458948 MZO458943:MZO458948 MPS458943:MPS458948 MFW458943:MFW458948 LWA458943:LWA458948 LME458943:LME458948 LCI458943:LCI458948 KSM458943:KSM458948 KIQ458943:KIQ458948 JYU458943:JYU458948 JOY458943:JOY458948 JFC458943:JFC458948 IVG458943:IVG458948 ILK458943:ILK458948 IBO458943:IBO458948 HRS458943:HRS458948 HHW458943:HHW458948 GYA458943:GYA458948 GOE458943:GOE458948 GEI458943:GEI458948 FUM458943:FUM458948 FKQ458943:FKQ458948 FAU458943:FAU458948 EQY458943:EQY458948 EHC458943:EHC458948 DXG458943:DXG458948 DNK458943:DNK458948 DDO458943:DDO458948 CTS458943:CTS458948 CJW458943:CJW458948 CAA458943:CAA458948 BQE458943:BQE458948 BGI458943:BGI458948 AWM458943:AWM458948 AMQ458943:AMQ458948 ACU458943:ACU458948 SY458943:SY458948 JC458943:JC458948 D458943:E458948 WVO393407:WVO393412 WLS393407:WLS393412 WBW393407:WBW393412 VSA393407:VSA393412 VIE393407:VIE393412 UYI393407:UYI393412 UOM393407:UOM393412 UEQ393407:UEQ393412 TUU393407:TUU393412 TKY393407:TKY393412 TBC393407:TBC393412 SRG393407:SRG393412 SHK393407:SHK393412 RXO393407:RXO393412 RNS393407:RNS393412 RDW393407:RDW393412 QUA393407:QUA393412 QKE393407:QKE393412 QAI393407:QAI393412 PQM393407:PQM393412 PGQ393407:PGQ393412 OWU393407:OWU393412 OMY393407:OMY393412 ODC393407:ODC393412 NTG393407:NTG393412 NJK393407:NJK393412 MZO393407:MZO393412 MPS393407:MPS393412 MFW393407:MFW393412 LWA393407:LWA393412 LME393407:LME393412 LCI393407:LCI393412 KSM393407:KSM393412 KIQ393407:KIQ393412 JYU393407:JYU393412 JOY393407:JOY393412 JFC393407:JFC393412 IVG393407:IVG393412 ILK393407:ILK393412 IBO393407:IBO393412 HRS393407:HRS393412 HHW393407:HHW393412 GYA393407:GYA393412 GOE393407:GOE393412 GEI393407:GEI393412 FUM393407:FUM393412 FKQ393407:FKQ393412 FAU393407:FAU393412 EQY393407:EQY393412 EHC393407:EHC393412 DXG393407:DXG393412 DNK393407:DNK393412 DDO393407:DDO393412 CTS393407:CTS393412 CJW393407:CJW393412 CAA393407:CAA393412 BQE393407:BQE393412 BGI393407:BGI393412 AWM393407:AWM393412 AMQ393407:AMQ393412 ACU393407:ACU393412 SY393407:SY393412 JC393407:JC393412 D393407:E393412 WVO327871:WVO327876 WLS327871:WLS327876 WBW327871:WBW327876 VSA327871:VSA327876 VIE327871:VIE327876 UYI327871:UYI327876 UOM327871:UOM327876 UEQ327871:UEQ327876 TUU327871:TUU327876 TKY327871:TKY327876 TBC327871:TBC327876 SRG327871:SRG327876 SHK327871:SHK327876 RXO327871:RXO327876 RNS327871:RNS327876 RDW327871:RDW327876 QUA327871:QUA327876 QKE327871:QKE327876 QAI327871:QAI327876 PQM327871:PQM327876 PGQ327871:PGQ327876 OWU327871:OWU327876 OMY327871:OMY327876 ODC327871:ODC327876 NTG327871:NTG327876 NJK327871:NJK327876 MZO327871:MZO327876 MPS327871:MPS327876 MFW327871:MFW327876 LWA327871:LWA327876 LME327871:LME327876 LCI327871:LCI327876 KSM327871:KSM327876 KIQ327871:KIQ327876 JYU327871:JYU327876 JOY327871:JOY327876 JFC327871:JFC327876 IVG327871:IVG327876 ILK327871:ILK327876 IBO327871:IBO327876 HRS327871:HRS327876 HHW327871:HHW327876 GYA327871:GYA327876 GOE327871:GOE327876 GEI327871:GEI327876 FUM327871:FUM327876 FKQ327871:FKQ327876 FAU327871:FAU327876 EQY327871:EQY327876 EHC327871:EHC327876 DXG327871:DXG327876 DNK327871:DNK327876 DDO327871:DDO327876 CTS327871:CTS327876 CJW327871:CJW327876 CAA327871:CAA327876 BQE327871:BQE327876 BGI327871:BGI327876 AWM327871:AWM327876 AMQ327871:AMQ327876 ACU327871:ACU327876 SY327871:SY327876 JC327871:JC327876 D327871:E327876 WVO262335:WVO262340 WLS262335:WLS262340 WBW262335:WBW262340 VSA262335:VSA262340 VIE262335:VIE262340 UYI262335:UYI262340 UOM262335:UOM262340 UEQ262335:UEQ262340 TUU262335:TUU262340 TKY262335:TKY262340 TBC262335:TBC262340 SRG262335:SRG262340 SHK262335:SHK262340 RXO262335:RXO262340 RNS262335:RNS262340 RDW262335:RDW262340 QUA262335:QUA262340 QKE262335:QKE262340 QAI262335:QAI262340 PQM262335:PQM262340 PGQ262335:PGQ262340 OWU262335:OWU262340 OMY262335:OMY262340 ODC262335:ODC262340 NTG262335:NTG262340 NJK262335:NJK262340 MZO262335:MZO262340 MPS262335:MPS262340 MFW262335:MFW262340 LWA262335:LWA262340 LME262335:LME262340 LCI262335:LCI262340 KSM262335:KSM262340 KIQ262335:KIQ262340 JYU262335:JYU262340 JOY262335:JOY262340 JFC262335:JFC262340 IVG262335:IVG262340 ILK262335:ILK262340 IBO262335:IBO262340 HRS262335:HRS262340 HHW262335:HHW262340 GYA262335:GYA262340 GOE262335:GOE262340 GEI262335:GEI262340 FUM262335:FUM262340 FKQ262335:FKQ262340 FAU262335:FAU262340 EQY262335:EQY262340 EHC262335:EHC262340 DXG262335:DXG262340 DNK262335:DNK262340 DDO262335:DDO262340 CTS262335:CTS262340 CJW262335:CJW262340 CAA262335:CAA262340 BQE262335:BQE262340 BGI262335:BGI262340 AWM262335:AWM262340 AMQ262335:AMQ262340 ACU262335:ACU262340 SY262335:SY262340 JC262335:JC262340 D262335:E262340 WVO196799:WVO196804 WLS196799:WLS196804 WBW196799:WBW196804 VSA196799:VSA196804 VIE196799:VIE196804 UYI196799:UYI196804 UOM196799:UOM196804 UEQ196799:UEQ196804 TUU196799:TUU196804 TKY196799:TKY196804 TBC196799:TBC196804 SRG196799:SRG196804 SHK196799:SHK196804 RXO196799:RXO196804 RNS196799:RNS196804 RDW196799:RDW196804 QUA196799:QUA196804 QKE196799:QKE196804 QAI196799:QAI196804 PQM196799:PQM196804 PGQ196799:PGQ196804 OWU196799:OWU196804 OMY196799:OMY196804 ODC196799:ODC196804 NTG196799:NTG196804 NJK196799:NJK196804 MZO196799:MZO196804 MPS196799:MPS196804 MFW196799:MFW196804 LWA196799:LWA196804 LME196799:LME196804 LCI196799:LCI196804 KSM196799:KSM196804 KIQ196799:KIQ196804 JYU196799:JYU196804 JOY196799:JOY196804 JFC196799:JFC196804 IVG196799:IVG196804 ILK196799:ILK196804 IBO196799:IBO196804 HRS196799:HRS196804 HHW196799:HHW196804 GYA196799:GYA196804 GOE196799:GOE196804 GEI196799:GEI196804 FUM196799:FUM196804 FKQ196799:FKQ196804 FAU196799:FAU196804 EQY196799:EQY196804 EHC196799:EHC196804 DXG196799:DXG196804 DNK196799:DNK196804 DDO196799:DDO196804 CTS196799:CTS196804 CJW196799:CJW196804 CAA196799:CAA196804 BQE196799:BQE196804 BGI196799:BGI196804 AWM196799:AWM196804 AMQ196799:AMQ196804 ACU196799:ACU196804 SY196799:SY196804 JC196799:JC196804 D196799:E196804 WVO131263:WVO131268 WLS131263:WLS131268 WBW131263:WBW131268 VSA131263:VSA131268 VIE131263:VIE131268 UYI131263:UYI131268 UOM131263:UOM131268 UEQ131263:UEQ131268 TUU131263:TUU131268 TKY131263:TKY131268 TBC131263:TBC131268 SRG131263:SRG131268 SHK131263:SHK131268 RXO131263:RXO131268 RNS131263:RNS131268 RDW131263:RDW131268 QUA131263:QUA131268 QKE131263:QKE131268 QAI131263:QAI131268 PQM131263:PQM131268 PGQ131263:PGQ131268 OWU131263:OWU131268 OMY131263:OMY131268 ODC131263:ODC131268 NTG131263:NTG131268 NJK131263:NJK131268 MZO131263:MZO131268 MPS131263:MPS131268 MFW131263:MFW131268 LWA131263:LWA131268 LME131263:LME131268 LCI131263:LCI131268 KSM131263:KSM131268 KIQ131263:KIQ131268 JYU131263:JYU131268 JOY131263:JOY131268 JFC131263:JFC131268 IVG131263:IVG131268 ILK131263:ILK131268 IBO131263:IBO131268 HRS131263:HRS131268 HHW131263:HHW131268 GYA131263:GYA131268 GOE131263:GOE131268 GEI131263:GEI131268 FUM131263:FUM131268 FKQ131263:FKQ131268 FAU131263:FAU131268 EQY131263:EQY131268 EHC131263:EHC131268 DXG131263:DXG131268 DNK131263:DNK131268 DDO131263:DDO131268 CTS131263:CTS131268 CJW131263:CJW131268 CAA131263:CAA131268 BQE131263:BQE131268 BGI131263:BGI131268 AWM131263:AWM131268 AMQ131263:AMQ131268 ACU131263:ACU131268 SY131263:SY131268 JC131263:JC131268 D131263:E131268 WVO65727:WVO65732 WLS65727:WLS65732 WBW65727:WBW65732 VSA65727:VSA65732 VIE65727:VIE65732 UYI65727:UYI65732 UOM65727:UOM65732 UEQ65727:UEQ65732 TUU65727:TUU65732 TKY65727:TKY65732 TBC65727:TBC65732 SRG65727:SRG65732 SHK65727:SHK65732 RXO65727:RXO65732 RNS65727:RNS65732 RDW65727:RDW65732 QUA65727:QUA65732 QKE65727:QKE65732 QAI65727:QAI65732 PQM65727:PQM65732 PGQ65727:PGQ65732 OWU65727:OWU65732 OMY65727:OMY65732 ODC65727:ODC65732 NTG65727:NTG65732 NJK65727:NJK65732 MZO65727:MZO65732 MPS65727:MPS65732 MFW65727:MFW65732 LWA65727:LWA65732 LME65727:LME65732 LCI65727:LCI65732 KSM65727:KSM65732 KIQ65727:KIQ65732 JYU65727:JYU65732 JOY65727:JOY65732 JFC65727:JFC65732 IVG65727:IVG65732 ILK65727:ILK65732 IBO65727:IBO65732 HRS65727:HRS65732 HHW65727:HHW65732 GYA65727:GYA65732 GOE65727:GOE65732 GEI65727:GEI65732 FUM65727:FUM65732 FKQ65727:FKQ65732 FAU65727:FAU65732 EQY65727:EQY65732 EHC65727:EHC65732 DXG65727:DXG65732 DNK65727:DNK65732 DDO65727:DDO65732 CTS65727:CTS65732 CJW65727:CJW65732 CAA65727:CAA65732 BQE65727:BQE65732 BGI65727:BGI65732 AWM65727:AWM65732 AMQ65727:AMQ65732 ACU65727:ACU65732 SY65727:SY65732 JC65727:JC65732 D65727:E65732 WVO983239:WVO983244 WLS983239:WLS983244 WBW983239:WBW983244 VSA983239:VSA983244 VIE983239:VIE983244 UYI983239:UYI983244 UOM983239:UOM983244 UEQ983239:UEQ983244 TUU983239:TUU983244 TKY983239:TKY983244 TBC983239:TBC983244 SRG983239:SRG983244 SHK983239:SHK983244 RXO983239:RXO983244 RNS983239:RNS983244 RDW983239:RDW983244 QUA983239:QUA983244 QKE983239:QKE983244 QAI983239:QAI983244 PQM983239:PQM983244 PGQ983239:PGQ983244 OWU983239:OWU983244 OMY983239:OMY983244 ODC983239:ODC983244 NTG983239:NTG983244 NJK983239:NJK983244 MZO983239:MZO983244 MPS983239:MPS983244 MFW983239:MFW983244 LWA983239:LWA983244 LME983239:LME983244 LCI983239:LCI983244 KSM983239:KSM983244 KIQ983239:KIQ983244 JYU983239:JYU983244 JOY983239:JOY983244 JFC983239:JFC983244 IVG983239:IVG983244 ILK983239:ILK983244 IBO983239:IBO983244 HRS983239:HRS983244 HHW983239:HHW983244 GYA983239:GYA983244 GOE983239:GOE983244 GEI983239:GEI983244 FUM983239:FUM983244 FKQ983239:FKQ983244 FAU983239:FAU983244 EQY983239:EQY983244 EHC983239:EHC983244 DXG983239:DXG983244 DNK983239:DNK983244 DDO983239:DDO983244 CTS983239:CTS983244 CJW983239:CJW983244 CAA983239:CAA983244 BQE983239:BQE983244 BGI983239:BGI983244 AWM983239:AWM983244 AMQ983239:AMQ983244 ACU983239:ACU983244 SY983239:SY983244 JC983239:JC983244 D983239:E983244 WVO917703:WVO917708 WLS917703:WLS917708 WBW917703:WBW917708 VSA917703:VSA917708 VIE917703:VIE917708 UYI917703:UYI917708 UOM917703:UOM917708 UEQ917703:UEQ917708 TUU917703:TUU917708 TKY917703:TKY917708 TBC917703:TBC917708 SRG917703:SRG917708 SHK917703:SHK917708 RXO917703:RXO917708 RNS917703:RNS917708 RDW917703:RDW917708 QUA917703:QUA917708 QKE917703:QKE917708 QAI917703:QAI917708 PQM917703:PQM917708 PGQ917703:PGQ917708 OWU917703:OWU917708 OMY917703:OMY917708 ODC917703:ODC917708 NTG917703:NTG917708 NJK917703:NJK917708 MZO917703:MZO917708 MPS917703:MPS917708 MFW917703:MFW917708 LWA917703:LWA917708 LME917703:LME917708 LCI917703:LCI917708 KSM917703:KSM917708 KIQ917703:KIQ917708 JYU917703:JYU917708 JOY917703:JOY917708 JFC917703:JFC917708 IVG917703:IVG917708 ILK917703:ILK917708 IBO917703:IBO917708 HRS917703:HRS917708 HHW917703:HHW917708 GYA917703:GYA917708 GOE917703:GOE917708 GEI917703:GEI917708 FUM917703:FUM917708 FKQ917703:FKQ917708 FAU917703:FAU917708 EQY917703:EQY917708 EHC917703:EHC917708 DXG917703:DXG917708 DNK917703:DNK917708 DDO917703:DDO917708 CTS917703:CTS917708 CJW917703:CJW917708 CAA917703:CAA917708 BQE917703:BQE917708 BGI917703:BGI917708 AWM917703:AWM917708 AMQ917703:AMQ917708 ACU917703:ACU917708 SY917703:SY917708 JC917703:JC917708 D917703:E917708 WVO852167:WVO852172 WLS852167:WLS852172 WBW852167:WBW852172 VSA852167:VSA852172 VIE852167:VIE852172 UYI852167:UYI852172 UOM852167:UOM852172 UEQ852167:UEQ852172 TUU852167:TUU852172 TKY852167:TKY852172 TBC852167:TBC852172 SRG852167:SRG852172 SHK852167:SHK852172 RXO852167:RXO852172 RNS852167:RNS852172 RDW852167:RDW852172 QUA852167:QUA852172 QKE852167:QKE852172 QAI852167:QAI852172 PQM852167:PQM852172 PGQ852167:PGQ852172 OWU852167:OWU852172 OMY852167:OMY852172 ODC852167:ODC852172 NTG852167:NTG852172 NJK852167:NJK852172 MZO852167:MZO852172 MPS852167:MPS852172 MFW852167:MFW852172 LWA852167:LWA852172 LME852167:LME852172 LCI852167:LCI852172 KSM852167:KSM852172 KIQ852167:KIQ852172 JYU852167:JYU852172 JOY852167:JOY852172 JFC852167:JFC852172 IVG852167:IVG852172 ILK852167:ILK852172 IBO852167:IBO852172 HRS852167:HRS852172 HHW852167:HHW852172 GYA852167:GYA852172 GOE852167:GOE852172 GEI852167:GEI852172 FUM852167:FUM852172 FKQ852167:FKQ852172 FAU852167:FAU852172 EQY852167:EQY852172 EHC852167:EHC852172 DXG852167:DXG852172 DNK852167:DNK852172 DDO852167:DDO852172 CTS852167:CTS852172 CJW852167:CJW852172 CAA852167:CAA852172 BQE852167:BQE852172 BGI852167:BGI852172 AWM852167:AWM852172 AMQ852167:AMQ852172 ACU852167:ACU852172 SY852167:SY852172 JC852167:JC852172 D852167:E852172 WVO786631:WVO786636 WLS786631:WLS786636 WBW786631:WBW786636 VSA786631:VSA786636 VIE786631:VIE786636 UYI786631:UYI786636 UOM786631:UOM786636 UEQ786631:UEQ786636 TUU786631:TUU786636 TKY786631:TKY786636 TBC786631:TBC786636 SRG786631:SRG786636 SHK786631:SHK786636 RXO786631:RXO786636 RNS786631:RNS786636 RDW786631:RDW786636 QUA786631:QUA786636 QKE786631:QKE786636 QAI786631:QAI786636 PQM786631:PQM786636 PGQ786631:PGQ786636 OWU786631:OWU786636 OMY786631:OMY786636 ODC786631:ODC786636 NTG786631:NTG786636 NJK786631:NJK786636 MZO786631:MZO786636 MPS786631:MPS786636 MFW786631:MFW786636 LWA786631:LWA786636 LME786631:LME786636 LCI786631:LCI786636 KSM786631:KSM786636 KIQ786631:KIQ786636 JYU786631:JYU786636 JOY786631:JOY786636 JFC786631:JFC786636 IVG786631:IVG786636 ILK786631:ILK786636 IBO786631:IBO786636 HRS786631:HRS786636 HHW786631:HHW786636 GYA786631:GYA786636 GOE786631:GOE786636 GEI786631:GEI786636 FUM786631:FUM786636 FKQ786631:FKQ786636 FAU786631:FAU786636 EQY786631:EQY786636 EHC786631:EHC786636 DXG786631:DXG786636 DNK786631:DNK786636 DDO786631:DDO786636 CTS786631:CTS786636 CJW786631:CJW786636 CAA786631:CAA786636 BQE786631:BQE786636 BGI786631:BGI786636 AWM786631:AWM786636 AMQ786631:AMQ786636 ACU786631:ACU786636 SY786631:SY786636 JC786631:JC786636 D786631:E786636 WVO721095:WVO721100 WLS721095:WLS721100 WBW721095:WBW721100 VSA721095:VSA721100 VIE721095:VIE721100 UYI721095:UYI721100 UOM721095:UOM721100 UEQ721095:UEQ721100 TUU721095:TUU721100 TKY721095:TKY721100 TBC721095:TBC721100 SRG721095:SRG721100 SHK721095:SHK721100 RXO721095:RXO721100 RNS721095:RNS721100 RDW721095:RDW721100 QUA721095:QUA721100 QKE721095:QKE721100 QAI721095:QAI721100 PQM721095:PQM721100 PGQ721095:PGQ721100 OWU721095:OWU721100 OMY721095:OMY721100 ODC721095:ODC721100 NTG721095:NTG721100 NJK721095:NJK721100 MZO721095:MZO721100 MPS721095:MPS721100 MFW721095:MFW721100 LWA721095:LWA721100 LME721095:LME721100 LCI721095:LCI721100 KSM721095:KSM721100 KIQ721095:KIQ721100 JYU721095:JYU721100 JOY721095:JOY721100 JFC721095:JFC721100 IVG721095:IVG721100 ILK721095:ILK721100 IBO721095:IBO721100 HRS721095:HRS721100 HHW721095:HHW721100 GYA721095:GYA721100 GOE721095:GOE721100 GEI721095:GEI721100 FUM721095:FUM721100 FKQ721095:FKQ721100 FAU721095:FAU721100 EQY721095:EQY721100 EHC721095:EHC721100 DXG721095:DXG721100 DNK721095:DNK721100 DDO721095:DDO721100 CTS721095:CTS721100 CJW721095:CJW721100 CAA721095:CAA721100 BQE721095:BQE721100 BGI721095:BGI721100 AWM721095:AWM721100 AMQ721095:AMQ721100 ACU721095:ACU721100 SY721095:SY721100 JC721095:JC721100 D721095:E721100 WVO655559:WVO655564 WLS655559:WLS655564 WBW655559:WBW655564 VSA655559:VSA655564 VIE655559:VIE655564 UYI655559:UYI655564 UOM655559:UOM655564 UEQ655559:UEQ655564 TUU655559:TUU655564 TKY655559:TKY655564 TBC655559:TBC655564 SRG655559:SRG655564 SHK655559:SHK655564 RXO655559:RXO655564 RNS655559:RNS655564 RDW655559:RDW655564 QUA655559:QUA655564 QKE655559:QKE655564 QAI655559:QAI655564 PQM655559:PQM655564 PGQ655559:PGQ655564 OWU655559:OWU655564 OMY655559:OMY655564 ODC655559:ODC655564 NTG655559:NTG655564 NJK655559:NJK655564 MZO655559:MZO655564 MPS655559:MPS655564 MFW655559:MFW655564 LWA655559:LWA655564 LME655559:LME655564 LCI655559:LCI655564 KSM655559:KSM655564 KIQ655559:KIQ655564 JYU655559:JYU655564 JOY655559:JOY655564 JFC655559:JFC655564 IVG655559:IVG655564 ILK655559:ILK655564 IBO655559:IBO655564 HRS655559:HRS655564 HHW655559:HHW655564 GYA655559:GYA655564 GOE655559:GOE655564 GEI655559:GEI655564 FUM655559:FUM655564 FKQ655559:FKQ655564 FAU655559:FAU655564 EQY655559:EQY655564 EHC655559:EHC655564 DXG655559:DXG655564 DNK655559:DNK655564 DDO655559:DDO655564 CTS655559:CTS655564 CJW655559:CJW655564 CAA655559:CAA655564 BQE655559:BQE655564 BGI655559:BGI655564 AWM655559:AWM655564 AMQ655559:AMQ655564 ACU655559:ACU655564 SY655559:SY655564 JC655559:JC655564 D655559:E655564 WVO590023:WVO590028 WLS590023:WLS590028 WBW590023:WBW590028 VSA590023:VSA590028 VIE590023:VIE590028 UYI590023:UYI590028 UOM590023:UOM590028 UEQ590023:UEQ590028 TUU590023:TUU590028 TKY590023:TKY590028 TBC590023:TBC590028 SRG590023:SRG590028 SHK590023:SHK590028 RXO590023:RXO590028 RNS590023:RNS590028 RDW590023:RDW590028 QUA590023:QUA590028 QKE590023:QKE590028 QAI590023:QAI590028 PQM590023:PQM590028 PGQ590023:PGQ590028 OWU590023:OWU590028 OMY590023:OMY590028 ODC590023:ODC590028 NTG590023:NTG590028 NJK590023:NJK590028 MZO590023:MZO590028 MPS590023:MPS590028 MFW590023:MFW590028 LWA590023:LWA590028 LME590023:LME590028 LCI590023:LCI590028 KSM590023:KSM590028 KIQ590023:KIQ590028 JYU590023:JYU590028 JOY590023:JOY590028 JFC590023:JFC590028 IVG590023:IVG590028 ILK590023:ILK590028 IBO590023:IBO590028 HRS590023:HRS590028 HHW590023:HHW590028 GYA590023:GYA590028 GOE590023:GOE590028 GEI590023:GEI590028 FUM590023:FUM590028 FKQ590023:FKQ590028 FAU590023:FAU590028 EQY590023:EQY590028 EHC590023:EHC590028 DXG590023:DXG590028 DNK590023:DNK590028 DDO590023:DDO590028 CTS590023:CTS590028 CJW590023:CJW590028 CAA590023:CAA590028 BQE590023:BQE590028 BGI590023:BGI590028 AWM590023:AWM590028 AMQ590023:AMQ590028 ACU590023:ACU590028 SY590023:SY590028 JC590023:JC590028 D590023:E590028 WVO524487:WVO524492 WLS524487:WLS524492 WBW524487:WBW524492 VSA524487:VSA524492 VIE524487:VIE524492 UYI524487:UYI524492 UOM524487:UOM524492 UEQ524487:UEQ524492 TUU524487:TUU524492 TKY524487:TKY524492 TBC524487:TBC524492 SRG524487:SRG524492 SHK524487:SHK524492 RXO524487:RXO524492 RNS524487:RNS524492 RDW524487:RDW524492 QUA524487:QUA524492 QKE524487:QKE524492 QAI524487:QAI524492 PQM524487:PQM524492 PGQ524487:PGQ524492 OWU524487:OWU524492 OMY524487:OMY524492 ODC524487:ODC524492 NTG524487:NTG524492 NJK524487:NJK524492 MZO524487:MZO524492 MPS524487:MPS524492 MFW524487:MFW524492 LWA524487:LWA524492 LME524487:LME524492 LCI524487:LCI524492 KSM524487:KSM524492 KIQ524487:KIQ524492 JYU524487:JYU524492 JOY524487:JOY524492 JFC524487:JFC524492 IVG524487:IVG524492 ILK524487:ILK524492 IBO524487:IBO524492 HRS524487:HRS524492 HHW524487:HHW524492 GYA524487:GYA524492 GOE524487:GOE524492 GEI524487:GEI524492 FUM524487:FUM524492 FKQ524487:FKQ524492 FAU524487:FAU524492 EQY524487:EQY524492 EHC524487:EHC524492 DXG524487:DXG524492 DNK524487:DNK524492 DDO524487:DDO524492 CTS524487:CTS524492 CJW524487:CJW524492 CAA524487:CAA524492 BQE524487:BQE524492 BGI524487:BGI524492 AWM524487:AWM524492 AMQ524487:AMQ524492 ACU524487:ACU524492 SY524487:SY524492 JC524487:JC524492 D524487:E524492 WVO458951:WVO458956 WLS458951:WLS458956 WBW458951:WBW458956 VSA458951:VSA458956 VIE458951:VIE458956 UYI458951:UYI458956 UOM458951:UOM458956 UEQ458951:UEQ458956 TUU458951:TUU458956 TKY458951:TKY458956 TBC458951:TBC458956 SRG458951:SRG458956 SHK458951:SHK458956 RXO458951:RXO458956 RNS458951:RNS458956 RDW458951:RDW458956 QUA458951:QUA458956 QKE458951:QKE458956 QAI458951:QAI458956 PQM458951:PQM458956 PGQ458951:PGQ458956 OWU458951:OWU458956 OMY458951:OMY458956 ODC458951:ODC458956 NTG458951:NTG458956 NJK458951:NJK458956 MZO458951:MZO458956 MPS458951:MPS458956 MFW458951:MFW458956 LWA458951:LWA458956 LME458951:LME458956 LCI458951:LCI458956 KSM458951:KSM458956 KIQ458951:KIQ458956 JYU458951:JYU458956 JOY458951:JOY458956 JFC458951:JFC458956 IVG458951:IVG458956 ILK458951:ILK458956 IBO458951:IBO458956 HRS458951:HRS458956 HHW458951:HHW458956 GYA458951:GYA458956 GOE458951:GOE458956 GEI458951:GEI458956 FUM458951:FUM458956 FKQ458951:FKQ458956 FAU458951:FAU458956 EQY458951:EQY458956 EHC458951:EHC458956 DXG458951:DXG458956 DNK458951:DNK458956 DDO458951:DDO458956 CTS458951:CTS458956 CJW458951:CJW458956 CAA458951:CAA458956 BQE458951:BQE458956 BGI458951:BGI458956 AWM458951:AWM458956 AMQ458951:AMQ458956 ACU458951:ACU458956 SY458951:SY458956 JC458951:JC458956 D458951:E458956 WVO393415:WVO393420 WLS393415:WLS393420 WBW393415:WBW393420 VSA393415:VSA393420 VIE393415:VIE393420 UYI393415:UYI393420 UOM393415:UOM393420 UEQ393415:UEQ393420 TUU393415:TUU393420 TKY393415:TKY393420 TBC393415:TBC393420 SRG393415:SRG393420 SHK393415:SHK393420 RXO393415:RXO393420 RNS393415:RNS393420 RDW393415:RDW393420 QUA393415:QUA393420 QKE393415:QKE393420 QAI393415:QAI393420 PQM393415:PQM393420 PGQ393415:PGQ393420 OWU393415:OWU393420 OMY393415:OMY393420 ODC393415:ODC393420 NTG393415:NTG393420 NJK393415:NJK393420 MZO393415:MZO393420 MPS393415:MPS393420 MFW393415:MFW393420 LWA393415:LWA393420 LME393415:LME393420 LCI393415:LCI393420 KSM393415:KSM393420 KIQ393415:KIQ393420 JYU393415:JYU393420 JOY393415:JOY393420 JFC393415:JFC393420 IVG393415:IVG393420 ILK393415:ILK393420 IBO393415:IBO393420 HRS393415:HRS393420 HHW393415:HHW393420 GYA393415:GYA393420 GOE393415:GOE393420 GEI393415:GEI393420 FUM393415:FUM393420 FKQ393415:FKQ393420 FAU393415:FAU393420 EQY393415:EQY393420 EHC393415:EHC393420 DXG393415:DXG393420 DNK393415:DNK393420 DDO393415:DDO393420 CTS393415:CTS393420 CJW393415:CJW393420 CAA393415:CAA393420 BQE393415:BQE393420 BGI393415:BGI393420 AWM393415:AWM393420 AMQ393415:AMQ393420 ACU393415:ACU393420 SY393415:SY393420 JC393415:JC393420 D393415:E393420 WVO327879:WVO327884 WLS327879:WLS327884 WBW327879:WBW327884 VSA327879:VSA327884 VIE327879:VIE327884 UYI327879:UYI327884 UOM327879:UOM327884 UEQ327879:UEQ327884 TUU327879:TUU327884 TKY327879:TKY327884 TBC327879:TBC327884 SRG327879:SRG327884 SHK327879:SHK327884 RXO327879:RXO327884 RNS327879:RNS327884 RDW327879:RDW327884 QUA327879:QUA327884 QKE327879:QKE327884 QAI327879:QAI327884 PQM327879:PQM327884 PGQ327879:PGQ327884 OWU327879:OWU327884 OMY327879:OMY327884 ODC327879:ODC327884 NTG327879:NTG327884 NJK327879:NJK327884 MZO327879:MZO327884 MPS327879:MPS327884 MFW327879:MFW327884 LWA327879:LWA327884 LME327879:LME327884 LCI327879:LCI327884 KSM327879:KSM327884 KIQ327879:KIQ327884 JYU327879:JYU327884 JOY327879:JOY327884 JFC327879:JFC327884 IVG327879:IVG327884 ILK327879:ILK327884 IBO327879:IBO327884 HRS327879:HRS327884 HHW327879:HHW327884 GYA327879:GYA327884 GOE327879:GOE327884 GEI327879:GEI327884 FUM327879:FUM327884 FKQ327879:FKQ327884 FAU327879:FAU327884 EQY327879:EQY327884 EHC327879:EHC327884 DXG327879:DXG327884 DNK327879:DNK327884 DDO327879:DDO327884 CTS327879:CTS327884 CJW327879:CJW327884 CAA327879:CAA327884 BQE327879:BQE327884 BGI327879:BGI327884 AWM327879:AWM327884 AMQ327879:AMQ327884 ACU327879:ACU327884 SY327879:SY327884 JC327879:JC327884 D327879:E327884 WVO262343:WVO262348 WLS262343:WLS262348 WBW262343:WBW262348 VSA262343:VSA262348 VIE262343:VIE262348 UYI262343:UYI262348 UOM262343:UOM262348 UEQ262343:UEQ262348 TUU262343:TUU262348 TKY262343:TKY262348 TBC262343:TBC262348 SRG262343:SRG262348 SHK262343:SHK262348 RXO262343:RXO262348 RNS262343:RNS262348 RDW262343:RDW262348 QUA262343:QUA262348 QKE262343:QKE262348 QAI262343:QAI262348 PQM262343:PQM262348 PGQ262343:PGQ262348 OWU262343:OWU262348 OMY262343:OMY262348 ODC262343:ODC262348 NTG262343:NTG262348 NJK262343:NJK262348 MZO262343:MZO262348 MPS262343:MPS262348 MFW262343:MFW262348 LWA262343:LWA262348 LME262343:LME262348 LCI262343:LCI262348 KSM262343:KSM262348 KIQ262343:KIQ262348 JYU262343:JYU262348 JOY262343:JOY262348 JFC262343:JFC262348 IVG262343:IVG262348 ILK262343:ILK262348 IBO262343:IBO262348 HRS262343:HRS262348 HHW262343:HHW262348 GYA262343:GYA262348 GOE262343:GOE262348 GEI262343:GEI262348 FUM262343:FUM262348 FKQ262343:FKQ262348 FAU262343:FAU262348 EQY262343:EQY262348 EHC262343:EHC262348 DXG262343:DXG262348 DNK262343:DNK262348 DDO262343:DDO262348 CTS262343:CTS262348 CJW262343:CJW262348 CAA262343:CAA262348 BQE262343:BQE262348 BGI262343:BGI262348 AWM262343:AWM262348 AMQ262343:AMQ262348 ACU262343:ACU262348 SY262343:SY262348 JC262343:JC262348 D262343:E262348 WVO196807:WVO196812 WLS196807:WLS196812 WBW196807:WBW196812 VSA196807:VSA196812 VIE196807:VIE196812 UYI196807:UYI196812 UOM196807:UOM196812 UEQ196807:UEQ196812 TUU196807:TUU196812 TKY196807:TKY196812 TBC196807:TBC196812 SRG196807:SRG196812 SHK196807:SHK196812 RXO196807:RXO196812 RNS196807:RNS196812 RDW196807:RDW196812 QUA196807:QUA196812 QKE196807:QKE196812 QAI196807:QAI196812 PQM196807:PQM196812 PGQ196807:PGQ196812 OWU196807:OWU196812 OMY196807:OMY196812 ODC196807:ODC196812 NTG196807:NTG196812 NJK196807:NJK196812 MZO196807:MZO196812 MPS196807:MPS196812 MFW196807:MFW196812 LWA196807:LWA196812 LME196807:LME196812 LCI196807:LCI196812 KSM196807:KSM196812 KIQ196807:KIQ196812 JYU196807:JYU196812 JOY196807:JOY196812 JFC196807:JFC196812 IVG196807:IVG196812 ILK196807:ILK196812 IBO196807:IBO196812 HRS196807:HRS196812 HHW196807:HHW196812 GYA196807:GYA196812 GOE196807:GOE196812 GEI196807:GEI196812 FUM196807:FUM196812 FKQ196807:FKQ196812 FAU196807:FAU196812 EQY196807:EQY196812 EHC196807:EHC196812 DXG196807:DXG196812 DNK196807:DNK196812 DDO196807:DDO196812 CTS196807:CTS196812 CJW196807:CJW196812 CAA196807:CAA196812 BQE196807:BQE196812 BGI196807:BGI196812 AWM196807:AWM196812 AMQ196807:AMQ196812 ACU196807:ACU196812 SY196807:SY196812 JC196807:JC196812 D196807:E196812 WVO131271:WVO131276 WLS131271:WLS131276 WBW131271:WBW131276 VSA131271:VSA131276 VIE131271:VIE131276 UYI131271:UYI131276 UOM131271:UOM131276 UEQ131271:UEQ131276 TUU131271:TUU131276 TKY131271:TKY131276 TBC131271:TBC131276 SRG131271:SRG131276 SHK131271:SHK131276 RXO131271:RXO131276 RNS131271:RNS131276 RDW131271:RDW131276 QUA131271:QUA131276 QKE131271:QKE131276 QAI131271:QAI131276 PQM131271:PQM131276 PGQ131271:PGQ131276 OWU131271:OWU131276 OMY131271:OMY131276 ODC131271:ODC131276 NTG131271:NTG131276 NJK131271:NJK131276 MZO131271:MZO131276 MPS131271:MPS131276 MFW131271:MFW131276 LWA131271:LWA131276 LME131271:LME131276 LCI131271:LCI131276 KSM131271:KSM131276 KIQ131271:KIQ131276 JYU131271:JYU131276 JOY131271:JOY131276 JFC131271:JFC131276 IVG131271:IVG131276 ILK131271:ILK131276 IBO131271:IBO131276 HRS131271:HRS131276 HHW131271:HHW131276 GYA131271:GYA131276 GOE131271:GOE131276 GEI131271:GEI131276 FUM131271:FUM131276 FKQ131271:FKQ131276 FAU131271:FAU131276 EQY131271:EQY131276 EHC131271:EHC131276 DXG131271:DXG131276 DNK131271:DNK131276 DDO131271:DDO131276 CTS131271:CTS131276 CJW131271:CJW131276 CAA131271:CAA131276 BQE131271:BQE131276 BGI131271:BGI131276 AWM131271:AWM131276 AMQ131271:AMQ131276 ACU131271:ACU131276 SY131271:SY131276 JC131271:JC131276 D131271:E131276 WVO65735:WVO65740 WLS65735:WLS65740 WBW65735:WBW65740 VSA65735:VSA65740 VIE65735:VIE65740 UYI65735:UYI65740 UOM65735:UOM65740 UEQ65735:UEQ65740 TUU65735:TUU65740 TKY65735:TKY65740 TBC65735:TBC65740 SRG65735:SRG65740 SHK65735:SHK65740 RXO65735:RXO65740 RNS65735:RNS65740 RDW65735:RDW65740 QUA65735:QUA65740 QKE65735:QKE65740 QAI65735:QAI65740 PQM65735:PQM65740 PGQ65735:PGQ65740 OWU65735:OWU65740 OMY65735:OMY65740 ODC65735:ODC65740 NTG65735:NTG65740 NJK65735:NJK65740 MZO65735:MZO65740 MPS65735:MPS65740 MFW65735:MFW65740 LWA65735:LWA65740 LME65735:LME65740 LCI65735:LCI65740 KSM65735:KSM65740 KIQ65735:KIQ65740 JYU65735:JYU65740 JOY65735:JOY65740 JFC65735:JFC65740 IVG65735:IVG65740 ILK65735:ILK65740 IBO65735:IBO65740 HRS65735:HRS65740 HHW65735:HHW65740 GYA65735:GYA65740 GOE65735:GOE65740 GEI65735:GEI65740 FUM65735:FUM65740 FKQ65735:FKQ65740 FAU65735:FAU65740 EQY65735:EQY65740 EHC65735:EHC65740 DXG65735:DXG65740 DNK65735:DNK65740 DDO65735:DDO65740 CTS65735:CTS65740 CJW65735:CJW65740 CAA65735:CAA65740 BQE65735:BQE65740 BGI65735:BGI65740 AWM65735:AWM65740 AMQ65735:AMQ65740 ACU65735:ACU65740 SY65735:SY65740 JC65735:JC65740 D65735:E65740 WVO983167:WVO983172 WLS983167:WLS983172 WBW983167:WBW983172 VSA983167:VSA983172 VIE983167:VIE983172 UYI983167:UYI983172 UOM983167:UOM983172 UEQ983167:UEQ983172 TUU983167:TUU983172 TKY983167:TKY983172 TBC983167:TBC983172 SRG983167:SRG983172 SHK983167:SHK983172 RXO983167:RXO983172 RNS983167:RNS983172 RDW983167:RDW983172 QUA983167:QUA983172 QKE983167:QKE983172 QAI983167:QAI983172 PQM983167:PQM983172 PGQ983167:PGQ983172 OWU983167:OWU983172 OMY983167:OMY983172 ODC983167:ODC983172 NTG983167:NTG983172 NJK983167:NJK983172 MZO983167:MZO983172 MPS983167:MPS983172 MFW983167:MFW983172 LWA983167:LWA983172 LME983167:LME983172 LCI983167:LCI983172 KSM983167:KSM983172 KIQ983167:KIQ983172 JYU983167:JYU983172 JOY983167:JOY983172 JFC983167:JFC983172 IVG983167:IVG983172 ILK983167:ILK983172 IBO983167:IBO983172 HRS983167:HRS983172 HHW983167:HHW983172 GYA983167:GYA983172 GOE983167:GOE983172 GEI983167:GEI983172 FUM983167:FUM983172 FKQ983167:FKQ983172 FAU983167:FAU983172 EQY983167:EQY983172 EHC983167:EHC983172 DXG983167:DXG983172 DNK983167:DNK983172 DDO983167:DDO983172 CTS983167:CTS983172 CJW983167:CJW983172 CAA983167:CAA983172 BQE983167:BQE983172 BGI983167:BGI983172 AWM983167:AWM983172 AMQ983167:AMQ983172 ACU983167:ACU983172 SY983167:SY983172 JC983167:JC983172 D983167:E983172 WVO917631:WVO917636 WLS917631:WLS917636 WBW917631:WBW917636 VSA917631:VSA917636 VIE917631:VIE917636 UYI917631:UYI917636 UOM917631:UOM917636 UEQ917631:UEQ917636 TUU917631:TUU917636 TKY917631:TKY917636 TBC917631:TBC917636 SRG917631:SRG917636 SHK917631:SHK917636 RXO917631:RXO917636 RNS917631:RNS917636 RDW917631:RDW917636 QUA917631:QUA917636 QKE917631:QKE917636 QAI917631:QAI917636 PQM917631:PQM917636 PGQ917631:PGQ917636 OWU917631:OWU917636 OMY917631:OMY917636 ODC917631:ODC917636 NTG917631:NTG917636 NJK917631:NJK917636 MZO917631:MZO917636 MPS917631:MPS917636 MFW917631:MFW917636 LWA917631:LWA917636 LME917631:LME917636 LCI917631:LCI917636 KSM917631:KSM917636 KIQ917631:KIQ917636 JYU917631:JYU917636 JOY917631:JOY917636 JFC917631:JFC917636 IVG917631:IVG917636 ILK917631:ILK917636 IBO917631:IBO917636 HRS917631:HRS917636 HHW917631:HHW917636 GYA917631:GYA917636 GOE917631:GOE917636 GEI917631:GEI917636 FUM917631:FUM917636 FKQ917631:FKQ917636 FAU917631:FAU917636 EQY917631:EQY917636 EHC917631:EHC917636 DXG917631:DXG917636 DNK917631:DNK917636 DDO917631:DDO917636 CTS917631:CTS917636 CJW917631:CJW917636 CAA917631:CAA917636 BQE917631:BQE917636 BGI917631:BGI917636 AWM917631:AWM917636 AMQ917631:AMQ917636 ACU917631:ACU917636 SY917631:SY917636 JC917631:JC917636 D917631:E917636 WVO852095:WVO852100 WLS852095:WLS852100 WBW852095:WBW852100 VSA852095:VSA852100 VIE852095:VIE852100 UYI852095:UYI852100 UOM852095:UOM852100 UEQ852095:UEQ852100 TUU852095:TUU852100 TKY852095:TKY852100 TBC852095:TBC852100 SRG852095:SRG852100 SHK852095:SHK852100 RXO852095:RXO852100 RNS852095:RNS852100 RDW852095:RDW852100 QUA852095:QUA852100 QKE852095:QKE852100 QAI852095:QAI852100 PQM852095:PQM852100 PGQ852095:PGQ852100 OWU852095:OWU852100 OMY852095:OMY852100 ODC852095:ODC852100 NTG852095:NTG852100 NJK852095:NJK852100 MZO852095:MZO852100 MPS852095:MPS852100 MFW852095:MFW852100 LWA852095:LWA852100 LME852095:LME852100 LCI852095:LCI852100 KSM852095:KSM852100 KIQ852095:KIQ852100 JYU852095:JYU852100 JOY852095:JOY852100 JFC852095:JFC852100 IVG852095:IVG852100 ILK852095:ILK852100 IBO852095:IBO852100 HRS852095:HRS852100 HHW852095:HHW852100 GYA852095:GYA852100 GOE852095:GOE852100 GEI852095:GEI852100 FUM852095:FUM852100 FKQ852095:FKQ852100 FAU852095:FAU852100 EQY852095:EQY852100 EHC852095:EHC852100 DXG852095:DXG852100 DNK852095:DNK852100 DDO852095:DDO852100 CTS852095:CTS852100 CJW852095:CJW852100 CAA852095:CAA852100 BQE852095:BQE852100 BGI852095:BGI852100 AWM852095:AWM852100 AMQ852095:AMQ852100 ACU852095:ACU852100 SY852095:SY852100 JC852095:JC852100 D852095:E852100 WVO786559:WVO786564 WLS786559:WLS786564 WBW786559:WBW786564 VSA786559:VSA786564 VIE786559:VIE786564 UYI786559:UYI786564 UOM786559:UOM786564 UEQ786559:UEQ786564 TUU786559:TUU786564 TKY786559:TKY786564 TBC786559:TBC786564 SRG786559:SRG786564 SHK786559:SHK786564 RXO786559:RXO786564 RNS786559:RNS786564 RDW786559:RDW786564 QUA786559:QUA786564 QKE786559:QKE786564 QAI786559:QAI786564 PQM786559:PQM786564 PGQ786559:PGQ786564 OWU786559:OWU786564 OMY786559:OMY786564 ODC786559:ODC786564 NTG786559:NTG786564 NJK786559:NJK786564 MZO786559:MZO786564 MPS786559:MPS786564 MFW786559:MFW786564 LWA786559:LWA786564 LME786559:LME786564 LCI786559:LCI786564 KSM786559:KSM786564 KIQ786559:KIQ786564 JYU786559:JYU786564 JOY786559:JOY786564 JFC786559:JFC786564 IVG786559:IVG786564 ILK786559:ILK786564 IBO786559:IBO786564 HRS786559:HRS786564 HHW786559:HHW786564 GYA786559:GYA786564 GOE786559:GOE786564 GEI786559:GEI786564 FUM786559:FUM786564 FKQ786559:FKQ786564 FAU786559:FAU786564 EQY786559:EQY786564 EHC786559:EHC786564 DXG786559:DXG786564 DNK786559:DNK786564 DDO786559:DDO786564 CTS786559:CTS786564 CJW786559:CJW786564 CAA786559:CAA786564 BQE786559:BQE786564 BGI786559:BGI786564 AWM786559:AWM786564 AMQ786559:AMQ786564 ACU786559:ACU786564 SY786559:SY786564 JC786559:JC786564 D786559:E786564 WVO721023:WVO721028 WLS721023:WLS721028 WBW721023:WBW721028 VSA721023:VSA721028 VIE721023:VIE721028 UYI721023:UYI721028 UOM721023:UOM721028 UEQ721023:UEQ721028 TUU721023:TUU721028 TKY721023:TKY721028 TBC721023:TBC721028 SRG721023:SRG721028 SHK721023:SHK721028 RXO721023:RXO721028 RNS721023:RNS721028 RDW721023:RDW721028 QUA721023:QUA721028 QKE721023:QKE721028 QAI721023:QAI721028 PQM721023:PQM721028 PGQ721023:PGQ721028 OWU721023:OWU721028 OMY721023:OMY721028 ODC721023:ODC721028 NTG721023:NTG721028 NJK721023:NJK721028 MZO721023:MZO721028 MPS721023:MPS721028 MFW721023:MFW721028 LWA721023:LWA721028 LME721023:LME721028 LCI721023:LCI721028 KSM721023:KSM721028 KIQ721023:KIQ721028 JYU721023:JYU721028 JOY721023:JOY721028 JFC721023:JFC721028 IVG721023:IVG721028 ILK721023:ILK721028 IBO721023:IBO721028 HRS721023:HRS721028 HHW721023:HHW721028 GYA721023:GYA721028 GOE721023:GOE721028 GEI721023:GEI721028 FUM721023:FUM721028 FKQ721023:FKQ721028 FAU721023:FAU721028 EQY721023:EQY721028 EHC721023:EHC721028 DXG721023:DXG721028 DNK721023:DNK721028 DDO721023:DDO721028 CTS721023:CTS721028 CJW721023:CJW721028 CAA721023:CAA721028 BQE721023:BQE721028 BGI721023:BGI721028 AWM721023:AWM721028 AMQ721023:AMQ721028 ACU721023:ACU721028 SY721023:SY721028 JC721023:JC721028 D721023:E721028 WVO655487:WVO655492 WLS655487:WLS655492 WBW655487:WBW655492 VSA655487:VSA655492 VIE655487:VIE655492 UYI655487:UYI655492 UOM655487:UOM655492 UEQ655487:UEQ655492 TUU655487:TUU655492 TKY655487:TKY655492 TBC655487:TBC655492 SRG655487:SRG655492 SHK655487:SHK655492 RXO655487:RXO655492 RNS655487:RNS655492 RDW655487:RDW655492 QUA655487:QUA655492 QKE655487:QKE655492 QAI655487:QAI655492 PQM655487:PQM655492 PGQ655487:PGQ655492 OWU655487:OWU655492 OMY655487:OMY655492 ODC655487:ODC655492 NTG655487:NTG655492 NJK655487:NJK655492 MZO655487:MZO655492 MPS655487:MPS655492 MFW655487:MFW655492 LWA655487:LWA655492 LME655487:LME655492 LCI655487:LCI655492 KSM655487:KSM655492 KIQ655487:KIQ655492 JYU655487:JYU655492 JOY655487:JOY655492 JFC655487:JFC655492 IVG655487:IVG655492 ILK655487:ILK655492 IBO655487:IBO655492 HRS655487:HRS655492 HHW655487:HHW655492 GYA655487:GYA655492 GOE655487:GOE655492 GEI655487:GEI655492 FUM655487:FUM655492 FKQ655487:FKQ655492 FAU655487:FAU655492 EQY655487:EQY655492 EHC655487:EHC655492 DXG655487:DXG655492 DNK655487:DNK655492 DDO655487:DDO655492 CTS655487:CTS655492 CJW655487:CJW655492 CAA655487:CAA655492 BQE655487:BQE655492 BGI655487:BGI655492 AWM655487:AWM655492 AMQ655487:AMQ655492 ACU655487:ACU655492 SY655487:SY655492 JC655487:JC655492 D655487:E655492 WVO589951:WVO589956 WLS589951:WLS589956 WBW589951:WBW589956 VSA589951:VSA589956 VIE589951:VIE589956 UYI589951:UYI589956 UOM589951:UOM589956 UEQ589951:UEQ589956 TUU589951:TUU589956 TKY589951:TKY589956 TBC589951:TBC589956 SRG589951:SRG589956 SHK589951:SHK589956 RXO589951:RXO589956 RNS589951:RNS589956 RDW589951:RDW589956 QUA589951:QUA589956 QKE589951:QKE589956 QAI589951:QAI589956 PQM589951:PQM589956 PGQ589951:PGQ589956 OWU589951:OWU589956 OMY589951:OMY589956 ODC589951:ODC589956 NTG589951:NTG589956 NJK589951:NJK589956 MZO589951:MZO589956 MPS589951:MPS589956 MFW589951:MFW589956 LWA589951:LWA589956 LME589951:LME589956 LCI589951:LCI589956 KSM589951:KSM589956 KIQ589951:KIQ589956 JYU589951:JYU589956 JOY589951:JOY589956 JFC589951:JFC589956 IVG589951:IVG589956 ILK589951:ILK589956 IBO589951:IBO589956 HRS589951:HRS589956 HHW589951:HHW589956 GYA589951:GYA589956 GOE589951:GOE589956 GEI589951:GEI589956 FUM589951:FUM589956 FKQ589951:FKQ589956 FAU589951:FAU589956 EQY589951:EQY589956 EHC589951:EHC589956 DXG589951:DXG589956 DNK589951:DNK589956 DDO589951:DDO589956 CTS589951:CTS589956 CJW589951:CJW589956 CAA589951:CAA589956 BQE589951:BQE589956 BGI589951:BGI589956 AWM589951:AWM589956 AMQ589951:AMQ589956 ACU589951:ACU589956 SY589951:SY589956 JC589951:JC589956 D589951:E589956 WVO524415:WVO524420 WLS524415:WLS524420 WBW524415:WBW524420 VSA524415:VSA524420 VIE524415:VIE524420 UYI524415:UYI524420 UOM524415:UOM524420 UEQ524415:UEQ524420 TUU524415:TUU524420 TKY524415:TKY524420 TBC524415:TBC524420 SRG524415:SRG524420 SHK524415:SHK524420 RXO524415:RXO524420 RNS524415:RNS524420 RDW524415:RDW524420 QUA524415:QUA524420 QKE524415:QKE524420 QAI524415:QAI524420 PQM524415:PQM524420 PGQ524415:PGQ524420 OWU524415:OWU524420 OMY524415:OMY524420 ODC524415:ODC524420 NTG524415:NTG524420 NJK524415:NJK524420 MZO524415:MZO524420 MPS524415:MPS524420 MFW524415:MFW524420 LWA524415:LWA524420 LME524415:LME524420 LCI524415:LCI524420 KSM524415:KSM524420 KIQ524415:KIQ524420 JYU524415:JYU524420 JOY524415:JOY524420 JFC524415:JFC524420 IVG524415:IVG524420 ILK524415:ILK524420 IBO524415:IBO524420 HRS524415:HRS524420 HHW524415:HHW524420 GYA524415:GYA524420 GOE524415:GOE524420 GEI524415:GEI524420 FUM524415:FUM524420 FKQ524415:FKQ524420 FAU524415:FAU524420 EQY524415:EQY524420 EHC524415:EHC524420 DXG524415:DXG524420 DNK524415:DNK524420 DDO524415:DDO524420 CTS524415:CTS524420 CJW524415:CJW524420 CAA524415:CAA524420 BQE524415:BQE524420 BGI524415:BGI524420 AWM524415:AWM524420 AMQ524415:AMQ524420 ACU524415:ACU524420 SY524415:SY524420 JC524415:JC524420 D524415:E524420 WVO458879:WVO458884 WLS458879:WLS458884 WBW458879:WBW458884 VSA458879:VSA458884 VIE458879:VIE458884 UYI458879:UYI458884 UOM458879:UOM458884 UEQ458879:UEQ458884 TUU458879:TUU458884 TKY458879:TKY458884 TBC458879:TBC458884 SRG458879:SRG458884 SHK458879:SHK458884 RXO458879:RXO458884 RNS458879:RNS458884 RDW458879:RDW458884 QUA458879:QUA458884 QKE458879:QKE458884 QAI458879:QAI458884 PQM458879:PQM458884 PGQ458879:PGQ458884 OWU458879:OWU458884 OMY458879:OMY458884 ODC458879:ODC458884 NTG458879:NTG458884 NJK458879:NJK458884 MZO458879:MZO458884 MPS458879:MPS458884 MFW458879:MFW458884 LWA458879:LWA458884 LME458879:LME458884 LCI458879:LCI458884 KSM458879:KSM458884 KIQ458879:KIQ458884 JYU458879:JYU458884 JOY458879:JOY458884 JFC458879:JFC458884 IVG458879:IVG458884 ILK458879:ILK458884 IBO458879:IBO458884 HRS458879:HRS458884 HHW458879:HHW458884 GYA458879:GYA458884 GOE458879:GOE458884 GEI458879:GEI458884 FUM458879:FUM458884 FKQ458879:FKQ458884 FAU458879:FAU458884 EQY458879:EQY458884 EHC458879:EHC458884 DXG458879:DXG458884 DNK458879:DNK458884 DDO458879:DDO458884 CTS458879:CTS458884 CJW458879:CJW458884 CAA458879:CAA458884 BQE458879:BQE458884 BGI458879:BGI458884 AWM458879:AWM458884 AMQ458879:AMQ458884 ACU458879:ACU458884 SY458879:SY458884 JC458879:JC458884 D458879:E458884 WVO393343:WVO393348 WLS393343:WLS393348 WBW393343:WBW393348 VSA393343:VSA393348 VIE393343:VIE393348 UYI393343:UYI393348 UOM393343:UOM393348 UEQ393343:UEQ393348 TUU393343:TUU393348 TKY393343:TKY393348 TBC393343:TBC393348 SRG393343:SRG393348 SHK393343:SHK393348 RXO393343:RXO393348 RNS393343:RNS393348 RDW393343:RDW393348 QUA393343:QUA393348 QKE393343:QKE393348 QAI393343:QAI393348 PQM393343:PQM393348 PGQ393343:PGQ393348 OWU393343:OWU393348 OMY393343:OMY393348 ODC393343:ODC393348 NTG393343:NTG393348 NJK393343:NJK393348 MZO393343:MZO393348 MPS393343:MPS393348 MFW393343:MFW393348 LWA393343:LWA393348 LME393343:LME393348 LCI393343:LCI393348 KSM393343:KSM393348 KIQ393343:KIQ393348 JYU393343:JYU393348 JOY393343:JOY393348 JFC393343:JFC393348 IVG393343:IVG393348 ILK393343:ILK393348 IBO393343:IBO393348 HRS393343:HRS393348 HHW393343:HHW393348 GYA393343:GYA393348 GOE393343:GOE393348 GEI393343:GEI393348 FUM393343:FUM393348 FKQ393343:FKQ393348 FAU393343:FAU393348 EQY393343:EQY393348 EHC393343:EHC393348 DXG393343:DXG393348 DNK393343:DNK393348 DDO393343:DDO393348 CTS393343:CTS393348 CJW393343:CJW393348 CAA393343:CAA393348 BQE393343:BQE393348 BGI393343:BGI393348 AWM393343:AWM393348 AMQ393343:AMQ393348 ACU393343:ACU393348 SY393343:SY393348 JC393343:JC393348 D393343:E393348 WVO327807:WVO327812 WLS327807:WLS327812 WBW327807:WBW327812 VSA327807:VSA327812 VIE327807:VIE327812 UYI327807:UYI327812 UOM327807:UOM327812 UEQ327807:UEQ327812 TUU327807:TUU327812 TKY327807:TKY327812 TBC327807:TBC327812 SRG327807:SRG327812 SHK327807:SHK327812 RXO327807:RXO327812 RNS327807:RNS327812 RDW327807:RDW327812 QUA327807:QUA327812 QKE327807:QKE327812 QAI327807:QAI327812 PQM327807:PQM327812 PGQ327807:PGQ327812 OWU327807:OWU327812 OMY327807:OMY327812 ODC327807:ODC327812 NTG327807:NTG327812 NJK327807:NJK327812 MZO327807:MZO327812 MPS327807:MPS327812 MFW327807:MFW327812 LWA327807:LWA327812 LME327807:LME327812 LCI327807:LCI327812 KSM327807:KSM327812 KIQ327807:KIQ327812 JYU327807:JYU327812 JOY327807:JOY327812 JFC327807:JFC327812 IVG327807:IVG327812 ILK327807:ILK327812 IBO327807:IBO327812 HRS327807:HRS327812 HHW327807:HHW327812 GYA327807:GYA327812 GOE327807:GOE327812 GEI327807:GEI327812 FUM327807:FUM327812 FKQ327807:FKQ327812 FAU327807:FAU327812 EQY327807:EQY327812 EHC327807:EHC327812 DXG327807:DXG327812 DNK327807:DNK327812 DDO327807:DDO327812 CTS327807:CTS327812 CJW327807:CJW327812 CAA327807:CAA327812 BQE327807:BQE327812 BGI327807:BGI327812 AWM327807:AWM327812 AMQ327807:AMQ327812 ACU327807:ACU327812 SY327807:SY327812 JC327807:JC327812 D327807:E327812 WVO262271:WVO262276 WLS262271:WLS262276 WBW262271:WBW262276 VSA262271:VSA262276 VIE262271:VIE262276 UYI262271:UYI262276 UOM262271:UOM262276 UEQ262271:UEQ262276 TUU262271:TUU262276 TKY262271:TKY262276 TBC262271:TBC262276 SRG262271:SRG262276 SHK262271:SHK262276 RXO262271:RXO262276 RNS262271:RNS262276 RDW262271:RDW262276 QUA262271:QUA262276 QKE262271:QKE262276 QAI262271:QAI262276 PQM262271:PQM262276 PGQ262271:PGQ262276 OWU262271:OWU262276 OMY262271:OMY262276 ODC262271:ODC262276 NTG262271:NTG262276 NJK262271:NJK262276 MZO262271:MZO262276 MPS262271:MPS262276 MFW262271:MFW262276 LWA262271:LWA262276 LME262271:LME262276 LCI262271:LCI262276 KSM262271:KSM262276 KIQ262271:KIQ262276 JYU262271:JYU262276 JOY262271:JOY262276 JFC262271:JFC262276 IVG262271:IVG262276 ILK262271:ILK262276 IBO262271:IBO262276 HRS262271:HRS262276 HHW262271:HHW262276 GYA262271:GYA262276 GOE262271:GOE262276 GEI262271:GEI262276 FUM262271:FUM262276 FKQ262271:FKQ262276 FAU262271:FAU262276 EQY262271:EQY262276 EHC262271:EHC262276 DXG262271:DXG262276 DNK262271:DNK262276 DDO262271:DDO262276 CTS262271:CTS262276 CJW262271:CJW262276 CAA262271:CAA262276 BQE262271:BQE262276 BGI262271:BGI262276 AWM262271:AWM262276 AMQ262271:AMQ262276 ACU262271:ACU262276 SY262271:SY262276 JC262271:JC262276 D262271:E262276 WVO196735:WVO196740 WLS196735:WLS196740 WBW196735:WBW196740 VSA196735:VSA196740 VIE196735:VIE196740 UYI196735:UYI196740 UOM196735:UOM196740 UEQ196735:UEQ196740 TUU196735:TUU196740 TKY196735:TKY196740 TBC196735:TBC196740 SRG196735:SRG196740 SHK196735:SHK196740 RXO196735:RXO196740 RNS196735:RNS196740 RDW196735:RDW196740 QUA196735:QUA196740 QKE196735:QKE196740 QAI196735:QAI196740 PQM196735:PQM196740 PGQ196735:PGQ196740 OWU196735:OWU196740 OMY196735:OMY196740 ODC196735:ODC196740 NTG196735:NTG196740 NJK196735:NJK196740 MZO196735:MZO196740 MPS196735:MPS196740 MFW196735:MFW196740 LWA196735:LWA196740 LME196735:LME196740 LCI196735:LCI196740 KSM196735:KSM196740 KIQ196735:KIQ196740 JYU196735:JYU196740 JOY196735:JOY196740 JFC196735:JFC196740 IVG196735:IVG196740 ILK196735:ILK196740 IBO196735:IBO196740 HRS196735:HRS196740 HHW196735:HHW196740 GYA196735:GYA196740 GOE196735:GOE196740 GEI196735:GEI196740 FUM196735:FUM196740 FKQ196735:FKQ196740 FAU196735:FAU196740 EQY196735:EQY196740 EHC196735:EHC196740 DXG196735:DXG196740 DNK196735:DNK196740 DDO196735:DDO196740 CTS196735:CTS196740 CJW196735:CJW196740 CAA196735:CAA196740 BQE196735:BQE196740 BGI196735:BGI196740 AWM196735:AWM196740 AMQ196735:AMQ196740 ACU196735:ACU196740 SY196735:SY196740 JC196735:JC196740 D196735:E196740 WVO131199:WVO131204 WLS131199:WLS131204 WBW131199:WBW131204 VSA131199:VSA131204 VIE131199:VIE131204 UYI131199:UYI131204 UOM131199:UOM131204 UEQ131199:UEQ131204 TUU131199:TUU131204 TKY131199:TKY131204 TBC131199:TBC131204 SRG131199:SRG131204 SHK131199:SHK131204 RXO131199:RXO131204 RNS131199:RNS131204 RDW131199:RDW131204 QUA131199:QUA131204 QKE131199:QKE131204 QAI131199:QAI131204 PQM131199:PQM131204 PGQ131199:PGQ131204 OWU131199:OWU131204 OMY131199:OMY131204 ODC131199:ODC131204 NTG131199:NTG131204 NJK131199:NJK131204 MZO131199:MZO131204 MPS131199:MPS131204 MFW131199:MFW131204 LWA131199:LWA131204 LME131199:LME131204 LCI131199:LCI131204 KSM131199:KSM131204 KIQ131199:KIQ131204 JYU131199:JYU131204 JOY131199:JOY131204 JFC131199:JFC131204 IVG131199:IVG131204 ILK131199:ILK131204 IBO131199:IBO131204 HRS131199:HRS131204 HHW131199:HHW131204 GYA131199:GYA131204 GOE131199:GOE131204 GEI131199:GEI131204 FUM131199:FUM131204 FKQ131199:FKQ131204 FAU131199:FAU131204 EQY131199:EQY131204 EHC131199:EHC131204 DXG131199:DXG131204 DNK131199:DNK131204 DDO131199:DDO131204 CTS131199:CTS131204 CJW131199:CJW131204 CAA131199:CAA131204 BQE131199:BQE131204 BGI131199:BGI131204 AWM131199:AWM131204 AMQ131199:AMQ131204 ACU131199:ACU131204 SY131199:SY131204 JC131199:JC131204 D131199:E131204 WVO65663:WVO65668 WLS65663:WLS65668 WBW65663:WBW65668 VSA65663:VSA65668 VIE65663:VIE65668 UYI65663:UYI65668 UOM65663:UOM65668 UEQ65663:UEQ65668 TUU65663:TUU65668 TKY65663:TKY65668 TBC65663:TBC65668 SRG65663:SRG65668 SHK65663:SHK65668 RXO65663:RXO65668 RNS65663:RNS65668 RDW65663:RDW65668 QUA65663:QUA65668 QKE65663:QKE65668 QAI65663:QAI65668 PQM65663:PQM65668 PGQ65663:PGQ65668 OWU65663:OWU65668 OMY65663:OMY65668 ODC65663:ODC65668 NTG65663:NTG65668 NJK65663:NJK65668 MZO65663:MZO65668 MPS65663:MPS65668 MFW65663:MFW65668 LWA65663:LWA65668 LME65663:LME65668 LCI65663:LCI65668 KSM65663:KSM65668 KIQ65663:KIQ65668 JYU65663:JYU65668 JOY65663:JOY65668 JFC65663:JFC65668 IVG65663:IVG65668 ILK65663:ILK65668 IBO65663:IBO65668 HRS65663:HRS65668 HHW65663:HHW65668 GYA65663:GYA65668 GOE65663:GOE65668 GEI65663:GEI65668 FUM65663:FUM65668 FKQ65663:FKQ65668 FAU65663:FAU65668 EQY65663:EQY65668 EHC65663:EHC65668 DXG65663:DXG65668 DNK65663:DNK65668 DDO65663:DDO65668 CTS65663:CTS65668 CJW65663:CJW65668 CAA65663:CAA65668 BQE65663:BQE65668 BGI65663:BGI65668 AWM65663:AWM65668 AMQ65663:AMQ65668 ACU65663:ACU65668 SY65663:SY65668 JC65663:JC65668 D65663:E65668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WVO49:WVO60 WLS49:WLS60 WBW49:WBW60 VSA49:VSA60 VIE49:VIE60 UYI49:UYI60 UOM49:UOM60 UEQ49:UEQ60 TUU49:TUU60 TKY49:TKY60 TBC49:TBC60 SRG49:SRG60 SHK49:SHK60 RXO49:RXO60 RNS49:RNS60 RDW49:RDW60 QUA49:QUA60 QKE49:QKE60 QAI49:QAI60 PQM49:PQM60 PGQ49:PGQ60 OWU49:OWU60 OMY49:OMY60 ODC49:ODC60 NTG49:NTG60 NJK49:NJK60 MZO49:MZO60 MPS49:MPS60 MFW49:MFW60 LWA49:LWA60 LME49:LME60 LCI49:LCI60 KSM49:KSM60 KIQ49:KIQ60 JYU49:JYU60 JOY49:JOY60 JFC49:JFC60 IVG49:IVG60 ILK49:ILK60 IBO49:IBO60 HRS49:HRS60 HHW49:HHW60 GYA49:GYA60 GOE49:GOE60 GEI49:GEI60 FUM49:FUM60 FKQ49:FKQ60 FAU49:FAU60 EQY49:EQY60 EHC49:EHC60 DXG49:DXG60 DNK49:DNK60 DDO49:DDO60 CTS49:CTS60 CJW49:CJW60 CAA49:CAA60 BQE49:BQE60 BGI49:BGI60 AWM49:AWM60 AMQ49:AMQ60 ACU49:ACU60 SY49:SY60 JC49:JC60 WVO63:WVO69 WLS63:WLS69 WBW63:WBW69 VSA63:VSA69 VIE63:VIE69 UYI63:UYI69 UOM63:UOM69 UEQ63:UEQ69 TUU63:TUU69 TKY63:TKY69 TBC63:TBC69 SRG63:SRG69 SHK63:SHK69 RXO63:RXO69 RNS63:RNS69 RDW63:RDW69 QUA63:QUA69 QKE63:QKE69 QAI63:QAI69 PQM63:PQM69 PGQ63:PGQ69 OWU63:OWU69 OMY63:OMY69 ODC63:ODC69 NTG63:NTG69 NJK63:NJK69 MZO63:MZO69 MPS63:MPS69 MFW63:MFW69 LWA63:LWA69 LME63:LME69 LCI63:LCI69 KSM63:KSM69 KIQ63:KIQ69 JYU63:JYU69 JOY63:JOY69 JFC63:JFC69 IVG63:IVG69 ILK63:ILK69 IBO63:IBO69 HRS63:HRS69 HHW63:HHW69 GYA63:GYA69 GOE63:GOE69 GEI63:GEI69 FUM63:FUM69 FKQ63:FKQ69 FAU63:FAU69 EQY63:EQY69 EHC63:EHC69 DXG63:DXG69 DNK63:DNK69 DDO63:DDO69 CTS63:CTS69 CJW63:CJW69 CAA63:CAA69 BQE63:BQE69 BGI63:BGI69 AWM63:AWM69 AMQ63:AMQ69 ACU63:ACU69 SY63:SY69 JC63:JC69 WVO72:WVO78 WLS72:WLS78 WBW72:WBW78 VSA72:VSA78 VIE72:VIE78 UYI72:UYI78 UOM72:UOM78 UEQ72:UEQ78 TUU72:TUU78 TKY72:TKY78 TBC72:TBC78 SRG72:SRG78 SHK72:SHK78 RXO72:RXO78 RNS72:RNS78 RDW72:RDW78 QUA72:QUA78 QKE72:QKE78 QAI72:QAI78 PQM72:PQM78 PGQ72:PGQ78 OWU72:OWU78 OMY72:OMY78 ODC72:ODC78 NTG72:NTG78 NJK72:NJK78 MZO72:MZO78 MPS72:MPS78 MFW72:MFW78 LWA72:LWA78 LME72:LME78 LCI72:LCI78 KSM72:KSM78 KIQ72:KIQ78 JYU72:JYU78 JOY72:JOY78 JFC72:JFC78 IVG72:IVG78 ILK72:ILK78 IBO72:IBO78 HRS72:HRS78 HHW72:HHW78 GYA72:GYA78 GOE72:GOE78 GEI72:GEI78 FUM72:FUM78 FKQ72:FKQ78 FAU72:FAU78 EQY72:EQY78 EHC72:EHC78 DXG72:DXG78 DNK72:DNK78 DDO72:DDO78 CTS72:CTS78 CJW72:CJW78 CAA72:CAA78 BQE72:BQE78 BGI72:BGI78 AWM72:AWM78 AMQ72:AMQ78 ACU72:ACU78 SY72:SY78 JC72:JC78 WVO81:WVO87 WLS81:WLS87 WBW81:WBW87 VSA81:VSA87 VIE81:VIE87 UYI81:UYI87 UOM81:UOM87 UEQ81:UEQ87 TUU81:TUU87 TKY81:TKY87 TBC81:TBC87 SRG81:SRG87 SHK81:SHK87 RXO81:RXO87 RNS81:RNS87 RDW81:RDW87 QUA81:QUA87 QKE81:QKE87 QAI81:QAI87 PQM81:PQM87 PGQ81:PGQ87 OWU81:OWU87 OMY81:OMY87 ODC81:ODC87 NTG81:NTG87 NJK81:NJK87 MZO81:MZO87 MPS81:MPS87 MFW81:MFW87 LWA81:LWA87 LME81:LME87 LCI81:LCI87 KSM81:KSM87 KIQ81:KIQ87 JYU81:JYU87 JOY81:JOY87 JFC81:JFC87 IVG81:IVG87 ILK81:ILK87 IBO81:IBO87 HRS81:HRS87 HHW81:HHW87 GYA81:GYA87 GOE81:GOE87 GEI81:GEI87 FUM81:FUM87 FKQ81:FKQ87 FAU81:FAU87 EQY81:EQY87 EHC81:EHC87 DXG81:DXG87 DNK81:DNK87 DDO81:DDO87 CTS81:CTS87 CJW81:CJW87 CAA81:CAA87 BQE81:BQE87 BGI81:BGI87 AWM81:AWM87 AMQ81:AMQ87 ACU81:ACU87 SY81:SY87 JC81:JC87 WVO90:WVO96 WLS90:WLS96 WBW90:WBW96 VSA90:VSA96 VIE90:VIE96 UYI90:UYI96 UOM90:UOM96 UEQ90:UEQ96 TUU90:TUU96 TKY90:TKY96 TBC90:TBC96 SRG90:SRG96 SHK90:SHK96 RXO90:RXO96 RNS90:RNS96 RDW90:RDW96 QUA90:QUA96 QKE90:QKE96 QAI90:QAI96 PQM90:PQM96 PGQ90:PGQ96 OWU90:OWU96 OMY90:OMY96 ODC90:ODC96 NTG90:NTG96 NJK90:NJK96 MZO90:MZO96 MPS90:MPS96 MFW90:MFW96 LWA90:LWA96 LME90:LME96 LCI90:LCI96 KSM90:KSM96 KIQ90:KIQ96 JYU90:JYU96 JOY90:JOY96 JFC90:JFC96 IVG90:IVG96 ILK90:ILK96 IBO90:IBO96 HRS90:HRS96 HHW90:HHW96 GYA90:GYA96 GOE90:GOE96 GEI90:GEI96 FUM90:FUM96 FKQ90:FKQ96 FAU90:FAU96 EQY90:EQY96 EHC90:EHC96 DXG90:DXG96 DNK90:DNK96 DDO90:DDO96 CTS90:CTS96 CJW90:CJW96 CAA90:CAA96 BQE90:BQE96 BGI90:BGI96 AWM90:AWM96 AMQ90:AMQ96 ACU90:ACU96 SY90:SY96 JC90:JC96 WVO99:WVO105 WLS99:WLS105 WBW99:WBW105 VSA99:VSA105 VIE99:VIE105 UYI99:UYI105 UOM99:UOM105 UEQ99:UEQ105 TUU99:TUU105 TKY99:TKY105 TBC99:TBC105 SRG99:SRG105 SHK99:SHK105 RXO99:RXO105 RNS99:RNS105 RDW99:RDW105 QUA99:QUA105 QKE99:QKE105 QAI99:QAI105 PQM99:PQM105 PGQ99:PGQ105 OWU99:OWU105 OMY99:OMY105 ODC99:ODC105 NTG99:NTG105 NJK99:NJK105 MZO99:MZO105 MPS99:MPS105 MFW99:MFW105 LWA99:LWA105 LME99:LME105 LCI99:LCI105 KSM99:KSM105 KIQ99:KIQ105 JYU99:JYU105 JOY99:JOY105 JFC99:JFC105 IVG99:IVG105 ILK99:ILK105 IBO99:IBO105 HRS99:HRS105 HHW99:HHW105 GYA99:GYA105 GOE99:GOE105 GEI99:GEI105 FUM99:FUM105 FKQ99:FKQ105 FAU99:FAU105 EQY99:EQY105 EHC99:EHC105 DXG99:DXG105 DNK99:DNK105 DDO99:DDO105 CTS99:CTS105 CJW99:CJW105 CAA99:CAA105 BQE99:BQE105 BGI99:BGI105 AWM99:AWM105 AMQ99:AMQ105 ACU99:ACU105 SY99:SY105 JC99:JC105 WVO108:WVO114 WLS108:WLS114 WBW108:WBW114 VSA108:VSA114 VIE108:VIE114 UYI108:UYI114 UOM108:UOM114 UEQ108:UEQ114 TUU108:TUU114 TKY108:TKY114 TBC108:TBC114 SRG108:SRG114 SHK108:SHK114 RXO108:RXO114 RNS108:RNS114 RDW108:RDW114 QUA108:QUA114 QKE108:QKE114 QAI108:QAI114 PQM108:PQM114 PGQ108:PGQ114 OWU108:OWU114 OMY108:OMY114 ODC108:ODC114 NTG108:NTG114 NJK108:NJK114 MZO108:MZO114 MPS108:MPS114 MFW108:MFW114 LWA108:LWA114 LME108:LME114 LCI108:LCI114 KSM108:KSM114 KIQ108:KIQ114 JYU108:JYU114 JOY108:JOY114 JFC108:JFC114 IVG108:IVG114 ILK108:ILK114 IBO108:IBO114 HRS108:HRS114 HHW108:HHW114 GYA108:GYA114 GOE108:GOE114 GEI108:GEI114 FUM108:FUM114 FKQ108:FKQ114 FAU108:FAU114 EQY108:EQY114 EHC108:EHC114 DXG108:DXG114 DNK108:DNK114 DDO108:DDO114 CTS108:CTS114 CJW108:CJW114 CAA108:CAA114 BQE108:BQE114 BGI108:BGI114 AWM108:AWM114 AMQ108:AMQ114 ACU108:ACU114 SY108:SY114 JC108:JC114 WVO117:WVO123 WLS117:WLS123 WBW117:WBW123 VSA117:VSA123 VIE117:VIE123 UYI117:UYI123 UOM117:UOM123 UEQ117:UEQ123 TUU117:TUU123 TKY117:TKY123 TBC117:TBC123 SRG117:SRG123 SHK117:SHK123 RXO117:RXO123 RNS117:RNS123 RDW117:RDW123 QUA117:QUA123 QKE117:QKE123 QAI117:QAI123 PQM117:PQM123 PGQ117:PGQ123 OWU117:OWU123 OMY117:OMY123 ODC117:ODC123 NTG117:NTG123 NJK117:NJK123 MZO117:MZO123 MPS117:MPS123 MFW117:MFW123 LWA117:LWA123 LME117:LME123 LCI117:LCI123 KSM117:KSM123 KIQ117:KIQ123 JYU117:JYU123 JOY117:JOY123 JFC117:JFC123 IVG117:IVG123 ILK117:ILK123 IBO117:IBO123 HRS117:HRS123 HHW117:HHW123 GYA117:GYA123 GOE117:GOE123 GEI117:GEI123 FUM117:FUM123 FKQ117:FKQ123 FAU117:FAU123 EQY117:EQY123 EHC117:EHC123 DXG117:DXG123 DNK117:DNK123 DDO117:DDO123 CTS117:CTS123 CJW117:CJW123 CAA117:CAA123 BQE117:BQE123 BGI117:BGI123 AWM117:AWM123 AMQ117:AMQ123 ACU117:ACU123 SY117:SY123 JC117:JC123 WVO126:WVO132 WLS126:WLS132 WBW126:WBW132 VSA126:VSA132 VIE126:VIE132 UYI126:UYI132 UOM126:UOM132 UEQ126:UEQ132 TUU126:TUU132 TKY126:TKY132 TBC126:TBC132 SRG126:SRG132 SHK126:SHK132 RXO126:RXO132 RNS126:RNS132 RDW126:RDW132 QUA126:QUA132 QKE126:QKE132 QAI126:QAI132 PQM126:PQM132 PGQ126:PGQ132 OWU126:OWU132 OMY126:OMY132 ODC126:ODC132 NTG126:NTG132 NJK126:NJK132 MZO126:MZO132 MPS126:MPS132 MFW126:MFW132 LWA126:LWA132 LME126:LME132 LCI126:LCI132 KSM126:KSM132 KIQ126:KIQ132 JYU126:JYU132 JOY126:JOY132 JFC126:JFC132 IVG126:IVG132 ILK126:ILK132 IBO126:IBO132 HRS126:HRS132 HHW126:HHW132 GYA126:GYA132 GOE126:GOE132 GEI126:GEI132 FUM126:FUM132 FKQ126:FKQ132 FAU126:FAU132 EQY126:EQY132 EHC126:EHC132 DXG126:DXG132 DNK126:DNK132 DDO126:DDO132 CTS126:CTS132 CJW126:CJW132 CAA126:CAA132 BQE126:BQE132 BGI126:BGI132 AWM126:AWM132 AMQ126:AMQ132 ACU126:ACU132 SY126:SY132 JC126:JC132 WVO135:WVO141 WLS135:WLS141 WBW135:WBW141 VSA135:VSA141 VIE135:VIE141 UYI135:UYI141 UOM135:UOM141 UEQ135:UEQ141 TUU135:TUU141 TKY135:TKY141 TBC135:TBC141 SRG135:SRG141 SHK135:SHK141 RXO135:RXO141 RNS135:RNS141 RDW135:RDW141 QUA135:QUA141 QKE135:QKE141 QAI135:QAI141 PQM135:PQM141 PGQ135:PGQ141 OWU135:OWU141 OMY135:OMY141 ODC135:ODC141 NTG135:NTG141 NJK135:NJK141 MZO135:MZO141 MPS135:MPS141 MFW135:MFW141 LWA135:LWA141 LME135:LME141 LCI135:LCI141 KSM135:KSM141 KIQ135:KIQ141 JYU135:JYU141 JOY135:JOY141 JFC135:JFC141 IVG135:IVG141 ILK135:ILK141 IBO135:IBO141 HRS135:HRS141 HHW135:HHW141 GYA135:GYA141 GOE135:GOE141 GEI135:GEI141 FUM135:FUM141 FKQ135:FKQ141 FAU135:FAU141 EQY135:EQY141 EHC135:EHC141 DXG135:DXG141 DNK135:DNK141 DDO135:DDO141 CTS135:CTS141 CJW135:CJW141 CAA135:CAA141 BQE135:BQE141 BGI135:BGI141 AWM135:AWM141 AMQ135:AMQ141 ACU135:ACU141 SY135:SY141 JC135:JC141 WVO144:WVO150 WLS144:WLS150 WBW144:WBW150 VSA144:VSA150 VIE144:VIE150 UYI144:UYI150 UOM144:UOM150 UEQ144:UEQ150 TUU144:TUU150 TKY144:TKY150 TBC144:TBC150 SRG144:SRG150 SHK144:SHK150 RXO144:RXO150 RNS144:RNS150 RDW144:RDW150 QUA144:QUA150 QKE144:QKE150 QAI144:QAI150 PQM144:PQM150 PGQ144:PGQ150 OWU144:OWU150 OMY144:OMY150 ODC144:ODC150 NTG144:NTG150 NJK144:NJK150 MZO144:MZO150 MPS144:MPS150 MFW144:MFW150 LWA144:LWA150 LME144:LME150 LCI144:LCI150 KSM144:KSM150 KIQ144:KIQ150 JYU144:JYU150 JOY144:JOY150 JFC144:JFC150 IVG144:IVG150 ILK144:ILK150 IBO144:IBO150 HRS144:HRS150 HHW144:HHW150 GYA144:GYA150 GOE144:GOE150 GEI144:GEI150 FUM144:FUM150 FKQ144:FKQ150 FAU144:FAU150 EQY144:EQY150 EHC144:EHC150 DXG144:DXG150 DNK144:DNK150 DDO144:DDO150 CTS144:CTS150 CJW144:CJW150 CAA144:CAA150 BQE144:BQE150 BGI144:BGI150 AWM144:AWM150 AMQ144:AMQ150 ACU144:ACU150 SY144:SY150 JC144:JC150 WVO153:WVO159 WLS153:WLS159 WBW153:WBW159 VSA153:VSA159 VIE153:VIE159 UYI153:UYI159 UOM153:UOM159 UEQ153:UEQ159 TUU153:TUU159 TKY153:TKY159 TBC153:TBC159 SRG153:SRG159 SHK153:SHK159 RXO153:RXO159 RNS153:RNS159 RDW153:RDW159 QUA153:QUA159 QKE153:QKE159 QAI153:QAI159 PQM153:PQM159 PGQ153:PGQ159 OWU153:OWU159 OMY153:OMY159 ODC153:ODC159 NTG153:NTG159 NJK153:NJK159 MZO153:MZO159 MPS153:MPS159 MFW153:MFW159 LWA153:LWA159 LME153:LME159 LCI153:LCI159 KSM153:KSM159 KIQ153:KIQ159 JYU153:JYU159 JOY153:JOY159 JFC153:JFC159 IVG153:IVG159 ILK153:ILK159 IBO153:IBO159 HRS153:HRS159 HHW153:HHW159 GYA153:GYA159 GOE153:GOE159 GEI153:GEI159 FUM153:FUM159 FKQ153:FKQ159 FAU153:FAU159 EQY153:EQY159 EHC153:EHC159 DXG153:DXG159 DNK153:DNK159 DDO153:DDO159 CTS153:CTS159 CJW153:CJW159 CAA153:CAA159 BQE153:BQE159 BGI153:BGI159 AWM153:AWM159 AMQ153:AMQ159 ACU153:ACU159 SY153:SY159 JC153:JC159 WVO162:WVO168 WLS162:WLS168 WBW162:WBW168 VSA162:VSA168 VIE162:VIE168 UYI162:UYI168 UOM162:UOM168 UEQ162:UEQ168 TUU162:TUU168 TKY162:TKY168 TBC162:TBC168 SRG162:SRG168 SHK162:SHK168 RXO162:RXO168 RNS162:RNS168 RDW162:RDW168 QUA162:QUA168 QKE162:QKE168 QAI162:QAI168 PQM162:PQM168 PGQ162:PGQ168 OWU162:OWU168 OMY162:OMY168 ODC162:ODC168 NTG162:NTG168 NJK162:NJK168 MZO162:MZO168 MPS162:MPS168 MFW162:MFW168 LWA162:LWA168 LME162:LME168 LCI162:LCI168 KSM162:KSM168 KIQ162:KIQ168 JYU162:JYU168 JOY162:JOY168 JFC162:JFC168 IVG162:IVG168 ILK162:ILK168 IBO162:IBO168 HRS162:HRS168 HHW162:HHW168 GYA162:GYA168 GOE162:GOE168 GEI162:GEI168 FUM162:FUM168 FKQ162:FKQ168 FAU162:FAU168 EQY162:EQY168 EHC162:EHC168 DXG162:DXG168 DNK162:DNK168 DDO162:DDO168 CTS162:CTS168 CJW162:CJW168 CAA162:CAA168 BQE162:BQE168 BGI162:BGI168 AWM162:AWM168 AMQ162:AMQ168 ACU162:ACU168 SY162:SY168 JC162:JC168 WVO171:WVO177 WLS171:WLS177 WBW171:WBW177 VSA171:VSA177 VIE171:VIE177 UYI171:UYI177 UOM171:UOM177 UEQ171:UEQ177 TUU171:TUU177 TKY171:TKY177 TBC171:TBC177 SRG171:SRG177 SHK171:SHK177 RXO171:RXO177 RNS171:RNS177 RDW171:RDW177 QUA171:QUA177 QKE171:QKE177 QAI171:QAI177 PQM171:PQM177 PGQ171:PGQ177 OWU171:OWU177 OMY171:OMY177 ODC171:ODC177 NTG171:NTG177 NJK171:NJK177 MZO171:MZO177 MPS171:MPS177 MFW171:MFW177 LWA171:LWA177 LME171:LME177 LCI171:LCI177 KSM171:KSM177 KIQ171:KIQ177 JYU171:JYU177 JOY171:JOY177 JFC171:JFC177 IVG171:IVG177 ILK171:ILK177 IBO171:IBO177 HRS171:HRS177 HHW171:HHW177 GYA171:GYA177 GOE171:GOE177 GEI171:GEI177 FUM171:FUM177 FKQ171:FKQ177 FAU171:FAU177 EQY171:EQY177 EHC171:EHC177 DXG171:DXG177 DNK171:DNK177 DDO171:DDO177 CTS171:CTS177 CJW171:CJW177 CAA171:CAA177 BQE171:BQE177 BGI171:BGI177 AWM171:AWM177 AMQ171:AMQ177 ACU171:ACU177 SY171:SY177 JC171:JC177 WVO180:WVO186 WLS180:WLS186 WBW180:WBW186 VSA180:VSA186 VIE180:VIE186 UYI180:UYI186 UOM180:UOM186 UEQ180:UEQ186 TUU180:TUU186 TKY180:TKY186 TBC180:TBC186 SRG180:SRG186 SHK180:SHK186 RXO180:RXO186 RNS180:RNS186 RDW180:RDW186 QUA180:QUA186 QKE180:QKE186 QAI180:QAI186 PQM180:PQM186 PGQ180:PGQ186 OWU180:OWU186 OMY180:OMY186 ODC180:ODC186 NTG180:NTG186 NJK180:NJK186 MZO180:MZO186 MPS180:MPS186 MFW180:MFW186 LWA180:LWA186 LME180:LME186 LCI180:LCI186 KSM180:KSM186 KIQ180:KIQ186 JYU180:JYU186 JOY180:JOY186 JFC180:JFC186 IVG180:IVG186 ILK180:ILK186 IBO180:IBO186 HRS180:HRS186 HHW180:HHW186 GYA180:GYA186 GOE180:GOE186 GEI180:GEI186 FUM180:FUM186 FKQ180:FKQ186 FAU180:FAU186 EQY180:EQY186 EHC180:EHC186 DXG180:DXG186 DNK180:DNK186 DDO180:DDO186 CTS180:CTS186 CJW180:CJW186 CAA180:CAA186 BQE180:BQE186 BGI180:BGI186 AWM180:AWM186 AMQ180:AMQ186 ACU180:ACU186 SY180:SY186 JC180:JC186 WVO189:WVO195 WLS189:WLS195 WBW189:WBW195 VSA189:VSA195 VIE189:VIE195 UYI189:UYI195 UOM189:UOM195 UEQ189:UEQ195 TUU189:TUU195 TKY189:TKY195 TBC189:TBC195 SRG189:SRG195 SHK189:SHK195 RXO189:RXO195 RNS189:RNS195 RDW189:RDW195 QUA189:QUA195 QKE189:QKE195 QAI189:QAI195 PQM189:PQM195 PGQ189:PGQ195 OWU189:OWU195 OMY189:OMY195 ODC189:ODC195 NTG189:NTG195 NJK189:NJK195 MZO189:MZO195 MPS189:MPS195 MFW189:MFW195 LWA189:LWA195 LME189:LME195 LCI189:LCI195 KSM189:KSM195 KIQ189:KIQ195 JYU189:JYU195 JOY189:JOY195 JFC189:JFC195 IVG189:IVG195 ILK189:ILK195 IBO189:IBO195 HRS189:HRS195 HHW189:HHW195 GYA189:GYA195 GOE189:GOE195 GEI189:GEI195 FUM189:FUM195 FKQ189:FKQ195 FAU189:FAU195 EQY189:EQY195 EHC189:EHC195 DXG189:DXG195 DNK189:DNK195 DDO189:DDO195 CTS189:CTS195 CJW189:CJW195 CAA189:CAA195 BQE189:BQE195 BGI189:BGI195 AWM189:AWM195 AMQ189:AMQ195 ACU189:ACU195 SY189:SY195 JC189:JC195 WVO198:WVO204 WLS198:WLS204 WBW198:WBW204 VSA198:VSA204 VIE198:VIE204 UYI198:UYI204 UOM198:UOM204 UEQ198:UEQ204 TUU198:TUU204 TKY198:TKY204 TBC198:TBC204 SRG198:SRG204 SHK198:SHK204 RXO198:RXO204 RNS198:RNS204 RDW198:RDW204 QUA198:QUA204 QKE198:QKE204 QAI198:QAI204 PQM198:PQM204 PGQ198:PGQ204 OWU198:OWU204 OMY198:OMY204 ODC198:ODC204 NTG198:NTG204 NJK198:NJK204 MZO198:MZO204 MPS198:MPS204 MFW198:MFW204 LWA198:LWA204 LME198:LME204 LCI198:LCI204 KSM198:KSM204 KIQ198:KIQ204 JYU198:JYU204 JOY198:JOY204 JFC198:JFC204 IVG198:IVG204 ILK198:ILK204 IBO198:IBO204 HRS198:HRS204 HHW198:HHW204 GYA198:GYA204 GOE198:GOE204 GEI198:GEI204 FUM198:FUM204 FKQ198:FKQ204 FAU198:FAU204 EQY198:EQY204 EHC198:EHC204 DXG198:DXG204 DNK198:DNK204 DDO198:DDO204 CTS198:CTS204 CJW198:CJW204 CAA198:CAA204 BQE198:BQE204 BGI198:BGI204 AWM198:AWM204 AMQ198:AMQ204 ACU198:ACU204 SY198:SY204 JC198:JC204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01" t="s">
        <v>0</v>
      </c>
      <c r="C1" s="1001"/>
      <c r="D1" s="1001"/>
      <c r="E1" s="1001"/>
      <c r="F1" s="1001"/>
      <c r="G1" s="1001"/>
      <c r="H1" s="1001"/>
      <c r="I1" s="1001"/>
      <c r="J1" s="1001"/>
      <c r="K1" s="1001"/>
      <c r="L1" s="1001"/>
      <c r="M1" s="1001"/>
      <c r="N1" s="1001"/>
      <c r="O1" s="1001"/>
      <c r="P1" s="1001"/>
      <c r="Q1" s="1001"/>
      <c r="R1" s="1001"/>
      <c r="S1" s="1001"/>
      <c r="T1" s="1001"/>
      <c r="U1" s="1001"/>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02" t="s">
        <v>3</v>
      </c>
      <c r="B4" s="1002"/>
      <c r="C4" s="1002"/>
      <c r="D4" s="1002"/>
      <c r="E4" s="1002"/>
      <c r="F4" s="1002"/>
      <c r="G4" s="1002"/>
      <c r="H4" s="1002"/>
      <c r="I4" s="1002"/>
      <c r="J4" s="1002"/>
      <c r="K4" s="1002"/>
      <c r="L4" s="1002"/>
      <c r="M4" s="1002"/>
      <c r="N4" s="1002"/>
      <c r="O4" s="1002"/>
      <c r="P4" s="1002"/>
      <c r="Q4" s="1002"/>
      <c r="R4" s="1002"/>
      <c r="S4" s="1002"/>
      <c r="T4" s="1002"/>
      <c r="U4" s="1002"/>
      <c r="V4" s="1002"/>
      <c r="W4" s="1002"/>
      <c r="X4" s="1002"/>
      <c r="Y4" s="1002"/>
      <c r="Z4" s="1002"/>
      <c r="AA4" s="1002"/>
      <c r="AB4" s="1002"/>
      <c r="AC4" s="1002"/>
      <c r="AD4" s="1002"/>
      <c r="AE4" s="1002"/>
      <c r="AF4" s="1002"/>
      <c r="AG4" s="1002"/>
      <c r="AH4" s="1002"/>
      <c r="AI4" s="1002"/>
      <c r="AJ4" s="1002"/>
      <c r="AK4" s="1002"/>
      <c r="AL4" s="1002"/>
      <c r="AM4" s="1002"/>
      <c r="AN4" s="1002"/>
      <c r="AO4" s="1002"/>
      <c r="AP4" s="1002"/>
      <c r="AQ4" s="1002"/>
      <c r="AR4" s="1002"/>
      <c r="AS4" s="1002"/>
      <c r="AT4" s="1002"/>
      <c r="AU4" s="1002"/>
      <c r="AV4" s="1002"/>
      <c r="AW4" s="1002"/>
      <c r="AX4" s="1002"/>
      <c r="AY4" s="1002"/>
      <c r="AZ4" s="1002"/>
      <c r="BA4" s="1002"/>
      <c r="BB4" s="1002"/>
      <c r="BC4" s="1002"/>
      <c r="BD4" s="1002"/>
    </row>
    <row r="5" spans="1:150" s="205" customFormat="1" ht="72.75" customHeight="1" thickBot="1" x14ac:dyDescent="0.3">
      <c r="A5" s="1002" t="s">
        <v>4</v>
      </c>
      <c r="B5" s="1002"/>
      <c r="C5" s="1002"/>
      <c r="D5" s="1002"/>
      <c r="E5" s="1002"/>
      <c r="F5" s="1002"/>
      <c r="G5" s="1002"/>
      <c r="H5" s="1002"/>
      <c r="I5" s="1002"/>
      <c r="J5" s="1002"/>
      <c r="K5" s="1002"/>
      <c r="L5" s="1002"/>
      <c r="M5" s="1002"/>
      <c r="N5" s="1002"/>
      <c r="O5" s="1002"/>
      <c r="P5" s="1002"/>
      <c r="Q5" s="1002"/>
      <c r="R5" s="1002"/>
      <c r="S5" s="1002"/>
      <c r="T5" s="1002"/>
      <c r="U5" s="1002"/>
      <c r="V5" s="1002"/>
      <c r="W5" s="1002"/>
      <c r="X5" s="1002"/>
      <c r="Y5" s="1002"/>
      <c r="Z5" s="1002"/>
      <c r="AA5" s="1002"/>
      <c r="AB5" s="1002"/>
      <c r="AC5" s="1002"/>
      <c r="AD5" s="1002"/>
      <c r="AE5" s="1002"/>
      <c r="AF5" s="1002"/>
      <c r="AG5" s="1002"/>
      <c r="AH5" s="1002"/>
      <c r="AI5" s="1002"/>
      <c r="AJ5" s="1002"/>
      <c r="AK5" s="1002"/>
      <c r="AL5" s="1002"/>
      <c r="AM5" s="1002"/>
      <c r="AN5" s="1002"/>
      <c r="AO5" s="1002"/>
      <c r="AP5" s="1002"/>
      <c r="AQ5" s="1002"/>
      <c r="AR5" s="1002"/>
      <c r="AS5" s="1002"/>
      <c r="AT5" s="1002"/>
      <c r="AU5" s="1002"/>
      <c r="AV5" s="1002"/>
      <c r="AW5" s="1002"/>
      <c r="AX5" s="1002"/>
      <c r="AY5" s="1002"/>
      <c r="AZ5" s="1002"/>
      <c r="BA5" s="1002"/>
      <c r="BB5" s="1002"/>
      <c r="BC5" s="1002"/>
      <c r="BD5" s="1002"/>
    </row>
    <row r="6" spans="1:150" s="205" customFormat="1" ht="27" customHeight="1" thickBot="1" x14ac:dyDescent="0.3">
      <c r="A6" s="1003" t="s">
        <v>5</v>
      </c>
      <c r="B6" s="1006" t="s">
        <v>6</v>
      </c>
      <c r="C6" s="1006" t="s">
        <v>7</v>
      </c>
      <c r="D6" s="1003" t="s">
        <v>8</v>
      </c>
      <c r="E6" s="1003" t="s">
        <v>9</v>
      </c>
      <c r="F6" s="1003" t="s">
        <v>10</v>
      </c>
      <c r="G6" s="1009" t="s">
        <v>11</v>
      </c>
      <c r="H6" s="1009" t="s">
        <v>12</v>
      </c>
      <c r="I6" s="1015" t="s">
        <v>13</v>
      </c>
      <c r="J6" s="1009" t="s">
        <v>14</v>
      </c>
      <c r="K6" s="1009" t="s">
        <v>15</v>
      </c>
      <c r="L6" s="1009" t="s">
        <v>16</v>
      </c>
      <c r="M6" s="1009" t="s">
        <v>17</v>
      </c>
      <c r="N6" s="1032" t="s">
        <v>18</v>
      </c>
      <c r="O6" s="1009" t="s">
        <v>19</v>
      </c>
      <c r="P6" s="1003" t="s">
        <v>20</v>
      </c>
      <c r="Q6" s="1003" t="s">
        <v>21</v>
      </c>
      <c r="R6" s="1009" t="s">
        <v>22</v>
      </c>
      <c r="S6" s="1012" t="s">
        <v>23</v>
      </c>
      <c r="T6" s="1032" t="s">
        <v>24</v>
      </c>
      <c r="U6" s="1035" t="s">
        <v>25</v>
      </c>
      <c r="V6" s="1009" t="s">
        <v>26</v>
      </c>
      <c r="W6" s="1009" t="s">
        <v>27</v>
      </c>
      <c r="X6" s="1024" t="s">
        <v>28</v>
      </c>
      <c r="Y6" s="1009" t="s">
        <v>29</v>
      </c>
      <c r="Z6" s="1024" t="s">
        <v>30</v>
      </c>
      <c r="AA6" s="1027" t="s">
        <v>31</v>
      </c>
      <c r="AB6" s="1027"/>
      <c r="AC6" s="1027"/>
      <c r="AD6" s="1027"/>
      <c r="AE6" s="1027"/>
      <c r="AF6" s="1027"/>
      <c r="AG6" s="1027"/>
      <c r="AH6" s="1027"/>
      <c r="AI6" s="1027"/>
      <c r="AJ6" s="1027"/>
      <c r="AK6" s="1027"/>
      <c r="AL6" s="1027"/>
      <c r="AM6" s="1027"/>
      <c r="AN6" s="1027"/>
      <c r="AO6" s="1027"/>
      <c r="AP6" s="1027"/>
      <c r="AQ6" s="1027"/>
      <c r="AR6" s="1027"/>
      <c r="AS6" s="1027"/>
      <c r="AT6" s="1027"/>
      <c r="AU6" s="1027"/>
      <c r="AV6" s="1027"/>
      <c r="AW6" s="1027"/>
      <c r="AX6" s="1027"/>
      <c r="AY6" s="1027"/>
      <c r="AZ6" s="1027"/>
      <c r="BA6" s="1027"/>
      <c r="BB6" s="1028"/>
      <c r="BC6" s="1029" t="s">
        <v>32</v>
      </c>
      <c r="BD6" s="1009"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04"/>
      <c r="B7" s="1007"/>
      <c r="C7" s="1007"/>
      <c r="D7" s="1007"/>
      <c r="E7" s="1004"/>
      <c r="F7" s="1004"/>
      <c r="G7" s="1010"/>
      <c r="H7" s="1010"/>
      <c r="I7" s="1016"/>
      <c r="J7" s="1010"/>
      <c r="K7" s="1010"/>
      <c r="L7" s="1010"/>
      <c r="M7" s="1010"/>
      <c r="N7" s="1033"/>
      <c r="O7" s="1010"/>
      <c r="P7" s="1004"/>
      <c r="Q7" s="1004"/>
      <c r="R7" s="1010"/>
      <c r="S7" s="1013"/>
      <c r="T7" s="1033"/>
      <c r="U7" s="1036"/>
      <c r="V7" s="1010"/>
      <c r="W7" s="1010"/>
      <c r="X7" s="1025"/>
      <c r="Y7" s="1010"/>
      <c r="Z7" s="1025"/>
      <c r="AA7" s="1018">
        <v>2016</v>
      </c>
      <c r="AB7" s="1018"/>
      <c r="AC7" s="1018"/>
      <c r="AD7" s="1018"/>
      <c r="AE7" s="1018"/>
      <c r="AF7" s="1018"/>
      <c r="AG7" s="1019"/>
      <c r="AH7" s="1020">
        <v>2017</v>
      </c>
      <c r="AI7" s="1018"/>
      <c r="AJ7" s="1018"/>
      <c r="AK7" s="1018"/>
      <c r="AL7" s="1018"/>
      <c r="AM7" s="1018"/>
      <c r="AN7" s="1019"/>
      <c r="AO7" s="1020">
        <v>2018</v>
      </c>
      <c r="AP7" s="1018"/>
      <c r="AQ7" s="1018"/>
      <c r="AR7" s="1018"/>
      <c r="AS7" s="1018"/>
      <c r="AT7" s="1018"/>
      <c r="AU7" s="1019"/>
      <c r="AV7" s="1020">
        <v>2019</v>
      </c>
      <c r="AW7" s="1018"/>
      <c r="AX7" s="1018"/>
      <c r="AY7" s="1018"/>
      <c r="AZ7" s="1018"/>
      <c r="BA7" s="1018"/>
      <c r="BB7" s="1019"/>
      <c r="BC7" s="1030"/>
      <c r="BD7" s="1010"/>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30">
        <v>1</v>
      </c>
      <c r="EM7" s="830">
        <v>2</v>
      </c>
      <c r="EN7" s="830">
        <v>3</v>
      </c>
      <c r="EO7" s="830">
        <v>4</v>
      </c>
      <c r="EP7" s="830">
        <v>5</v>
      </c>
      <c r="EQ7" s="830">
        <v>6</v>
      </c>
      <c r="ER7" s="830">
        <v>7</v>
      </c>
      <c r="ES7" s="830">
        <v>8</v>
      </c>
      <c r="ET7" s="830">
        <v>9</v>
      </c>
    </row>
    <row r="8" spans="1:150" s="219" customFormat="1" ht="78" customHeight="1" thickBot="1" x14ac:dyDescent="0.25">
      <c r="A8" s="1005"/>
      <c r="B8" s="1008"/>
      <c r="C8" s="1008"/>
      <c r="D8" s="1008"/>
      <c r="E8" s="1005"/>
      <c r="F8" s="1005"/>
      <c r="G8" s="1011"/>
      <c r="H8" s="1011"/>
      <c r="I8" s="1017"/>
      <c r="J8" s="1011"/>
      <c r="K8" s="1011"/>
      <c r="L8" s="1011"/>
      <c r="M8" s="1011"/>
      <c r="N8" s="1034"/>
      <c r="O8" s="1011"/>
      <c r="P8" s="1005"/>
      <c r="Q8" s="1005"/>
      <c r="R8" s="1011"/>
      <c r="S8" s="1014"/>
      <c r="T8" s="1034"/>
      <c r="U8" s="1037"/>
      <c r="V8" s="1010"/>
      <c r="W8" s="1011"/>
      <c r="X8" s="1026"/>
      <c r="Y8" s="1011"/>
      <c r="Z8" s="1026"/>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31"/>
      <c r="BD8" s="1011"/>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1785</v>
      </c>
      <c r="DX8" s="204" t="s">
        <v>1782</v>
      </c>
      <c r="DY8" s="204" t="s">
        <v>49</v>
      </c>
      <c r="DZ8" s="204" t="s">
        <v>50</v>
      </c>
      <c r="EB8" s="234" t="s">
        <v>15</v>
      </c>
      <c r="EC8" s="234" t="s">
        <v>16</v>
      </c>
      <c r="ED8" s="234" t="s">
        <v>17</v>
      </c>
      <c r="EE8" s="234" t="s">
        <v>18</v>
      </c>
      <c r="EF8" s="234" t="s">
        <v>19</v>
      </c>
      <c r="EG8" s="235" t="s">
        <v>27</v>
      </c>
      <c r="EH8" s="235" t="s">
        <v>28</v>
      </c>
      <c r="EI8" s="235" t="s">
        <v>29</v>
      </c>
      <c r="EJ8" s="235" t="s">
        <v>30</v>
      </c>
      <c r="EL8" s="831" t="s">
        <v>21</v>
      </c>
      <c r="EM8" s="832" t="s">
        <v>22</v>
      </c>
      <c r="EN8" s="832" t="s">
        <v>23</v>
      </c>
      <c r="EO8" s="832" t="s">
        <v>24</v>
      </c>
      <c r="EP8" s="833" t="s">
        <v>25</v>
      </c>
      <c r="EQ8" s="832" t="s">
        <v>1937</v>
      </c>
      <c r="ER8" s="832" t="s">
        <v>1938</v>
      </c>
      <c r="ES8" s="832" t="s">
        <v>1939</v>
      </c>
      <c r="ET8" s="834" t="s">
        <v>1940</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SUM(AO9:AT9)</f>
        <v>5050000000</v>
      </c>
      <c r="AV9" s="261">
        <f t="shared" ref="AV9:BA9" si="1">+AO9</f>
        <v>3754914325</v>
      </c>
      <c r="AW9" s="261">
        <f t="shared" si="1"/>
        <v>1095085675</v>
      </c>
      <c r="AX9" s="261">
        <f t="shared" si="1"/>
        <v>200000000</v>
      </c>
      <c r="AY9" s="261">
        <f t="shared" si="1"/>
        <v>0</v>
      </c>
      <c r="AZ9" s="261">
        <f t="shared" si="1"/>
        <v>0</v>
      </c>
      <c r="BA9" s="261">
        <f t="shared" si="1"/>
        <v>0</v>
      </c>
      <c r="BB9" s="261">
        <f>SUM(AV9:BA9)</f>
        <v>5050000000</v>
      </c>
      <c r="BC9" s="262">
        <f>+BB9+AU9+AN9+AG9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35" t="s">
        <v>71</v>
      </c>
      <c r="EM9" s="836" t="s">
        <v>65</v>
      </c>
      <c r="EN9" s="274" t="s">
        <v>1894</v>
      </c>
      <c r="EO9" s="275">
        <v>0</v>
      </c>
      <c r="EP9" s="276">
        <v>30</v>
      </c>
      <c r="EQ9" s="276">
        <v>0</v>
      </c>
      <c r="ER9" s="828">
        <v>0</v>
      </c>
      <c r="ES9" s="828">
        <v>0</v>
      </c>
      <c r="ET9" s="837">
        <v>30</v>
      </c>
    </row>
    <row r="10" spans="1:150" ht="93.75" customHeight="1" x14ac:dyDescent="0.25">
      <c r="A10" s="278" t="s">
        <v>53</v>
      </c>
      <c r="B10" s="279" t="s">
        <v>54</v>
      </c>
      <c r="C10" s="280" t="s">
        <v>55</v>
      </c>
      <c r="D10" s="281"/>
      <c r="E10" s="8" t="s">
        <v>57</v>
      </c>
      <c r="F10" s="282" t="str">
        <f t="shared" ref="F10:F73" si="2">+CONCATENATE(A10,E10)</f>
        <v>E1.P_A</v>
      </c>
      <c r="G10" s="283" t="s">
        <v>58</v>
      </c>
      <c r="H10" s="283" t="s">
        <v>59</v>
      </c>
      <c r="I10" s="284"/>
      <c r="J10" s="285" t="s">
        <v>61</v>
      </c>
      <c r="K10" s="286" t="str">
        <f t="shared" ref="K10:K73" si="3">+CONCATENATE(F10,".",J10)</f>
        <v>E1.P_A.MR1</v>
      </c>
      <c r="L10" s="287" t="s">
        <v>62</v>
      </c>
      <c r="M10" s="288" t="s">
        <v>63</v>
      </c>
      <c r="N10" s="289">
        <v>0</v>
      </c>
      <c r="O10" s="290">
        <v>0.1</v>
      </c>
      <c r="P10" s="291" t="s">
        <v>74</v>
      </c>
      <c r="Q10" s="291" t="str">
        <f t="shared" ref="Q10:Q73" si="4">+CONCATENATE(K10,"-",P10)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35" t="s">
        <v>82</v>
      </c>
      <c r="EM10" s="836" t="s">
        <v>65</v>
      </c>
      <c r="EN10" s="274" t="s">
        <v>75</v>
      </c>
      <c r="EO10" s="275">
        <v>0</v>
      </c>
      <c r="EP10" s="822">
        <v>1</v>
      </c>
      <c r="EQ10" s="821">
        <v>0</v>
      </c>
      <c r="ER10" s="828">
        <v>0</v>
      </c>
      <c r="ES10" s="828">
        <v>0</v>
      </c>
      <c r="ET10" s="837">
        <v>1</v>
      </c>
    </row>
    <row r="11" spans="1:150" ht="46.5" customHeight="1" x14ac:dyDescent="0.25">
      <c r="A11" s="278" t="s">
        <v>53</v>
      </c>
      <c r="B11" s="279" t="s">
        <v>54</v>
      </c>
      <c r="C11" s="280" t="s">
        <v>55</v>
      </c>
      <c r="D11" s="281"/>
      <c r="E11" s="8" t="s">
        <v>57</v>
      </c>
      <c r="F11" s="282" t="str">
        <f t="shared" si="2"/>
        <v>E1.P_A</v>
      </c>
      <c r="G11" s="283" t="s">
        <v>58</v>
      </c>
      <c r="H11" s="283" t="s">
        <v>59</v>
      </c>
      <c r="I11" s="284"/>
      <c r="J11" s="285" t="s">
        <v>61</v>
      </c>
      <c r="K11" s="286" t="str">
        <f t="shared" si="3"/>
        <v>E1.P_A.MR1</v>
      </c>
      <c r="L11" s="287" t="s">
        <v>62</v>
      </c>
      <c r="M11" s="288" t="s">
        <v>63</v>
      </c>
      <c r="N11" s="289">
        <v>0</v>
      </c>
      <c r="O11" s="290">
        <v>0.1</v>
      </c>
      <c r="P11" s="313" t="s">
        <v>87</v>
      </c>
      <c r="Q11" s="291" t="str">
        <f t="shared" si="4"/>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5">+LEFT(DU11,10)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35" t="s">
        <v>96</v>
      </c>
      <c r="EM11" s="319" t="s">
        <v>88</v>
      </c>
      <c r="EN11" s="275" t="s">
        <v>89</v>
      </c>
      <c r="EO11" s="275">
        <v>1</v>
      </c>
      <c r="EP11" s="275">
        <v>2</v>
      </c>
      <c r="EQ11" s="276">
        <v>0</v>
      </c>
      <c r="ER11" s="828">
        <v>0.5</v>
      </c>
      <c r="ES11" s="277">
        <v>0.5</v>
      </c>
      <c r="ET11" s="837">
        <v>1</v>
      </c>
    </row>
    <row r="12" spans="1:150" ht="78" customHeight="1" thickBot="1" x14ac:dyDescent="0.3">
      <c r="A12" s="278" t="s">
        <v>53</v>
      </c>
      <c r="B12" s="279" t="s">
        <v>54</v>
      </c>
      <c r="C12" s="280" t="s">
        <v>55</v>
      </c>
      <c r="D12" s="281"/>
      <c r="E12" s="8" t="s">
        <v>57</v>
      </c>
      <c r="F12" s="282" t="str">
        <f t="shared" si="2"/>
        <v>E1.P_A</v>
      </c>
      <c r="G12" s="283" t="s">
        <v>58</v>
      </c>
      <c r="H12" s="283" t="s">
        <v>59</v>
      </c>
      <c r="I12" s="284"/>
      <c r="J12" s="285" t="s">
        <v>61</v>
      </c>
      <c r="K12" s="286" t="str">
        <f t="shared" si="3"/>
        <v>E1.P_A.MR1</v>
      </c>
      <c r="L12" s="287" t="s">
        <v>62</v>
      </c>
      <c r="M12" s="288" t="s">
        <v>63</v>
      </c>
      <c r="N12" s="289">
        <v>0</v>
      </c>
      <c r="O12" s="290">
        <v>0.1</v>
      </c>
      <c r="P12" s="313" t="s">
        <v>99</v>
      </c>
      <c r="Q12" s="291" t="str">
        <f t="shared" si="4"/>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5"/>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35" t="s">
        <v>109</v>
      </c>
      <c r="EM12" s="319" t="s">
        <v>100</v>
      </c>
      <c r="EN12" s="275" t="s">
        <v>1895</v>
      </c>
      <c r="EO12" s="330">
        <v>98</v>
      </c>
      <c r="EP12" s="330">
        <v>98</v>
      </c>
      <c r="EQ12" s="330">
        <v>98</v>
      </c>
      <c r="ER12" s="330">
        <v>98</v>
      </c>
      <c r="ES12" s="330">
        <v>98</v>
      </c>
      <c r="ET12" s="838">
        <v>98</v>
      </c>
    </row>
    <row r="13" spans="1:150" ht="63.75" customHeight="1" thickBot="1" x14ac:dyDescent="0.25">
      <c r="A13" s="278" t="s">
        <v>53</v>
      </c>
      <c r="B13" s="279" t="s">
        <v>54</v>
      </c>
      <c r="C13" s="280" t="s">
        <v>55</v>
      </c>
      <c r="D13" s="281"/>
      <c r="E13" s="8" t="s">
        <v>57</v>
      </c>
      <c r="F13" s="282" t="str">
        <f t="shared" si="2"/>
        <v>E1.P_A</v>
      </c>
      <c r="G13" s="283" t="s">
        <v>58</v>
      </c>
      <c r="H13" s="283" t="s">
        <v>59</v>
      </c>
      <c r="I13" s="284"/>
      <c r="J13" s="285" t="s">
        <v>61</v>
      </c>
      <c r="K13" s="286" t="str">
        <f t="shared" si="3"/>
        <v>E1.P_A.MR1</v>
      </c>
      <c r="L13" s="287" t="s">
        <v>62</v>
      </c>
      <c r="M13" s="288" t="s">
        <v>63</v>
      </c>
      <c r="N13" s="289">
        <v>0</v>
      </c>
      <c r="O13" s="290">
        <v>0.1</v>
      </c>
      <c r="P13" s="313" t="s">
        <v>112</v>
      </c>
      <c r="Q13" s="291" t="str">
        <f t="shared" si="4"/>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5"/>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35" t="s">
        <v>119</v>
      </c>
      <c r="EM13" s="319" t="s">
        <v>113</v>
      </c>
      <c r="EN13" s="275" t="s">
        <v>114</v>
      </c>
      <c r="EO13" s="275">
        <v>0</v>
      </c>
      <c r="EP13" s="275">
        <v>3</v>
      </c>
      <c r="EQ13" s="277">
        <v>0.5</v>
      </c>
      <c r="ER13" s="277">
        <v>0.5</v>
      </c>
      <c r="ES13" s="276">
        <v>1</v>
      </c>
      <c r="ET13" s="839">
        <v>1</v>
      </c>
    </row>
    <row r="14" spans="1:150" ht="55.5" customHeight="1" x14ac:dyDescent="0.25">
      <c r="A14" s="278" t="s">
        <v>53</v>
      </c>
      <c r="B14" s="279" t="s">
        <v>54</v>
      </c>
      <c r="C14" s="280" t="s">
        <v>55</v>
      </c>
      <c r="D14" s="281"/>
      <c r="E14" s="8" t="s">
        <v>57</v>
      </c>
      <c r="F14" s="282" t="str">
        <f t="shared" si="2"/>
        <v>E1.P_A</v>
      </c>
      <c r="G14" s="283" t="s">
        <v>58</v>
      </c>
      <c r="H14" s="283" t="s">
        <v>59</v>
      </c>
      <c r="I14" s="284"/>
      <c r="J14" s="285" t="s">
        <v>61</v>
      </c>
      <c r="K14" s="286" t="str">
        <f t="shared" si="3"/>
        <v>E1.P_A.MR1</v>
      </c>
      <c r="L14" s="287" t="s">
        <v>62</v>
      </c>
      <c r="M14" s="288" t="s">
        <v>63</v>
      </c>
      <c r="N14" s="289">
        <v>0</v>
      </c>
      <c r="O14" s="290">
        <v>0.1</v>
      </c>
      <c r="P14" s="313" t="s">
        <v>122</v>
      </c>
      <c r="Q14" s="291" t="str">
        <f t="shared" si="4"/>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5"/>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35" t="s">
        <v>129</v>
      </c>
      <c r="EM14" s="319" t="s">
        <v>123</v>
      </c>
      <c r="EN14" s="275" t="s">
        <v>124</v>
      </c>
      <c r="EO14" s="275">
        <v>3</v>
      </c>
      <c r="EP14" s="275">
        <v>3</v>
      </c>
      <c r="EQ14" s="276">
        <v>3</v>
      </c>
      <c r="ER14" s="276">
        <v>3</v>
      </c>
      <c r="ES14" s="276">
        <v>3</v>
      </c>
      <c r="ET14" s="839">
        <v>3</v>
      </c>
    </row>
    <row r="15" spans="1:150" ht="48.75" customHeight="1" x14ac:dyDescent="0.25">
      <c r="A15" s="278" t="s">
        <v>53</v>
      </c>
      <c r="B15" s="279" t="s">
        <v>54</v>
      </c>
      <c r="C15" s="280" t="s">
        <v>55</v>
      </c>
      <c r="D15" s="281"/>
      <c r="E15" s="8" t="s">
        <v>57</v>
      </c>
      <c r="F15" s="282" t="str">
        <f t="shared" si="2"/>
        <v>E1.P_A</v>
      </c>
      <c r="G15" s="283" t="s">
        <v>58</v>
      </c>
      <c r="H15" s="283" t="s">
        <v>59</v>
      </c>
      <c r="I15" s="284"/>
      <c r="J15" s="285" t="s">
        <v>61</v>
      </c>
      <c r="K15" s="286" t="str">
        <f t="shared" si="3"/>
        <v>E1.P_A.MR1</v>
      </c>
      <c r="L15" s="287" t="s">
        <v>62</v>
      </c>
      <c r="M15" s="288" t="s">
        <v>63</v>
      </c>
      <c r="N15" s="289">
        <v>0</v>
      </c>
      <c r="O15" s="290">
        <v>0.1</v>
      </c>
      <c r="P15" s="313" t="s">
        <v>132</v>
      </c>
      <c r="Q15" s="291" t="str">
        <f t="shared" si="4"/>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5"/>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35" t="s">
        <v>139</v>
      </c>
      <c r="EM15" s="319" t="s">
        <v>133</v>
      </c>
      <c r="EN15" s="275" t="s">
        <v>134</v>
      </c>
      <c r="EO15" s="275">
        <v>3</v>
      </c>
      <c r="EP15" s="275">
        <v>3</v>
      </c>
      <c r="EQ15" s="276">
        <v>3</v>
      </c>
      <c r="ER15" s="276">
        <v>3</v>
      </c>
      <c r="ES15" s="276">
        <v>3</v>
      </c>
      <c r="ET15" s="839">
        <v>3</v>
      </c>
    </row>
    <row r="16" spans="1:150" ht="64.5" customHeight="1" thickBot="1" x14ac:dyDescent="0.3">
      <c r="A16" s="278" t="s">
        <v>53</v>
      </c>
      <c r="B16" s="279" t="s">
        <v>54</v>
      </c>
      <c r="C16" s="280" t="s">
        <v>55</v>
      </c>
      <c r="D16" s="281"/>
      <c r="E16" s="8" t="s">
        <v>57</v>
      </c>
      <c r="F16" s="282" t="str">
        <f t="shared" si="2"/>
        <v>E1.P_A</v>
      </c>
      <c r="G16" s="283" t="s">
        <v>58</v>
      </c>
      <c r="H16" s="283" t="s">
        <v>59</v>
      </c>
      <c r="I16" s="284"/>
      <c r="J16" s="285" t="s">
        <v>61</v>
      </c>
      <c r="K16" s="286" t="str">
        <f t="shared" si="3"/>
        <v>E1.P_A.MR1</v>
      </c>
      <c r="L16" s="287" t="s">
        <v>62</v>
      </c>
      <c r="M16" s="288" t="s">
        <v>63</v>
      </c>
      <c r="N16" s="289">
        <v>0</v>
      </c>
      <c r="O16" s="290">
        <v>0.1</v>
      </c>
      <c r="P16" s="313" t="s">
        <v>142</v>
      </c>
      <c r="Q16" s="291" t="str">
        <f t="shared" si="4"/>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5"/>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35" t="s">
        <v>149</v>
      </c>
      <c r="EM16" s="319" t="s">
        <v>143</v>
      </c>
      <c r="EN16" s="275" t="s">
        <v>144</v>
      </c>
      <c r="EO16" s="275">
        <v>3</v>
      </c>
      <c r="EP16" s="275">
        <v>3</v>
      </c>
      <c r="EQ16" s="276">
        <v>3</v>
      </c>
      <c r="ER16" s="276">
        <v>3</v>
      </c>
      <c r="ES16" s="276">
        <v>3</v>
      </c>
      <c r="ET16" s="839">
        <v>3</v>
      </c>
    </row>
    <row r="17" spans="1:150" ht="94.5" customHeight="1" thickBot="1" x14ac:dyDescent="0.25">
      <c r="A17" s="278" t="s">
        <v>53</v>
      </c>
      <c r="B17" s="279" t="s">
        <v>54</v>
      </c>
      <c r="C17" s="280" t="s">
        <v>55</v>
      </c>
      <c r="D17" s="281"/>
      <c r="E17" s="8" t="s">
        <v>57</v>
      </c>
      <c r="F17" s="282" t="str">
        <f t="shared" si="2"/>
        <v>E1.P_A</v>
      </c>
      <c r="G17" s="283" t="s">
        <v>58</v>
      </c>
      <c r="H17" s="283" t="s">
        <v>59</v>
      </c>
      <c r="I17" s="341" t="s">
        <v>154</v>
      </c>
      <c r="J17" s="342" t="s">
        <v>61</v>
      </c>
      <c r="K17" s="343" t="str">
        <f t="shared" si="3"/>
        <v>E1.P_A.MR1</v>
      </c>
      <c r="L17" s="344" t="s">
        <v>155</v>
      </c>
      <c r="M17" s="345" t="s">
        <v>63</v>
      </c>
      <c r="N17" s="346">
        <v>0</v>
      </c>
      <c r="O17" s="347">
        <v>0.1</v>
      </c>
      <c r="P17" s="348" t="s">
        <v>156</v>
      </c>
      <c r="Q17" s="349" t="str">
        <f t="shared" si="4"/>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5"/>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35" t="s">
        <v>163</v>
      </c>
      <c r="EM17" s="319" t="s">
        <v>157</v>
      </c>
      <c r="EN17" s="275" t="s">
        <v>158</v>
      </c>
      <c r="EO17" s="275">
        <v>0</v>
      </c>
      <c r="EP17" s="275">
        <v>3</v>
      </c>
      <c r="EQ17" s="276">
        <v>1</v>
      </c>
      <c r="ER17" s="829">
        <v>0.66</v>
      </c>
      <c r="ES17" s="829">
        <v>0.66</v>
      </c>
      <c r="ET17" s="840">
        <v>0.68</v>
      </c>
    </row>
    <row r="18" spans="1:150" ht="49.5" customHeight="1" thickBot="1" x14ac:dyDescent="0.3">
      <c r="A18" s="278" t="s">
        <v>53</v>
      </c>
      <c r="B18" s="279" t="s">
        <v>54</v>
      </c>
      <c r="C18" s="280" t="s">
        <v>55</v>
      </c>
      <c r="D18" s="281"/>
      <c r="E18" s="8" t="s">
        <v>57</v>
      </c>
      <c r="F18" s="282" t="str">
        <f t="shared" si="2"/>
        <v>E1.P_A</v>
      </c>
      <c r="G18" s="283" t="s">
        <v>58</v>
      </c>
      <c r="H18" s="283" t="s">
        <v>59</v>
      </c>
      <c r="I18" s="1021" t="s">
        <v>166</v>
      </c>
      <c r="J18" s="360" t="s">
        <v>167</v>
      </c>
      <c r="K18" s="361" t="str">
        <f t="shared" si="3"/>
        <v>E1.P_A.MR2</v>
      </c>
      <c r="L18" s="362" t="s">
        <v>81</v>
      </c>
      <c r="M18" s="363" t="s">
        <v>168</v>
      </c>
      <c r="N18" s="364">
        <v>3</v>
      </c>
      <c r="O18" s="365">
        <v>2</v>
      </c>
      <c r="P18" s="366" t="s">
        <v>64</v>
      </c>
      <c r="Q18" s="367" t="str">
        <f t="shared" si="4"/>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5"/>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41" t="s">
        <v>175</v>
      </c>
      <c r="EM18" s="319" t="s">
        <v>169</v>
      </c>
      <c r="EN18" s="275" t="s">
        <v>170</v>
      </c>
      <c r="EO18" s="275">
        <v>0</v>
      </c>
      <c r="EP18" s="275">
        <v>4</v>
      </c>
      <c r="EQ18" s="276">
        <v>0</v>
      </c>
      <c r="ER18" s="276">
        <v>1</v>
      </c>
      <c r="ES18" s="276">
        <v>2</v>
      </c>
      <c r="ET18" s="839">
        <v>1</v>
      </c>
    </row>
    <row r="19" spans="1:150" ht="33" customHeight="1" thickBot="1" x14ac:dyDescent="0.25">
      <c r="A19" s="278" t="s">
        <v>53</v>
      </c>
      <c r="B19" s="279" t="s">
        <v>54</v>
      </c>
      <c r="C19" s="280" t="s">
        <v>55</v>
      </c>
      <c r="D19" s="281"/>
      <c r="E19" s="8" t="s">
        <v>57</v>
      </c>
      <c r="F19" s="282" t="str">
        <f t="shared" si="2"/>
        <v>E1.P_A</v>
      </c>
      <c r="G19" s="283" t="s">
        <v>58</v>
      </c>
      <c r="H19" s="283" t="s">
        <v>59</v>
      </c>
      <c r="I19" s="1022"/>
      <c r="J19" s="375" t="s">
        <v>167</v>
      </c>
      <c r="K19" s="285" t="str">
        <f t="shared" si="3"/>
        <v>E1.P_A.MR2</v>
      </c>
      <c r="L19" s="287" t="s">
        <v>81</v>
      </c>
      <c r="M19" s="288" t="s">
        <v>168</v>
      </c>
      <c r="N19" s="376">
        <v>3</v>
      </c>
      <c r="O19" s="377">
        <v>2</v>
      </c>
      <c r="P19" s="378" t="s">
        <v>87</v>
      </c>
      <c r="Q19" s="379" t="str">
        <f t="shared" si="4"/>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5"/>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41" t="s">
        <v>184</v>
      </c>
      <c r="EM19" s="319" t="s">
        <v>178</v>
      </c>
      <c r="EN19" s="275" t="s">
        <v>179</v>
      </c>
      <c r="EO19" s="275">
        <v>0</v>
      </c>
      <c r="EP19" s="275">
        <v>1</v>
      </c>
      <c r="EQ19" s="330">
        <v>0.25</v>
      </c>
      <c r="ER19" s="277">
        <v>0.25</v>
      </c>
      <c r="ES19" s="330">
        <v>0.25</v>
      </c>
      <c r="ET19" s="838">
        <v>0.25</v>
      </c>
    </row>
    <row r="20" spans="1:150" ht="49.5" customHeight="1" x14ac:dyDescent="0.2">
      <c r="A20" s="278" t="s">
        <v>53</v>
      </c>
      <c r="B20" s="279" t="s">
        <v>54</v>
      </c>
      <c r="C20" s="280" t="s">
        <v>55</v>
      </c>
      <c r="D20" s="281"/>
      <c r="E20" s="8" t="s">
        <v>57</v>
      </c>
      <c r="F20" s="282" t="str">
        <f t="shared" si="2"/>
        <v>E1.P_A</v>
      </c>
      <c r="G20" s="283" t="s">
        <v>58</v>
      </c>
      <c r="H20" s="283" t="s">
        <v>59</v>
      </c>
      <c r="I20" s="1022"/>
      <c r="J20" s="375" t="s">
        <v>167</v>
      </c>
      <c r="K20" s="285" t="str">
        <f t="shared" si="3"/>
        <v>E1.P_A.MR2</v>
      </c>
      <c r="L20" s="287" t="s">
        <v>81</v>
      </c>
      <c r="M20" s="288" t="s">
        <v>168</v>
      </c>
      <c r="N20" s="376">
        <v>3</v>
      </c>
      <c r="O20" s="377">
        <v>2</v>
      </c>
      <c r="P20" s="378" t="s">
        <v>99</v>
      </c>
      <c r="Q20" s="379" t="str">
        <f t="shared" si="4"/>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5"/>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41" t="s">
        <v>195</v>
      </c>
      <c r="EM20" s="319" t="s">
        <v>189</v>
      </c>
      <c r="EN20" s="275" t="s">
        <v>190</v>
      </c>
      <c r="EO20" s="387">
        <v>8</v>
      </c>
      <c r="EP20" s="387">
        <v>8</v>
      </c>
      <c r="EQ20" s="276">
        <v>8</v>
      </c>
      <c r="ER20" s="276">
        <v>8</v>
      </c>
      <c r="ES20" s="276">
        <v>8</v>
      </c>
      <c r="ET20" s="839">
        <v>8</v>
      </c>
    </row>
    <row r="21" spans="1:150" ht="37.5" customHeight="1" thickBot="1" x14ac:dyDescent="0.25">
      <c r="A21" s="278" t="s">
        <v>53</v>
      </c>
      <c r="B21" s="279" t="s">
        <v>54</v>
      </c>
      <c r="C21" s="280" t="s">
        <v>55</v>
      </c>
      <c r="D21" s="281"/>
      <c r="E21" s="8" t="s">
        <v>57</v>
      </c>
      <c r="F21" s="282" t="str">
        <f t="shared" si="2"/>
        <v>E1.P_A</v>
      </c>
      <c r="G21" s="283" t="s">
        <v>58</v>
      </c>
      <c r="H21" s="283" t="s">
        <v>59</v>
      </c>
      <c r="I21" s="1023"/>
      <c r="J21" s="375" t="s">
        <v>167</v>
      </c>
      <c r="K21" s="342" t="str">
        <f t="shared" si="3"/>
        <v>E1.P_A.MR2</v>
      </c>
      <c r="L21" s="388" t="s">
        <v>81</v>
      </c>
      <c r="M21" s="389" t="s">
        <v>168</v>
      </c>
      <c r="N21" s="390">
        <v>3</v>
      </c>
      <c r="O21" s="391">
        <v>2</v>
      </c>
      <c r="P21" s="392" t="s">
        <v>112</v>
      </c>
      <c r="Q21" s="393" t="str">
        <f t="shared" si="4"/>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5"/>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41" t="s">
        <v>206</v>
      </c>
      <c r="EM21" s="319" t="s">
        <v>200</v>
      </c>
      <c r="EN21" s="275" t="s">
        <v>201</v>
      </c>
      <c r="EO21" s="387">
        <v>0</v>
      </c>
      <c r="EP21" s="387">
        <v>3</v>
      </c>
      <c r="EQ21" s="330">
        <v>0.75</v>
      </c>
      <c r="ER21" s="330">
        <v>0.75</v>
      </c>
      <c r="ES21" s="330">
        <v>0.75</v>
      </c>
      <c r="ET21" s="838">
        <v>0.75</v>
      </c>
    </row>
    <row r="22" spans="1:150" ht="133.5" customHeight="1" x14ac:dyDescent="0.2">
      <c r="A22" s="278" t="s">
        <v>53</v>
      </c>
      <c r="B22" s="279" t="s">
        <v>54</v>
      </c>
      <c r="C22" s="280" t="s">
        <v>55</v>
      </c>
      <c r="D22" s="281"/>
      <c r="E22" s="8" t="s">
        <v>57</v>
      </c>
      <c r="F22" s="282" t="str">
        <f t="shared" si="2"/>
        <v>E1.P_A</v>
      </c>
      <c r="G22" s="283" t="s">
        <v>58</v>
      </c>
      <c r="H22" s="283" t="s">
        <v>59</v>
      </c>
      <c r="I22" s="1021" t="s">
        <v>211</v>
      </c>
      <c r="J22" s="399" t="s">
        <v>212</v>
      </c>
      <c r="K22" s="400" t="str">
        <f t="shared" si="3"/>
        <v>E1.P_A.MR3</v>
      </c>
      <c r="L22" s="362" t="s">
        <v>95</v>
      </c>
      <c r="M22" s="363" t="s">
        <v>213</v>
      </c>
      <c r="N22" s="248" t="s">
        <v>214</v>
      </c>
      <c r="O22" s="248" t="s">
        <v>214</v>
      </c>
      <c r="P22" s="401" t="s">
        <v>64</v>
      </c>
      <c r="Q22" s="367" t="str">
        <f t="shared" si="4"/>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5"/>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41" t="s">
        <v>221</v>
      </c>
      <c r="EM22" s="319" t="s">
        <v>215</v>
      </c>
      <c r="EN22" s="275" t="s">
        <v>216</v>
      </c>
      <c r="EO22" s="275">
        <v>1</v>
      </c>
      <c r="EP22" s="275">
        <v>2</v>
      </c>
      <c r="EQ22" s="277">
        <v>0.5</v>
      </c>
      <c r="ER22" s="277">
        <v>0.5</v>
      </c>
      <c r="ES22" s="277">
        <v>0.5</v>
      </c>
      <c r="ET22" s="842">
        <v>0.5</v>
      </c>
    </row>
    <row r="23" spans="1:150" ht="39" customHeight="1" thickBot="1" x14ac:dyDescent="0.25">
      <c r="A23" s="278" t="s">
        <v>53</v>
      </c>
      <c r="B23" s="279" t="s">
        <v>54</v>
      </c>
      <c r="C23" s="280" t="s">
        <v>55</v>
      </c>
      <c r="D23" s="281"/>
      <c r="E23" s="8" t="s">
        <v>57</v>
      </c>
      <c r="F23" s="282" t="str">
        <f t="shared" si="2"/>
        <v>E1.P_A</v>
      </c>
      <c r="G23" s="283" t="s">
        <v>58</v>
      </c>
      <c r="H23" s="283" t="s">
        <v>59</v>
      </c>
      <c r="I23" s="1022"/>
      <c r="J23" s="286" t="s">
        <v>212</v>
      </c>
      <c r="K23" s="286" t="str">
        <f t="shared" si="3"/>
        <v>E1.P_A.MR3</v>
      </c>
      <c r="L23" s="287" t="s">
        <v>95</v>
      </c>
      <c r="M23" s="288" t="s">
        <v>213</v>
      </c>
      <c r="N23" s="288" t="s">
        <v>226</v>
      </c>
      <c r="O23" s="288" t="s">
        <v>226</v>
      </c>
      <c r="P23" s="401" t="s">
        <v>87</v>
      </c>
      <c r="Q23" s="379" t="str">
        <f t="shared" si="4"/>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5"/>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41" t="s">
        <v>233</v>
      </c>
      <c r="EM23" s="319" t="s">
        <v>227</v>
      </c>
      <c r="EN23" s="275" t="s">
        <v>228</v>
      </c>
      <c r="EO23" s="275">
        <v>0</v>
      </c>
      <c r="EP23" s="275">
        <v>3</v>
      </c>
      <c r="EQ23" s="276">
        <v>0</v>
      </c>
      <c r="ER23" s="827">
        <v>0</v>
      </c>
      <c r="ES23" s="276">
        <v>1</v>
      </c>
      <c r="ET23" s="843">
        <v>2</v>
      </c>
    </row>
    <row r="24" spans="1:150" ht="48.75" customHeight="1" thickBot="1" x14ac:dyDescent="0.25">
      <c r="A24" s="278" t="s">
        <v>53</v>
      </c>
      <c r="B24" s="279" t="s">
        <v>54</v>
      </c>
      <c r="C24" s="280" t="s">
        <v>55</v>
      </c>
      <c r="D24" s="281"/>
      <c r="E24" s="8" t="s">
        <v>57</v>
      </c>
      <c r="F24" s="282" t="str">
        <f t="shared" si="2"/>
        <v>E1.P_A</v>
      </c>
      <c r="G24" s="283" t="s">
        <v>58</v>
      </c>
      <c r="H24" s="283" t="s">
        <v>59</v>
      </c>
      <c r="I24" s="1022"/>
      <c r="J24" s="286" t="s">
        <v>212</v>
      </c>
      <c r="K24" s="286" t="str">
        <f t="shared" si="3"/>
        <v>E1.P_A.MR3</v>
      </c>
      <c r="L24" s="287" t="s">
        <v>95</v>
      </c>
      <c r="M24" s="288" t="s">
        <v>213</v>
      </c>
      <c r="N24" s="288" t="s">
        <v>226</v>
      </c>
      <c r="O24" s="288" t="s">
        <v>226</v>
      </c>
      <c r="P24" s="401" t="s">
        <v>99</v>
      </c>
      <c r="Q24" s="379" t="str">
        <f t="shared" si="4"/>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5"/>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41" t="s">
        <v>242</v>
      </c>
      <c r="EM24" s="319" t="s">
        <v>236</v>
      </c>
      <c r="EN24" s="275" t="s">
        <v>237</v>
      </c>
      <c r="EO24" s="276">
        <v>100</v>
      </c>
      <c r="EP24" s="276">
        <v>100</v>
      </c>
      <c r="EQ24" s="276">
        <v>100</v>
      </c>
      <c r="ER24" s="276">
        <v>100</v>
      </c>
      <c r="ES24" s="276">
        <v>100</v>
      </c>
      <c r="ET24" s="839">
        <v>100</v>
      </c>
    </row>
    <row r="25" spans="1:150" ht="54" customHeight="1" thickBot="1" x14ac:dyDescent="0.25">
      <c r="A25" s="278" t="s">
        <v>53</v>
      </c>
      <c r="B25" s="279" t="s">
        <v>54</v>
      </c>
      <c r="C25" s="280" t="s">
        <v>55</v>
      </c>
      <c r="D25" s="281"/>
      <c r="E25" s="8" t="s">
        <v>57</v>
      </c>
      <c r="F25" s="282" t="str">
        <f t="shared" si="2"/>
        <v>E1.P_A</v>
      </c>
      <c r="G25" s="283" t="s">
        <v>58</v>
      </c>
      <c r="H25" s="283" t="s">
        <v>59</v>
      </c>
      <c r="I25" s="1022"/>
      <c r="J25" s="286" t="s">
        <v>212</v>
      </c>
      <c r="K25" s="286" t="str">
        <f t="shared" si="3"/>
        <v>E1.P_A.MR3</v>
      </c>
      <c r="L25" s="287" t="s">
        <v>95</v>
      </c>
      <c r="M25" s="288" t="s">
        <v>213</v>
      </c>
      <c r="N25" s="288" t="s">
        <v>226</v>
      </c>
      <c r="O25" s="288" t="s">
        <v>226</v>
      </c>
      <c r="P25" s="401" t="s">
        <v>112</v>
      </c>
      <c r="Q25" s="379" t="str">
        <f t="shared" si="4"/>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5"/>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41" t="s">
        <v>253</v>
      </c>
      <c r="EM25" s="319" t="s">
        <v>247</v>
      </c>
      <c r="EN25" s="275" t="s">
        <v>248</v>
      </c>
      <c r="EO25" s="275">
        <v>3</v>
      </c>
      <c r="EP25" s="275">
        <v>3</v>
      </c>
      <c r="EQ25" s="276">
        <v>3</v>
      </c>
      <c r="ER25" s="276">
        <v>3</v>
      </c>
      <c r="ES25" s="276">
        <v>3</v>
      </c>
      <c r="ET25" s="839">
        <v>3</v>
      </c>
    </row>
    <row r="26" spans="1:150" ht="37.5" customHeight="1" thickBot="1" x14ac:dyDescent="0.25">
      <c r="A26" s="278" t="s">
        <v>53</v>
      </c>
      <c r="B26" s="279" t="s">
        <v>54</v>
      </c>
      <c r="C26" s="280" t="s">
        <v>55</v>
      </c>
      <c r="D26" s="281"/>
      <c r="E26" s="8" t="s">
        <v>57</v>
      </c>
      <c r="F26" s="282" t="str">
        <f t="shared" si="2"/>
        <v>E1.P_A</v>
      </c>
      <c r="G26" s="283" t="s">
        <v>58</v>
      </c>
      <c r="H26" s="283" t="s">
        <v>59</v>
      </c>
      <c r="I26" s="1023"/>
      <c r="J26" s="402" t="s">
        <v>212</v>
      </c>
      <c r="K26" s="402" t="str">
        <f t="shared" si="3"/>
        <v>E1.P_A.MR3</v>
      </c>
      <c r="L26" s="388" t="s">
        <v>95</v>
      </c>
      <c r="M26" s="288" t="s">
        <v>213</v>
      </c>
      <c r="N26" s="389" t="s">
        <v>226</v>
      </c>
      <c r="O26" s="389" t="s">
        <v>226</v>
      </c>
      <c r="P26" s="401" t="s">
        <v>122</v>
      </c>
      <c r="Q26" s="403" t="str">
        <f t="shared" si="4"/>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5"/>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41" t="s">
        <v>262</v>
      </c>
      <c r="EM26" s="319" t="s">
        <v>256</v>
      </c>
      <c r="EN26" s="275" t="s">
        <v>257</v>
      </c>
      <c r="EO26" s="275">
        <v>0</v>
      </c>
      <c r="EP26" s="275">
        <v>1</v>
      </c>
      <c r="EQ26" s="276">
        <v>0</v>
      </c>
      <c r="ER26" s="276">
        <v>0</v>
      </c>
      <c r="ES26" s="277">
        <v>0.5</v>
      </c>
      <c r="ET26" s="842">
        <v>0.5</v>
      </c>
    </row>
    <row r="27" spans="1:150" ht="81" customHeight="1" thickBot="1" x14ac:dyDescent="0.25">
      <c r="A27" s="278" t="s">
        <v>53</v>
      </c>
      <c r="B27" s="279" t="s">
        <v>54</v>
      </c>
      <c r="C27" s="280" t="s">
        <v>55</v>
      </c>
      <c r="D27" s="281"/>
      <c r="E27" s="8" t="s">
        <v>57</v>
      </c>
      <c r="F27" s="282" t="str">
        <f t="shared" si="2"/>
        <v>E1.P_A</v>
      </c>
      <c r="G27" s="283" t="s">
        <v>58</v>
      </c>
      <c r="H27" s="283" t="s">
        <v>59</v>
      </c>
      <c r="I27" s="406" t="s">
        <v>267</v>
      </c>
      <c r="J27" s="399" t="s">
        <v>268</v>
      </c>
      <c r="K27" s="400" t="str">
        <f t="shared" si="3"/>
        <v>E1.P_A.MR4</v>
      </c>
      <c r="L27" s="362" t="s">
        <v>108</v>
      </c>
      <c r="M27" s="363" t="s">
        <v>269</v>
      </c>
      <c r="N27" s="407">
        <v>0</v>
      </c>
      <c r="O27" s="408">
        <v>0.04</v>
      </c>
      <c r="P27" s="409" t="s">
        <v>64</v>
      </c>
      <c r="Q27" s="250" t="str">
        <f t="shared" si="4"/>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5"/>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35" t="s">
        <v>276</v>
      </c>
      <c r="EM27" s="319" t="s">
        <v>270</v>
      </c>
      <c r="EN27" s="275" t="s">
        <v>271</v>
      </c>
      <c r="EO27" s="275">
        <v>2</v>
      </c>
      <c r="EP27" s="275">
        <v>2</v>
      </c>
      <c r="EQ27" s="820">
        <v>0.5</v>
      </c>
      <c r="ER27" s="820">
        <v>0.5</v>
      </c>
      <c r="ES27" s="820">
        <v>0.5</v>
      </c>
      <c r="ET27" s="844">
        <v>0.5</v>
      </c>
    </row>
    <row r="28" spans="1:150" ht="66" customHeight="1" thickBot="1" x14ac:dyDescent="0.25">
      <c r="A28" s="278" t="s">
        <v>53</v>
      </c>
      <c r="B28" s="279" t="s">
        <v>54</v>
      </c>
      <c r="C28" s="280" t="s">
        <v>55</v>
      </c>
      <c r="D28" s="281"/>
      <c r="E28" s="8" t="s">
        <v>57</v>
      </c>
      <c r="F28" s="282" t="str">
        <f t="shared" si="2"/>
        <v>E1.P_A</v>
      </c>
      <c r="G28" s="283" t="s">
        <v>58</v>
      </c>
      <c r="H28" s="283" t="s">
        <v>59</v>
      </c>
      <c r="I28" s="410"/>
      <c r="J28" s="286" t="s">
        <v>268</v>
      </c>
      <c r="K28" s="286" t="str">
        <f t="shared" si="3"/>
        <v>E1.P_A.MR4</v>
      </c>
      <c r="L28" s="411" t="s">
        <v>108</v>
      </c>
      <c r="M28" s="412" t="s">
        <v>269</v>
      </c>
      <c r="N28" s="413">
        <v>0</v>
      </c>
      <c r="O28" s="414">
        <v>0.04</v>
      </c>
      <c r="P28" s="409" t="s">
        <v>87</v>
      </c>
      <c r="Q28" s="291" t="str">
        <f t="shared" si="4"/>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5"/>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35" t="s">
        <v>287</v>
      </c>
      <c r="EM28" s="319" t="s">
        <v>281</v>
      </c>
      <c r="EN28" s="275" t="s">
        <v>282</v>
      </c>
      <c r="EO28" s="275">
        <v>1</v>
      </c>
      <c r="EP28" s="275">
        <v>3</v>
      </c>
      <c r="EQ28" s="330">
        <v>0.75</v>
      </c>
      <c r="ER28" s="330">
        <v>0.75</v>
      </c>
      <c r="ES28" s="330">
        <v>0.75</v>
      </c>
      <c r="ET28" s="838">
        <v>0.75</v>
      </c>
    </row>
    <row r="29" spans="1:150" ht="64.5" customHeight="1" thickBot="1" x14ac:dyDescent="0.25">
      <c r="A29" s="278" t="s">
        <v>53</v>
      </c>
      <c r="B29" s="279" t="s">
        <v>54</v>
      </c>
      <c r="C29" s="280" t="s">
        <v>55</v>
      </c>
      <c r="D29" s="281"/>
      <c r="E29" s="8" t="s">
        <v>57</v>
      </c>
      <c r="F29" s="282" t="str">
        <f t="shared" si="2"/>
        <v>E1.P_A</v>
      </c>
      <c r="G29" s="283" t="s">
        <v>58</v>
      </c>
      <c r="H29" s="283" t="s">
        <v>59</v>
      </c>
      <c r="I29" s="410"/>
      <c r="J29" s="286" t="s">
        <v>268</v>
      </c>
      <c r="K29" s="286" t="str">
        <f t="shared" si="3"/>
        <v>E1.P_A.MR4</v>
      </c>
      <c r="L29" s="411" t="s">
        <v>108</v>
      </c>
      <c r="M29" s="412" t="s">
        <v>269</v>
      </c>
      <c r="N29" s="413">
        <v>0</v>
      </c>
      <c r="O29" s="414">
        <v>0.04</v>
      </c>
      <c r="P29" s="409" t="s">
        <v>99</v>
      </c>
      <c r="Q29" s="291" t="str">
        <f t="shared" si="4"/>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5"/>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35" t="s">
        <v>298</v>
      </c>
      <c r="EM29" s="319" t="s">
        <v>292</v>
      </c>
      <c r="EN29" s="275" t="s">
        <v>293</v>
      </c>
      <c r="EO29" s="275">
        <v>1</v>
      </c>
      <c r="EP29" s="275">
        <v>3</v>
      </c>
      <c r="EQ29" s="330">
        <v>0.75</v>
      </c>
      <c r="ER29" s="330">
        <v>0.75</v>
      </c>
      <c r="ES29" s="330">
        <v>0.75</v>
      </c>
      <c r="ET29" s="838">
        <v>0.75</v>
      </c>
    </row>
    <row r="30" spans="1:150" ht="52.5" customHeight="1" thickBot="1" x14ac:dyDescent="0.25">
      <c r="A30" s="278" t="s">
        <v>53</v>
      </c>
      <c r="B30" s="279" t="s">
        <v>54</v>
      </c>
      <c r="C30" s="280" t="s">
        <v>55</v>
      </c>
      <c r="D30" s="281"/>
      <c r="E30" s="8" t="s">
        <v>57</v>
      </c>
      <c r="F30" s="282" t="str">
        <f t="shared" si="2"/>
        <v>E1.P_A</v>
      </c>
      <c r="G30" s="283" t="s">
        <v>58</v>
      </c>
      <c r="H30" s="283" t="s">
        <v>59</v>
      </c>
      <c r="I30" s="410"/>
      <c r="J30" s="286" t="s">
        <v>268</v>
      </c>
      <c r="K30" s="286" t="str">
        <f t="shared" si="3"/>
        <v>E1.P_A.MR4</v>
      </c>
      <c r="L30" s="411" t="s">
        <v>108</v>
      </c>
      <c r="M30" s="412" t="s">
        <v>269</v>
      </c>
      <c r="N30" s="413">
        <v>0</v>
      </c>
      <c r="O30" s="414">
        <v>0.04</v>
      </c>
      <c r="P30" s="409" t="s">
        <v>112</v>
      </c>
      <c r="Q30" s="291" t="str">
        <f t="shared" si="4"/>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5"/>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35" t="s">
        <v>310</v>
      </c>
      <c r="EM30" s="319" t="s">
        <v>304</v>
      </c>
      <c r="EN30" s="275" t="s">
        <v>305</v>
      </c>
      <c r="EO30" s="275">
        <v>0</v>
      </c>
      <c r="EP30" s="275">
        <v>1</v>
      </c>
      <c r="EQ30" s="330">
        <v>0.25</v>
      </c>
      <c r="ER30" s="330">
        <v>0.25</v>
      </c>
      <c r="ES30" s="330">
        <v>0.25</v>
      </c>
      <c r="ET30" s="838">
        <v>0.25</v>
      </c>
    </row>
    <row r="31" spans="1:150" ht="75" customHeight="1" thickBot="1" x14ac:dyDescent="0.25">
      <c r="A31" s="278" t="s">
        <v>53</v>
      </c>
      <c r="B31" s="279" t="s">
        <v>54</v>
      </c>
      <c r="C31" s="280" t="s">
        <v>55</v>
      </c>
      <c r="D31" s="281"/>
      <c r="E31" s="8" t="s">
        <v>57</v>
      </c>
      <c r="F31" s="282" t="str">
        <f t="shared" si="2"/>
        <v>E1.P_A</v>
      </c>
      <c r="G31" s="283" t="s">
        <v>58</v>
      </c>
      <c r="H31" s="283" t="s">
        <v>59</v>
      </c>
      <c r="I31" s="415"/>
      <c r="J31" s="286" t="s">
        <v>268</v>
      </c>
      <c r="K31" s="286" t="str">
        <f t="shared" si="3"/>
        <v>E1.P_A.MR4</v>
      </c>
      <c r="L31" s="411" t="s">
        <v>108</v>
      </c>
      <c r="M31" s="412" t="s">
        <v>269</v>
      </c>
      <c r="N31" s="416">
        <v>0</v>
      </c>
      <c r="O31" s="417">
        <v>0.04</v>
      </c>
      <c r="P31" s="409" t="s">
        <v>122</v>
      </c>
      <c r="Q31" s="349" t="str">
        <f t="shared" si="4"/>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5"/>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35" t="s">
        <v>321</v>
      </c>
      <c r="EM31" s="319" t="s">
        <v>315</v>
      </c>
      <c r="EN31" s="275" t="s">
        <v>316</v>
      </c>
      <c r="EO31" s="275">
        <v>120</v>
      </c>
      <c r="EP31" s="275">
        <v>1500</v>
      </c>
      <c r="EQ31" s="276">
        <v>375</v>
      </c>
      <c r="ER31" s="276">
        <v>375</v>
      </c>
      <c r="ES31" s="276">
        <v>375</v>
      </c>
      <c r="ET31" s="839">
        <v>375</v>
      </c>
    </row>
    <row r="32" spans="1:150" ht="135" customHeight="1" x14ac:dyDescent="0.2">
      <c r="A32" s="278" t="s">
        <v>53</v>
      </c>
      <c r="B32" s="279" t="s">
        <v>54</v>
      </c>
      <c r="C32" s="280" t="s">
        <v>55</v>
      </c>
      <c r="D32" s="281"/>
      <c r="E32" s="8" t="s">
        <v>57</v>
      </c>
      <c r="F32" s="282" t="str">
        <f t="shared" si="2"/>
        <v>E1.P_A</v>
      </c>
      <c r="G32" s="283" t="s">
        <v>58</v>
      </c>
      <c r="H32" s="283" t="s">
        <v>59</v>
      </c>
      <c r="I32" s="406" t="s">
        <v>326</v>
      </c>
      <c r="J32" s="399" t="s">
        <v>327</v>
      </c>
      <c r="K32" s="418" t="str">
        <f t="shared" si="3"/>
        <v>E1.P_A.MR5</v>
      </c>
      <c r="L32" s="362" t="s">
        <v>118</v>
      </c>
      <c r="M32" s="363" t="s">
        <v>328</v>
      </c>
      <c r="N32" s="364">
        <v>0</v>
      </c>
      <c r="O32" s="248">
        <v>1</v>
      </c>
      <c r="P32" s="378" t="s">
        <v>64</v>
      </c>
      <c r="Q32" s="367" t="str">
        <f t="shared" si="4"/>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5"/>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41" t="s">
        <v>335</v>
      </c>
      <c r="EM32" s="319" t="s">
        <v>329</v>
      </c>
      <c r="EN32" s="275" t="s">
        <v>330</v>
      </c>
      <c r="EO32" s="275">
        <v>1</v>
      </c>
      <c r="EP32" s="275">
        <v>1</v>
      </c>
      <c r="EQ32" s="330">
        <v>0.25</v>
      </c>
      <c r="ER32" s="330">
        <v>0.25</v>
      </c>
      <c r="ES32" s="330">
        <v>0.25</v>
      </c>
      <c r="ET32" s="838">
        <v>0.25</v>
      </c>
    </row>
    <row r="33" spans="1:150" ht="95.25" customHeight="1" thickBot="1" x14ac:dyDescent="0.25">
      <c r="A33" s="278" t="s">
        <v>53</v>
      </c>
      <c r="B33" s="279" t="s">
        <v>54</v>
      </c>
      <c r="C33" s="280" t="s">
        <v>55</v>
      </c>
      <c r="D33" s="281"/>
      <c r="E33" s="8" t="s">
        <v>57</v>
      </c>
      <c r="F33" s="282" t="str">
        <f t="shared" si="2"/>
        <v>E1.P_A</v>
      </c>
      <c r="G33" s="283" t="s">
        <v>58</v>
      </c>
      <c r="H33" s="283" t="s">
        <v>59</v>
      </c>
      <c r="I33" s="422"/>
      <c r="J33" s="286" t="s">
        <v>327</v>
      </c>
      <c r="K33" s="286" t="str">
        <f t="shared" si="3"/>
        <v>E1.P_A.MR5</v>
      </c>
      <c r="L33" s="411" t="s">
        <v>118</v>
      </c>
      <c r="M33" s="412" t="s">
        <v>328</v>
      </c>
      <c r="N33" s="376">
        <v>0</v>
      </c>
      <c r="O33" s="289">
        <v>1</v>
      </c>
      <c r="P33" s="378" t="s">
        <v>87</v>
      </c>
      <c r="Q33" s="379" t="str">
        <f t="shared" si="4"/>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5"/>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41" t="s">
        <v>346</v>
      </c>
      <c r="EM33" s="319" t="s">
        <v>340</v>
      </c>
      <c r="EN33" s="275" t="s">
        <v>341</v>
      </c>
      <c r="EO33" s="275">
        <v>1</v>
      </c>
      <c r="EP33" s="275">
        <v>2</v>
      </c>
      <c r="EQ33" s="277">
        <v>0.5</v>
      </c>
      <c r="ER33" s="277">
        <v>0.5</v>
      </c>
      <c r="ES33" s="277">
        <v>0.5</v>
      </c>
      <c r="ET33" s="842">
        <v>0.5</v>
      </c>
    </row>
    <row r="34" spans="1:150" ht="105" customHeight="1" thickBot="1" x14ac:dyDescent="0.25">
      <c r="A34" s="278" t="s">
        <v>53</v>
      </c>
      <c r="B34" s="279" t="s">
        <v>54</v>
      </c>
      <c r="C34" s="280" t="s">
        <v>55</v>
      </c>
      <c r="D34" s="281"/>
      <c r="E34" s="8" t="s">
        <v>57</v>
      </c>
      <c r="F34" s="282" t="str">
        <f t="shared" si="2"/>
        <v>E1.P_A</v>
      </c>
      <c r="G34" s="283" t="s">
        <v>58</v>
      </c>
      <c r="H34" s="283" t="s">
        <v>59</v>
      </c>
      <c r="I34" s="422"/>
      <c r="J34" s="286" t="s">
        <v>327</v>
      </c>
      <c r="K34" s="286" t="str">
        <f t="shared" si="3"/>
        <v>E1.P_A.MR5</v>
      </c>
      <c r="L34" s="411" t="s">
        <v>118</v>
      </c>
      <c r="M34" s="412" t="s">
        <v>328</v>
      </c>
      <c r="N34" s="376">
        <v>0</v>
      </c>
      <c r="O34" s="289">
        <v>1</v>
      </c>
      <c r="P34" s="378" t="s">
        <v>99</v>
      </c>
      <c r="Q34" s="379" t="str">
        <f t="shared" si="4"/>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5"/>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41" t="s">
        <v>357</v>
      </c>
      <c r="EM34" s="319" t="s">
        <v>351</v>
      </c>
      <c r="EN34" s="275" t="s">
        <v>352</v>
      </c>
      <c r="EO34" s="275">
        <v>5</v>
      </c>
      <c r="EP34" s="387">
        <v>6</v>
      </c>
      <c r="EQ34" s="276">
        <v>2</v>
      </c>
      <c r="ER34" s="276">
        <v>2</v>
      </c>
      <c r="ES34" s="276">
        <v>1</v>
      </c>
      <c r="ET34" s="839">
        <v>1</v>
      </c>
    </row>
    <row r="35" spans="1:150" ht="85.5" customHeight="1" thickBot="1" x14ac:dyDescent="0.25">
      <c r="A35" s="278" t="s">
        <v>53</v>
      </c>
      <c r="B35" s="279" t="s">
        <v>54</v>
      </c>
      <c r="C35" s="280" t="s">
        <v>55</v>
      </c>
      <c r="D35" s="281"/>
      <c r="E35" s="8" t="s">
        <v>57</v>
      </c>
      <c r="F35" s="282" t="str">
        <f t="shared" si="2"/>
        <v>E1.P_A</v>
      </c>
      <c r="G35" s="425" t="s">
        <v>58</v>
      </c>
      <c r="H35" s="425" t="s">
        <v>59</v>
      </c>
      <c r="I35" s="426"/>
      <c r="J35" s="402" t="s">
        <v>327</v>
      </c>
      <c r="K35" s="402" t="str">
        <f t="shared" si="3"/>
        <v>E1.P_A.MR5</v>
      </c>
      <c r="L35" s="427" t="s">
        <v>118</v>
      </c>
      <c r="M35" s="428" t="s">
        <v>328</v>
      </c>
      <c r="N35" s="390">
        <v>0</v>
      </c>
      <c r="O35" s="429">
        <v>1</v>
      </c>
      <c r="P35" s="378" t="s">
        <v>112</v>
      </c>
      <c r="Q35" s="393" t="str">
        <f t="shared" si="4"/>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5"/>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41" t="s">
        <v>368</v>
      </c>
      <c r="EM35" s="319" t="s">
        <v>362</v>
      </c>
      <c r="EN35" s="275" t="s">
        <v>363</v>
      </c>
      <c r="EO35" s="275">
        <v>0</v>
      </c>
      <c r="EP35" s="275">
        <v>1</v>
      </c>
      <c r="EQ35" s="330">
        <v>0.25</v>
      </c>
      <c r="ER35" s="330">
        <v>0.25</v>
      </c>
      <c r="ES35" s="330">
        <v>0.25</v>
      </c>
      <c r="ET35" s="838">
        <v>0.25</v>
      </c>
    </row>
    <row r="36" spans="1:150" ht="78.75" customHeight="1" thickBot="1" x14ac:dyDescent="0.25">
      <c r="A36" s="278" t="s">
        <v>53</v>
      </c>
      <c r="B36" s="431" t="s">
        <v>54</v>
      </c>
      <c r="C36" s="432" t="s">
        <v>55</v>
      </c>
      <c r="D36" s="433" t="s">
        <v>371</v>
      </c>
      <c r="E36" s="3" t="s">
        <v>372</v>
      </c>
      <c r="F36" s="434" t="str">
        <f t="shared" si="2"/>
        <v>E1.P_B</v>
      </c>
      <c r="G36" s="435" t="s">
        <v>79</v>
      </c>
      <c r="H36" s="436" t="s">
        <v>152</v>
      </c>
      <c r="I36" s="406" t="s">
        <v>373</v>
      </c>
      <c r="J36" s="437" t="s">
        <v>61</v>
      </c>
      <c r="K36" s="418" t="str">
        <f t="shared" si="3"/>
        <v>E1.P_B.MR1</v>
      </c>
      <c r="L36" s="362" t="s">
        <v>128</v>
      </c>
      <c r="M36" s="363" t="s">
        <v>374</v>
      </c>
      <c r="N36" s="408">
        <v>0.2</v>
      </c>
      <c r="O36" s="408">
        <v>1</v>
      </c>
      <c r="P36" s="409" t="s">
        <v>64</v>
      </c>
      <c r="Q36" s="250" t="str">
        <f t="shared" si="4"/>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SUM(AH36:AM36)</f>
        <v>7950858398.8899994</v>
      </c>
      <c r="AO36" s="440">
        <f>AH36*1.035-2500000000</f>
        <v>1285001530.9017496</v>
      </c>
      <c r="AP36" s="440">
        <f>AI36*1.035</f>
        <v>1128999849.2639997</v>
      </c>
      <c r="AQ36" s="440">
        <f>AJ36*1.035-87500000</f>
        <v>357549999.99999988</v>
      </c>
      <c r="AR36" s="440">
        <f>AK36*1.035</f>
        <v>0</v>
      </c>
      <c r="AS36" s="440">
        <f>AL36*1.035</f>
        <v>0</v>
      </c>
      <c r="AT36" s="440">
        <f>AM36*1.035</f>
        <v>2870087062.6853995</v>
      </c>
      <c r="AU36" s="440">
        <f>SUM(AO36:AT36)</f>
        <v>5641638442.8511486</v>
      </c>
      <c r="AV36" s="440">
        <f t="shared" ref="AV36:BA36" si="6">AO36*1.035</f>
        <v>1329976584.4833107</v>
      </c>
      <c r="AW36" s="440">
        <f t="shared" si="6"/>
        <v>1168514843.9882395</v>
      </c>
      <c r="AX36" s="440">
        <f t="shared" si="6"/>
        <v>370064249.99999982</v>
      </c>
      <c r="AY36" s="440">
        <f t="shared" si="6"/>
        <v>0</v>
      </c>
      <c r="AZ36" s="440">
        <f t="shared" si="6"/>
        <v>0</v>
      </c>
      <c r="BA36" s="440">
        <f t="shared" si="6"/>
        <v>2970540109.8793883</v>
      </c>
      <c r="BB36" s="440">
        <f>SUM(AV36:BA36)</f>
        <v>5839095788.3509388</v>
      </c>
      <c r="BC36" s="441">
        <f>+BB36+AU36+AN36+AG36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5"/>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35" t="s">
        <v>382</v>
      </c>
      <c r="EM36" s="319" t="s">
        <v>375</v>
      </c>
      <c r="EN36" s="275" t="s">
        <v>1896</v>
      </c>
      <c r="EO36" s="276">
        <v>60</v>
      </c>
      <c r="EP36" s="276">
        <v>100</v>
      </c>
      <c r="EQ36" s="276">
        <v>0</v>
      </c>
      <c r="ER36" s="828">
        <v>0</v>
      </c>
      <c r="ES36" s="277">
        <v>50</v>
      </c>
      <c r="ET36" s="843">
        <v>50</v>
      </c>
    </row>
    <row r="37" spans="1:150" ht="51" customHeight="1" thickBot="1" x14ac:dyDescent="0.25">
      <c r="A37" s="278" t="s">
        <v>53</v>
      </c>
      <c r="B37" s="279" t="s">
        <v>54</v>
      </c>
      <c r="C37" s="280" t="s">
        <v>55</v>
      </c>
      <c r="D37" s="281"/>
      <c r="E37" s="8" t="s">
        <v>372</v>
      </c>
      <c r="F37" s="282" t="str">
        <f t="shared" si="2"/>
        <v>E1.P_B</v>
      </c>
      <c r="G37" s="443" t="s">
        <v>79</v>
      </c>
      <c r="H37" s="444" t="s">
        <v>152</v>
      </c>
      <c r="I37" s="445"/>
      <c r="J37" s="285" t="s">
        <v>61</v>
      </c>
      <c r="K37" s="286" t="str">
        <f t="shared" si="3"/>
        <v>E1.P_B.MR1</v>
      </c>
      <c r="L37" s="446" t="s">
        <v>128</v>
      </c>
      <c r="M37" s="447" t="s">
        <v>374</v>
      </c>
      <c r="N37" s="414">
        <v>0.2</v>
      </c>
      <c r="O37" s="414">
        <v>1</v>
      </c>
      <c r="P37" s="409" t="s">
        <v>87</v>
      </c>
      <c r="Q37" s="291" t="str">
        <f t="shared" si="4"/>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5"/>
        <v>E3.P_B.MR1</v>
      </c>
      <c r="DU37" s="7" t="s">
        <v>395</v>
      </c>
      <c r="DV37" s="7" t="s">
        <v>384</v>
      </c>
      <c r="DW37" s="7" t="s">
        <v>992</v>
      </c>
      <c r="DX37" s="7" t="s">
        <v>1783</v>
      </c>
      <c r="DY37" s="7" t="s">
        <v>396</v>
      </c>
      <c r="DZ37" s="7" t="s">
        <v>397</v>
      </c>
      <c r="EB37" s="308" t="s">
        <v>366</v>
      </c>
      <c r="EC37" s="309" t="s">
        <v>367</v>
      </c>
      <c r="ED37" s="310" t="s">
        <v>1073</v>
      </c>
      <c r="EE37" s="318" t="s">
        <v>1074</v>
      </c>
      <c r="EF37" s="318" t="s">
        <v>1075</v>
      </c>
      <c r="EG37" s="271"/>
      <c r="EH37" s="271"/>
      <c r="EI37" s="271"/>
      <c r="EJ37" s="271"/>
      <c r="EL37" s="835" t="s">
        <v>394</v>
      </c>
      <c r="EM37" s="319" t="s">
        <v>388</v>
      </c>
      <c r="EN37" s="275" t="s">
        <v>389</v>
      </c>
      <c r="EO37" s="275">
        <v>0</v>
      </c>
      <c r="EP37" s="275">
        <v>1</v>
      </c>
      <c r="EQ37" s="276">
        <v>0</v>
      </c>
      <c r="ER37" s="276">
        <v>0</v>
      </c>
      <c r="ES37" s="277">
        <v>0.5</v>
      </c>
      <c r="ET37" s="842">
        <v>0.5</v>
      </c>
    </row>
    <row r="38" spans="1:150" ht="81" customHeight="1" x14ac:dyDescent="0.2">
      <c r="A38" s="278" t="s">
        <v>53</v>
      </c>
      <c r="B38" s="279" t="s">
        <v>54</v>
      </c>
      <c r="C38" s="280" t="s">
        <v>55</v>
      </c>
      <c r="D38" s="281"/>
      <c r="E38" s="8" t="s">
        <v>372</v>
      </c>
      <c r="F38" s="282" t="str">
        <f t="shared" si="2"/>
        <v>E1.P_B</v>
      </c>
      <c r="G38" s="443" t="s">
        <v>79</v>
      </c>
      <c r="H38" s="444" t="s">
        <v>152</v>
      </c>
      <c r="I38" s="445"/>
      <c r="J38" s="285" t="s">
        <v>61</v>
      </c>
      <c r="K38" s="286" t="str">
        <f t="shared" si="3"/>
        <v>E1.P_B.MR1</v>
      </c>
      <c r="L38" s="446" t="s">
        <v>128</v>
      </c>
      <c r="M38" s="447" t="s">
        <v>374</v>
      </c>
      <c r="N38" s="414">
        <v>0.2</v>
      </c>
      <c r="O38" s="414">
        <v>1</v>
      </c>
      <c r="P38" s="409" t="s">
        <v>99</v>
      </c>
      <c r="Q38" s="291" t="str">
        <f t="shared" si="4"/>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5"/>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35" t="s">
        <v>405</v>
      </c>
      <c r="EM38" s="319" t="s">
        <v>399</v>
      </c>
      <c r="EN38" s="275" t="s">
        <v>400</v>
      </c>
      <c r="EO38" s="275">
        <v>0</v>
      </c>
      <c r="EP38" s="275">
        <v>1</v>
      </c>
      <c r="EQ38" s="330">
        <v>0.25</v>
      </c>
      <c r="ER38" s="330">
        <v>0.25</v>
      </c>
      <c r="ES38" s="330">
        <v>0.25</v>
      </c>
      <c r="ET38" s="838">
        <v>0.25</v>
      </c>
    </row>
    <row r="39" spans="1:150" ht="57" customHeight="1" thickBot="1" x14ac:dyDescent="0.25">
      <c r="A39" s="278" t="s">
        <v>53</v>
      </c>
      <c r="B39" s="279" t="s">
        <v>54</v>
      </c>
      <c r="C39" s="280" t="s">
        <v>55</v>
      </c>
      <c r="D39" s="281"/>
      <c r="E39" s="8" t="s">
        <v>372</v>
      </c>
      <c r="F39" s="282" t="str">
        <f t="shared" si="2"/>
        <v>E1.P_B</v>
      </c>
      <c r="G39" s="443" t="s">
        <v>79</v>
      </c>
      <c r="H39" s="444" t="s">
        <v>152</v>
      </c>
      <c r="I39" s="449"/>
      <c r="J39" s="342" t="s">
        <v>61</v>
      </c>
      <c r="K39" s="402" t="str">
        <f t="shared" si="3"/>
        <v>E1.P_B.MR1</v>
      </c>
      <c r="L39" s="450" t="s">
        <v>128</v>
      </c>
      <c r="M39" s="451" t="s">
        <v>374</v>
      </c>
      <c r="N39" s="417">
        <v>0.2</v>
      </c>
      <c r="O39" s="417">
        <v>1</v>
      </c>
      <c r="P39" s="409" t="s">
        <v>112</v>
      </c>
      <c r="Q39" s="452" t="str">
        <f t="shared" si="4"/>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5"/>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45" t="s">
        <v>416</v>
      </c>
      <c r="EM39" s="846" t="s">
        <v>410</v>
      </c>
      <c r="EN39" s="822" t="s">
        <v>411</v>
      </c>
      <c r="EO39" s="822">
        <v>0</v>
      </c>
      <c r="EP39" s="822">
        <v>1</v>
      </c>
      <c r="EQ39" s="821">
        <v>0</v>
      </c>
      <c r="ER39" s="821">
        <v>0</v>
      </c>
      <c r="ES39" s="820">
        <v>0.5</v>
      </c>
      <c r="ET39" s="844">
        <v>0.5</v>
      </c>
    </row>
    <row r="40" spans="1:150" ht="98.25" customHeight="1" thickBot="1" x14ac:dyDescent="0.25">
      <c r="A40" s="278" t="s">
        <v>53</v>
      </c>
      <c r="B40" s="453" t="s">
        <v>54</v>
      </c>
      <c r="C40" s="454" t="s">
        <v>55</v>
      </c>
      <c r="D40" s="454"/>
      <c r="E40" s="8" t="s">
        <v>372</v>
      </c>
      <c r="F40" s="282" t="str">
        <f t="shared" si="2"/>
        <v>E1.P_B</v>
      </c>
      <c r="G40" s="455" t="s">
        <v>79</v>
      </c>
      <c r="H40" s="455" t="s">
        <v>152</v>
      </c>
      <c r="I40" s="456" t="s">
        <v>419</v>
      </c>
      <c r="J40" s="457" t="s">
        <v>167</v>
      </c>
      <c r="K40" s="458" t="str">
        <f t="shared" si="3"/>
        <v>E1.P_B.MR2</v>
      </c>
      <c r="L40" s="362" t="s">
        <v>138</v>
      </c>
      <c r="M40" s="363" t="s">
        <v>420</v>
      </c>
      <c r="N40" s="364">
        <v>5295</v>
      </c>
      <c r="O40" s="248">
        <v>5295</v>
      </c>
      <c r="P40" s="401" t="s">
        <v>64</v>
      </c>
      <c r="Q40" s="367" t="str">
        <f t="shared" si="4"/>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5"/>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41" t="s">
        <v>427</v>
      </c>
      <c r="EM40" s="319" t="s">
        <v>421</v>
      </c>
      <c r="EN40" s="275" t="s">
        <v>422</v>
      </c>
      <c r="EO40" s="275">
        <v>5295</v>
      </c>
      <c r="EP40" s="275">
        <v>5295</v>
      </c>
      <c r="EQ40" s="276">
        <v>5295</v>
      </c>
      <c r="ER40" s="276">
        <v>5295</v>
      </c>
      <c r="ES40" s="276">
        <v>5295</v>
      </c>
      <c r="ET40" s="839">
        <v>5295</v>
      </c>
    </row>
    <row r="41" spans="1:150" ht="60" customHeight="1" thickBot="1" x14ac:dyDescent="0.25">
      <c r="A41" s="278" t="s">
        <v>53</v>
      </c>
      <c r="B41" s="279" t="s">
        <v>54</v>
      </c>
      <c r="C41" s="280" t="s">
        <v>55</v>
      </c>
      <c r="D41" s="281"/>
      <c r="E41" s="8" t="s">
        <v>372</v>
      </c>
      <c r="F41" s="282" t="str">
        <f t="shared" si="2"/>
        <v>E1.P_B</v>
      </c>
      <c r="G41" s="443" t="s">
        <v>79</v>
      </c>
      <c r="H41" s="443" t="s">
        <v>152</v>
      </c>
      <c r="I41" s="459"/>
      <c r="J41" s="460" t="s">
        <v>167</v>
      </c>
      <c r="K41" s="375" t="str">
        <f t="shared" si="3"/>
        <v>E1.P_B.MR2</v>
      </c>
      <c r="L41" s="461" t="s">
        <v>138</v>
      </c>
      <c r="M41" s="462" t="s">
        <v>420</v>
      </c>
      <c r="N41" s="376">
        <v>5295</v>
      </c>
      <c r="O41" s="289">
        <v>5295</v>
      </c>
      <c r="P41" s="401" t="s">
        <v>87</v>
      </c>
      <c r="Q41" s="379" t="str">
        <f t="shared" si="4"/>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5"/>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41" t="s">
        <v>438</v>
      </c>
      <c r="EM41" s="319" t="s">
        <v>432</v>
      </c>
      <c r="EN41" s="275" t="s">
        <v>433</v>
      </c>
      <c r="EO41" s="275">
        <v>1</v>
      </c>
      <c r="EP41" s="275">
        <v>1</v>
      </c>
      <c r="EQ41" s="330">
        <v>1</v>
      </c>
      <c r="ER41" s="330">
        <v>1</v>
      </c>
      <c r="ES41" s="330">
        <v>1</v>
      </c>
      <c r="ET41" s="838">
        <v>1</v>
      </c>
    </row>
    <row r="42" spans="1:150" ht="78.75" customHeight="1" thickBot="1" x14ac:dyDescent="0.25">
      <c r="A42" s="278" t="s">
        <v>53</v>
      </c>
      <c r="B42" s="279" t="s">
        <v>54</v>
      </c>
      <c r="C42" s="280" t="s">
        <v>55</v>
      </c>
      <c r="D42" s="281"/>
      <c r="E42" s="8" t="s">
        <v>372</v>
      </c>
      <c r="F42" s="282" t="str">
        <f t="shared" si="2"/>
        <v>E1.P_B</v>
      </c>
      <c r="G42" s="443" t="s">
        <v>79</v>
      </c>
      <c r="H42" s="443" t="s">
        <v>152</v>
      </c>
      <c r="I42" s="465"/>
      <c r="J42" s="466" t="s">
        <v>167</v>
      </c>
      <c r="K42" s="467" t="str">
        <f t="shared" si="3"/>
        <v>E1.P_B.MR2</v>
      </c>
      <c r="L42" s="468" t="s">
        <v>138</v>
      </c>
      <c r="M42" s="469" t="s">
        <v>420</v>
      </c>
      <c r="N42" s="390">
        <v>5295</v>
      </c>
      <c r="O42" s="429">
        <v>5295</v>
      </c>
      <c r="P42" s="401" t="s">
        <v>99</v>
      </c>
      <c r="Q42" s="393" t="str">
        <f t="shared" si="4"/>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5"/>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41" t="s">
        <v>445</v>
      </c>
      <c r="EM42" s="319" t="s">
        <v>441</v>
      </c>
      <c r="EN42" s="275" t="s">
        <v>442</v>
      </c>
      <c r="EO42" s="387">
        <v>0</v>
      </c>
      <c r="EP42" s="387">
        <v>1</v>
      </c>
      <c r="EQ42" s="330">
        <v>0.25</v>
      </c>
      <c r="ER42" s="330">
        <v>0.25</v>
      </c>
      <c r="ES42" s="330">
        <v>0.25</v>
      </c>
      <c r="ET42" s="838">
        <v>0.25</v>
      </c>
    </row>
    <row r="43" spans="1:150" ht="115.5" customHeight="1" thickBot="1" x14ac:dyDescent="0.3">
      <c r="A43" s="278" t="s">
        <v>53</v>
      </c>
      <c r="B43" s="453" t="s">
        <v>54</v>
      </c>
      <c r="C43" s="454" t="s">
        <v>55</v>
      </c>
      <c r="D43" s="454"/>
      <c r="E43" s="8" t="s">
        <v>372</v>
      </c>
      <c r="F43" s="282" t="str">
        <f t="shared" si="2"/>
        <v>E1.P_B</v>
      </c>
      <c r="G43" s="455" t="s">
        <v>79</v>
      </c>
      <c r="H43" s="455" t="s">
        <v>152</v>
      </c>
      <c r="I43" s="456" t="s">
        <v>450</v>
      </c>
      <c r="J43" s="457" t="s">
        <v>212</v>
      </c>
      <c r="K43" s="458" t="str">
        <f t="shared" si="3"/>
        <v>E1.P_B.MR3</v>
      </c>
      <c r="L43" s="362" t="s">
        <v>148</v>
      </c>
      <c r="M43" s="363" t="s">
        <v>451</v>
      </c>
      <c r="N43" s="248">
        <v>0</v>
      </c>
      <c r="O43" s="248">
        <v>20</v>
      </c>
      <c r="P43" s="378" t="s">
        <v>64</v>
      </c>
      <c r="Q43" s="26" t="str">
        <f t="shared" si="4"/>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5"/>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41" t="s">
        <v>456</v>
      </c>
      <c r="EM43" s="319" t="s">
        <v>452</v>
      </c>
      <c r="EN43" s="275" t="s">
        <v>453</v>
      </c>
      <c r="EO43" s="275">
        <v>0</v>
      </c>
      <c r="EP43" s="275">
        <v>2</v>
      </c>
      <c r="EQ43" s="277">
        <v>0.5</v>
      </c>
      <c r="ER43" s="277">
        <v>0.5</v>
      </c>
      <c r="ES43" s="277">
        <v>0.5</v>
      </c>
      <c r="ET43" s="842">
        <v>0.5</v>
      </c>
    </row>
    <row r="44" spans="1:150" ht="52.5" customHeight="1" thickBot="1" x14ac:dyDescent="0.25">
      <c r="A44" s="278" t="s">
        <v>53</v>
      </c>
      <c r="B44" s="470" t="s">
        <v>54</v>
      </c>
      <c r="C44" s="471" t="s">
        <v>55</v>
      </c>
      <c r="D44" s="454"/>
      <c r="E44" s="8" t="s">
        <v>372</v>
      </c>
      <c r="F44" s="282" t="str">
        <f t="shared" si="2"/>
        <v>E1.P_B</v>
      </c>
      <c r="G44" s="472" t="s">
        <v>79</v>
      </c>
      <c r="H44" s="472" t="s">
        <v>152</v>
      </c>
      <c r="I44" s="459"/>
      <c r="J44" s="460" t="s">
        <v>212</v>
      </c>
      <c r="K44" s="375" t="str">
        <f t="shared" si="3"/>
        <v>E1.P_B.MR3</v>
      </c>
      <c r="L44" s="473" t="s">
        <v>148</v>
      </c>
      <c r="M44" s="474" t="s">
        <v>451</v>
      </c>
      <c r="N44" s="289">
        <v>0</v>
      </c>
      <c r="O44" s="289">
        <v>20</v>
      </c>
      <c r="P44" s="378" t="s">
        <v>87</v>
      </c>
      <c r="Q44" s="367" t="str">
        <f t="shared" si="4"/>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5"/>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41" t="s">
        <v>464</v>
      </c>
      <c r="EM44" s="319" t="s">
        <v>461</v>
      </c>
      <c r="EN44" s="275" t="s">
        <v>453</v>
      </c>
      <c r="EO44" s="275">
        <v>0</v>
      </c>
      <c r="EP44" s="275">
        <v>2</v>
      </c>
      <c r="EQ44" s="277">
        <v>0.5</v>
      </c>
      <c r="ER44" s="277">
        <v>0.5</v>
      </c>
      <c r="ES44" s="277">
        <v>0.5</v>
      </c>
      <c r="ET44" s="842">
        <v>0.5</v>
      </c>
    </row>
    <row r="45" spans="1:150" ht="47.25" customHeight="1" thickBot="1" x14ac:dyDescent="0.25">
      <c r="A45" s="278" t="s">
        <v>53</v>
      </c>
      <c r="B45" s="470" t="s">
        <v>54</v>
      </c>
      <c r="C45" s="471" t="s">
        <v>55</v>
      </c>
      <c r="D45" s="454"/>
      <c r="E45" s="8" t="s">
        <v>372</v>
      </c>
      <c r="F45" s="282" t="str">
        <f t="shared" si="2"/>
        <v>E1.P_B</v>
      </c>
      <c r="G45" s="472" t="s">
        <v>79</v>
      </c>
      <c r="H45" s="472" t="s">
        <v>152</v>
      </c>
      <c r="I45" s="459"/>
      <c r="J45" s="460" t="s">
        <v>212</v>
      </c>
      <c r="K45" s="375" t="str">
        <f t="shared" si="3"/>
        <v>E1.P_B.MR3</v>
      </c>
      <c r="L45" s="473" t="s">
        <v>148</v>
      </c>
      <c r="M45" s="474" t="s">
        <v>451</v>
      </c>
      <c r="N45" s="289">
        <v>0</v>
      </c>
      <c r="O45" s="289">
        <v>20</v>
      </c>
      <c r="P45" s="378" t="s">
        <v>99</v>
      </c>
      <c r="Q45" s="379" t="str">
        <f t="shared" si="4"/>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5"/>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41" t="s">
        <v>472</v>
      </c>
      <c r="EM45" s="319" t="s">
        <v>469</v>
      </c>
      <c r="EN45" s="275" t="s">
        <v>453</v>
      </c>
      <c r="EO45" s="387">
        <v>0</v>
      </c>
      <c r="EP45" s="387">
        <v>2</v>
      </c>
      <c r="EQ45" s="277">
        <v>0.5</v>
      </c>
      <c r="ER45" s="277">
        <v>0.5</v>
      </c>
      <c r="ES45" s="277">
        <v>0.5</v>
      </c>
      <c r="ET45" s="842">
        <v>0.5</v>
      </c>
    </row>
    <row r="46" spans="1:150" ht="48.75" customHeight="1" thickBot="1" x14ac:dyDescent="0.3">
      <c r="A46" s="278" t="s">
        <v>53</v>
      </c>
      <c r="B46" s="470" t="s">
        <v>54</v>
      </c>
      <c r="C46" s="471" t="s">
        <v>55</v>
      </c>
      <c r="D46" s="454"/>
      <c r="E46" s="8" t="s">
        <v>372</v>
      </c>
      <c r="F46" s="282" t="str">
        <f t="shared" si="2"/>
        <v>E1.P_B</v>
      </c>
      <c r="G46" s="472" t="s">
        <v>79</v>
      </c>
      <c r="H46" s="472" t="s">
        <v>152</v>
      </c>
      <c r="I46" s="459"/>
      <c r="J46" s="460" t="s">
        <v>212</v>
      </c>
      <c r="K46" s="375" t="str">
        <f t="shared" si="3"/>
        <v>E1.P_B.MR3</v>
      </c>
      <c r="L46" s="473" t="s">
        <v>148</v>
      </c>
      <c r="M46" s="474" t="s">
        <v>451</v>
      </c>
      <c r="N46" s="289">
        <v>0</v>
      </c>
      <c r="O46" s="289">
        <v>20</v>
      </c>
      <c r="P46" s="378" t="s">
        <v>112</v>
      </c>
      <c r="Q46" s="379" t="str">
        <f t="shared" si="4"/>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5"/>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41" t="s">
        <v>480</v>
      </c>
      <c r="EM46" s="319" t="s">
        <v>477</v>
      </c>
      <c r="EN46" s="275" t="s">
        <v>453</v>
      </c>
      <c r="EO46" s="275">
        <v>0</v>
      </c>
      <c r="EP46" s="275">
        <v>2</v>
      </c>
      <c r="EQ46" s="277">
        <v>0.5</v>
      </c>
      <c r="ER46" s="277">
        <v>0.5</v>
      </c>
      <c r="ES46" s="277">
        <v>0.5</v>
      </c>
      <c r="ET46" s="842">
        <v>0.5</v>
      </c>
    </row>
    <row r="47" spans="1:150" ht="51.75" customHeight="1" x14ac:dyDescent="0.25">
      <c r="A47" s="278" t="s">
        <v>53</v>
      </c>
      <c r="B47" s="470" t="s">
        <v>54</v>
      </c>
      <c r="C47" s="471" t="s">
        <v>55</v>
      </c>
      <c r="D47" s="454"/>
      <c r="E47" s="8" t="s">
        <v>372</v>
      </c>
      <c r="F47" s="282" t="str">
        <f t="shared" si="2"/>
        <v>E1.P_B</v>
      </c>
      <c r="G47" s="472" t="s">
        <v>79</v>
      </c>
      <c r="H47" s="472" t="s">
        <v>152</v>
      </c>
      <c r="I47" s="459"/>
      <c r="J47" s="460" t="s">
        <v>212</v>
      </c>
      <c r="K47" s="375" t="str">
        <f t="shared" si="3"/>
        <v>E1.P_B.MR3</v>
      </c>
      <c r="L47" s="473" t="s">
        <v>148</v>
      </c>
      <c r="M47" s="474" t="s">
        <v>451</v>
      </c>
      <c r="N47" s="289">
        <v>0</v>
      </c>
      <c r="O47" s="289">
        <v>20</v>
      </c>
      <c r="P47" s="378" t="s">
        <v>122</v>
      </c>
      <c r="Q47" s="379" t="str">
        <f t="shared" si="4"/>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5"/>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41" t="s">
        <v>488</v>
      </c>
      <c r="EM47" s="319" t="s">
        <v>485</v>
      </c>
      <c r="EN47" s="275" t="s">
        <v>453</v>
      </c>
      <c r="EO47" s="275">
        <v>0</v>
      </c>
      <c r="EP47" s="275">
        <v>2</v>
      </c>
      <c r="EQ47" s="277">
        <v>0.5</v>
      </c>
      <c r="ER47" s="277">
        <v>0.5</v>
      </c>
      <c r="ES47" s="277">
        <v>0.5</v>
      </c>
      <c r="ET47" s="842">
        <v>0.5</v>
      </c>
    </row>
    <row r="48" spans="1:150" ht="50.25" customHeight="1" x14ac:dyDescent="0.25">
      <c r="A48" s="278" t="s">
        <v>53</v>
      </c>
      <c r="B48" s="470" t="s">
        <v>54</v>
      </c>
      <c r="C48" s="471" t="s">
        <v>55</v>
      </c>
      <c r="D48" s="454"/>
      <c r="E48" s="8" t="s">
        <v>372</v>
      </c>
      <c r="F48" s="282" t="str">
        <f t="shared" si="2"/>
        <v>E1.P_B</v>
      </c>
      <c r="G48" s="472" t="s">
        <v>79</v>
      </c>
      <c r="H48" s="472" t="s">
        <v>152</v>
      </c>
      <c r="I48" s="459"/>
      <c r="J48" s="460" t="s">
        <v>212</v>
      </c>
      <c r="K48" s="375" t="str">
        <f t="shared" si="3"/>
        <v>E1.P_B.MR3</v>
      </c>
      <c r="L48" s="473" t="s">
        <v>148</v>
      </c>
      <c r="M48" s="474" t="s">
        <v>451</v>
      </c>
      <c r="N48" s="289">
        <v>0</v>
      </c>
      <c r="O48" s="289">
        <v>20</v>
      </c>
      <c r="P48" s="378" t="s">
        <v>132</v>
      </c>
      <c r="Q48" s="379" t="str">
        <f t="shared" si="4"/>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5"/>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41" t="s">
        <v>496</v>
      </c>
      <c r="EM48" s="319" t="s">
        <v>493</v>
      </c>
      <c r="EN48" s="275" t="s">
        <v>453</v>
      </c>
      <c r="EO48" s="275">
        <v>0</v>
      </c>
      <c r="EP48" s="275">
        <v>3</v>
      </c>
      <c r="EQ48" s="330">
        <v>0.75</v>
      </c>
      <c r="ER48" s="330">
        <v>0.75</v>
      </c>
      <c r="ES48" s="330">
        <v>0.75</v>
      </c>
      <c r="ET48" s="838">
        <v>0.75</v>
      </c>
    </row>
    <row r="49" spans="1:150" ht="52.5" customHeight="1" x14ac:dyDescent="0.2">
      <c r="A49" s="278" t="s">
        <v>53</v>
      </c>
      <c r="B49" s="470" t="s">
        <v>54</v>
      </c>
      <c r="C49" s="471" t="s">
        <v>55</v>
      </c>
      <c r="D49" s="454"/>
      <c r="E49" s="8" t="s">
        <v>372</v>
      </c>
      <c r="F49" s="282" t="str">
        <f t="shared" si="2"/>
        <v>E1.P_B</v>
      </c>
      <c r="G49" s="472" t="s">
        <v>79</v>
      </c>
      <c r="H49" s="472" t="s">
        <v>152</v>
      </c>
      <c r="I49" s="459"/>
      <c r="J49" s="460" t="s">
        <v>212</v>
      </c>
      <c r="K49" s="375" t="str">
        <f t="shared" si="3"/>
        <v>E1.P_B.MR3</v>
      </c>
      <c r="L49" s="473" t="s">
        <v>148</v>
      </c>
      <c r="M49" s="474" t="s">
        <v>451</v>
      </c>
      <c r="N49" s="289">
        <v>0</v>
      </c>
      <c r="O49" s="289">
        <v>20</v>
      </c>
      <c r="P49" s="378" t="s">
        <v>142</v>
      </c>
      <c r="Q49" s="379" t="str">
        <f t="shared" si="4"/>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5"/>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41" t="s">
        <v>504</v>
      </c>
      <c r="EM49" s="319" t="s">
        <v>501</v>
      </c>
      <c r="EN49" s="275" t="s">
        <v>453</v>
      </c>
      <c r="EO49" s="275">
        <v>0</v>
      </c>
      <c r="EP49" s="275">
        <v>1</v>
      </c>
      <c r="EQ49" s="330">
        <v>0.25</v>
      </c>
      <c r="ER49" s="330">
        <v>0.25</v>
      </c>
      <c r="ES49" s="330">
        <v>0.25</v>
      </c>
      <c r="ET49" s="838">
        <v>0.25</v>
      </c>
    </row>
    <row r="50" spans="1:150" ht="48.75" customHeight="1" thickBot="1" x14ac:dyDescent="0.25">
      <c r="A50" s="278" t="s">
        <v>53</v>
      </c>
      <c r="B50" s="470" t="s">
        <v>54</v>
      </c>
      <c r="C50" s="471" t="s">
        <v>55</v>
      </c>
      <c r="D50" s="454"/>
      <c r="E50" s="8" t="s">
        <v>372</v>
      </c>
      <c r="F50" s="282" t="str">
        <f t="shared" si="2"/>
        <v>E1.P_B</v>
      </c>
      <c r="G50" s="472" t="s">
        <v>79</v>
      </c>
      <c r="H50" s="472" t="s">
        <v>152</v>
      </c>
      <c r="I50" s="459"/>
      <c r="J50" s="460" t="s">
        <v>212</v>
      </c>
      <c r="K50" s="375" t="str">
        <f t="shared" si="3"/>
        <v>E1.P_B.MR3</v>
      </c>
      <c r="L50" s="473" t="s">
        <v>148</v>
      </c>
      <c r="M50" s="474" t="s">
        <v>451</v>
      </c>
      <c r="N50" s="289">
        <v>0</v>
      </c>
      <c r="O50" s="289">
        <v>20</v>
      </c>
      <c r="P50" s="378" t="s">
        <v>156</v>
      </c>
      <c r="Q50" s="379" t="str">
        <f t="shared" si="4"/>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5"/>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41" t="s">
        <v>512</v>
      </c>
      <c r="EM50" s="319" t="s">
        <v>509</v>
      </c>
      <c r="EN50" s="275" t="s">
        <v>453</v>
      </c>
      <c r="EO50" s="275">
        <v>0</v>
      </c>
      <c r="EP50" s="275">
        <v>2</v>
      </c>
      <c r="EQ50" s="277">
        <v>0.5</v>
      </c>
      <c r="ER50" s="277">
        <v>0.5</v>
      </c>
      <c r="ES50" s="277">
        <v>0.5</v>
      </c>
      <c r="ET50" s="842">
        <v>0.5</v>
      </c>
    </row>
    <row r="51" spans="1:150" ht="50.25" customHeight="1" x14ac:dyDescent="0.2">
      <c r="A51" s="278" t="s">
        <v>53</v>
      </c>
      <c r="B51" s="470" t="s">
        <v>54</v>
      </c>
      <c r="C51" s="471" t="s">
        <v>55</v>
      </c>
      <c r="D51" s="454"/>
      <c r="E51" s="8" t="s">
        <v>372</v>
      </c>
      <c r="F51" s="282" t="str">
        <f t="shared" si="2"/>
        <v>E1.P_B</v>
      </c>
      <c r="G51" s="472" t="s">
        <v>79</v>
      </c>
      <c r="H51" s="472" t="s">
        <v>152</v>
      </c>
      <c r="I51" s="459"/>
      <c r="J51" s="460" t="s">
        <v>212</v>
      </c>
      <c r="K51" s="375" t="str">
        <f t="shared" si="3"/>
        <v>E1.P_B.MR3</v>
      </c>
      <c r="L51" s="473" t="s">
        <v>148</v>
      </c>
      <c r="M51" s="474" t="s">
        <v>451</v>
      </c>
      <c r="N51" s="289">
        <v>0</v>
      </c>
      <c r="O51" s="289">
        <v>20</v>
      </c>
      <c r="P51" s="378" t="s">
        <v>515</v>
      </c>
      <c r="Q51" s="379" t="str">
        <f t="shared" si="4"/>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5"/>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41" t="s">
        <v>519</v>
      </c>
      <c r="EM51" s="319" t="s">
        <v>516</v>
      </c>
      <c r="EN51" s="275" t="s">
        <v>453</v>
      </c>
      <c r="EO51" s="275">
        <v>0</v>
      </c>
      <c r="EP51" s="275">
        <v>3</v>
      </c>
      <c r="EQ51" s="330">
        <v>0.75</v>
      </c>
      <c r="ER51" s="330">
        <v>0.75</v>
      </c>
      <c r="ES51" s="330">
        <v>0.75</v>
      </c>
      <c r="ET51" s="838">
        <v>0.75</v>
      </c>
    </row>
    <row r="52" spans="1:150" ht="51.75" customHeight="1" thickBot="1" x14ac:dyDescent="0.25">
      <c r="A52" s="278" t="s">
        <v>53</v>
      </c>
      <c r="B52" s="470" t="s">
        <v>54</v>
      </c>
      <c r="C52" s="471" t="s">
        <v>55</v>
      </c>
      <c r="D52" s="454"/>
      <c r="E52" s="8" t="s">
        <v>372</v>
      </c>
      <c r="F52" s="282" t="str">
        <f t="shared" si="2"/>
        <v>E1.P_B</v>
      </c>
      <c r="G52" s="477" t="s">
        <v>79</v>
      </c>
      <c r="H52" s="472" t="s">
        <v>152</v>
      </c>
      <c r="I52" s="459"/>
      <c r="J52" s="460" t="s">
        <v>212</v>
      </c>
      <c r="K52" s="375" t="str">
        <f t="shared" si="3"/>
        <v>E1.P_B.MR3</v>
      </c>
      <c r="L52" s="473" t="s">
        <v>148</v>
      </c>
      <c r="M52" s="474" t="s">
        <v>451</v>
      </c>
      <c r="N52" s="429">
        <v>0</v>
      </c>
      <c r="O52" s="429">
        <v>20</v>
      </c>
      <c r="P52" s="378" t="s">
        <v>522</v>
      </c>
      <c r="Q52" s="393" t="str">
        <f t="shared" si="4"/>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5"/>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41" t="s">
        <v>526</v>
      </c>
      <c r="EM52" s="319" t="s">
        <v>523</v>
      </c>
      <c r="EN52" s="275" t="s">
        <v>453</v>
      </c>
      <c r="EO52" s="275">
        <v>0</v>
      </c>
      <c r="EP52" s="275">
        <v>1</v>
      </c>
      <c r="EQ52" s="330">
        <v>0.25</v>
      </c>
      <c r="ER52" s="330">
        <v>0.25</v>
      </c>
      <c r="ES52" s="330">
        <v>0.25</v>
      </c>
      <c r="ET52" s="838">
        <v>0.25</v>
      </c>
    </row>
    <row r="53" spans="1:150" ht="85.5" customHeight="1" x14ac:dyDescent="0.2">
      <c r="A53" s="278" t="s">
        <v>53</v>
      </c>
      <c r="B53" s="431" t="s">
        <v>54</v>
      </c>
      <c r="C53" s="432" t="s">
        <v>55</v>
      </c>
      <c r="D53" s="433" t="s">
        <v>529</v>
      </c>
      <c r="E53" s="3" t="s">
        <v>530</v>
      </c>
      <c r="F53" s="434" t="str">
        <f t="shared" si="2"/>
        <v>E1.P_C</v>
      </c>
      <c r="G53" s="479" t="s">
        <v>93</v>
      </c>
      <c r="H53" s="480" t="s">
        <v>187</v>
      </c>
      <c r="I53" s="406" t="s">
        <v>531</v>
      </c>
      <c r="J53" s="457" t="s">
        <v>61</v>
      </c>
      <c r="K53" s="458" t="str">
        <f t="shared" si="3"/>
        <v>E1.P_C.MR1</v>
      </c>
      <c r="L53" s="481" t="s">
        <v>162</v>
      </c>
      <c r="M53" s="363" t="s">
        <v>532</v>
      </c>
      <c r="N53" s="248">
        <v>3630</v>
      </c>
      <c r="O53" s="482">
        <v>3700</v>
      </c>
      <c r="P53" s="483" t="s">
        <v>64</v>
      </c>
      <c r="Q53" s="484" t="str">
        <f t="shared" si="4"/>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SUM(AA53:AF53)</f>
        <v>3050000000</v>
      </c>
      <c r="AH53" s="440">
        <f>+AA53</f>
        <v>1878153364</v>
      </c>
      <c r="AI53" s="440">
        <f>+AB53</f>
        <v>934669035</v>
      </c>
      <c r="AJ53" s="440">
        <f>+AC53</f>
        <v>200000000</v>
      </c>
      <c r="AK53" s="440">
        <v>0</v>
      </c>
      <c r="AL53" s="440">
        <f t="shared" ref="AL53:AT53" si="7">+AE53</f>
        <v>0</v>
      </c>
      <c r="AM53" s="440">
        <f t="shared" si="7"/>
        <v>37177601</v>
      </c>
      <c r="AN53" s="440">
        <f t="shared" si="7"/>
        <v>3050000000</v>
      </c>
      <c r="AO53" s="440">
        <f t="shared" si="7"/>
        <v>1878153364</v>
      </c>
      <c r="AP53" s="440">
        <f t="shared" si="7"/>
        <v>934669035</v>
      </c>
      <c r="AQ53" s="440">
        <f t="shared" si="7"/>
        <v>200000000</v>
      </c>
      <c r="AR53" s="440">
        <v>0</v>
      </c>
      <c r="AS53" s="440">
        <f t="shared" si="7"/>
        <v>0</v>
      </c>
      <c r="AT53" s="440">
        <f t="shared" si="7"/>
        <v>37177601</v>
      </c>
      <c r="AU53" s="440">
        <f>SUM(AO53:AT53)</f>
        <v>3050000000</v>
      </c>
      <c r="AV53" s="440">
        <f>+AO53</f>
        <v>1878153364</v>
      </c>
      <c r="AW53" s="440">
        <f>+AP53</f>
        <v>934669035</v>
      </c>
      <c r="AX53" s="440">
        <f>+AQ53</f>
        <v>200000000</v>
      </c>
      <c r="AY53" s="440">
        <v>0</v>
      </c>
      <c r="AZ53" s="440">
        <f>+AS53</f>
        <v>0</v>
      </c>
      <c r="BA53" s="440">
        <f>+AT53</f>
        <v>37177601</v>
      </c>
      <c r="BB53" s="440">
        <f>SUM(AV53:BA53)</f>
        <v>3050000000</v>
      </c>
      <c r="BC53" s="441">
        <f>+BB53+AU53+AN53+AG53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5"/>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47" t="s">
        <v>538</v>
      </c>
      <c r="EM53" s="319" t="s">
        <v>533</v>
      </c>
      <c r="EN53" s="275" t="s">
        <v>534</v>
      </c>
      <c r="EO53" s="387">
        <v>24</v>
      </c>
      <c r="EP53" s="387">
        <v>34</v>
      </c>
      <c r="EQ53" s="491">
        <v>34</v>
      </c>
      <c r="ER53" s="491">
        <v>34</v>
      </c>
      <c r="ES53" s="491">
        <v>34</v>
      </c>
      <c r="ET53" s="848">
        <v>34</v>
      </c>
    </row>
    <row r="54" spans="1:150" ht="51.75" customHeight="1" thickBot="1" x14ac:dyDescent="0.25">
      <c r="A54" s="278" t="s">
        <v>53</v>
      </c>
      <c r="B54" s="431" t="s">
        <v>54</v>
      </c>
      <c r="C54" s="432" t="s">
        <v>55</v>
      </c>
      <c r="D54" s="432"/>
      <c r="E54" s="8" t="s">
        <v>530</v>
      </c>
      <c r="F54" s="282" t="str">
        <f t="shared" si="2"/>
        <v>E1.P_C</v>
      </c>
      <c r="G54" s="492" t="s">
        <v>93</v>
      </c>
      <c r="H54" s="492" t="s">
        <v>187</v>
      </c>
      <c r="I54" s="284"/>
      <c r="J54" s="460" t="s">
        <v>61</v>
      </c>
      <c r="K54" s="375" t="str">
        <f t="shared" si="3"/>
        <v>E1.P_C.MR1</v>
      </c>
      <c r="L54" s="493" t="s">
        <v>162</v>
      </c>
      <c r="M54" s="493" t="s">
        <v>532</v>
      </c>
      <c r="N54" s="289">
        <v>3630</v>
      </c>
      <c r="O54" s="494">
        <v>3700</v>
      </c>
      <c r="P54" s="483" t="s">
        <v>87</v>
      </c>
      <c r="Q54" s="495" t="str">
        <f t="shared" si="4"/>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5"/>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47" t="s">
        <v>548</v>
      </c>
      <c r="EM54" s="319" t="s">
        <v>544</v>
      </c>
      <c r="EN54" s="275" t="s">
        <v>545</v>
      </c>
      <c r="EO54" s="275">
        <v>3</v>
      </c>
      <c r="EP54" s="275">
        <v>5</v>
      </c>
      <c r="EQ54" s="821">
        <v>0</v>
      </c>
      <c r="ER54" s="827">
        <v>0</v>
      </c>
      <c r="ES54" s="827">
        <v>1</v>
      </c>
      <c r="ET54" s="849">
        <v>1</v>
      </c>
    </row>
    <row r="55" spans="1:150" ht="63" customHeight="1" thickBot="1" x14ac:dyDescent="0.3">
      <c r="A55" s="278" t="s">
        <v>53</v>
      </c>
      <c r="B55" s="431" t="s">
        <v>54</v>
      </c>
      <c r="C55" s="432" t="s">
        <v>55</v>
      </c>
      <c r="D55" s="432"/>
      <c r="E55" s="8" t="s">
        <v>530</v>
      </c>
      <c r="F55" s="282" t="str">
        <f t="shared" si="2"/>
        <v>E1.P_C</v>
      </c>
      <c r="G55" s="492" t="s">
        <v>93</v>
      </c>
      <c r="H55" s="492" t="s">
        <v>187</v>
      </c>
      <c r="I55" s="284"/>
      <c r="J55" s="460" t="s">
        <v>61</v>
      </c>
      <c r="K55" s="375" t="str">
        <f t="shared" si="3"/>
        <v>E1.P_C.MR1</v>
      </c>
      <c r="L55" s="493" t="s">
        <v>162</v>
      </c>
      <c r="M55" s="493" t="s">
        <v>532</v>
      </c>
      <c r="N55" s="289">
        <v>3630</v>
      </c>
      <c r="O55" s="494">
        <v>3700</v>
      </c>
      <c r="P55" s="483" t="s">
        <v>99</v>
      </c>
      <c r="Q55" s="495" t="str">
        <f t="shared" si="4"/>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5"/>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47" t="s">
        <v>555</v>
      </c>
      <c r="EM55" s="319" t="s">
        <v>551</v>
      </c>
      <c r="EN55" s="275" t="s">
        <v>552</v>
      </c>
      <c r="EO55" s="275">
        <v>62</v>
      </c>
      <c r="EP55" s="275">
        <v>120</v>
      </c>
      <c r="EQ55" s="821">
        <v>30</v>
      </c>
      <c r="ER55" s="821">
        <v>30</v>
      </c>
      <c r="ES55" s="821">
        <v>30</v>
      </c>
      <c r="ET55" s="849">
        <v>30</v>
      </c>
    </row>
    <row r="56" spans="1:150" ht="63.75" customHeight="1" thickBot="1" x14ac:dyDescent="0.25">
      <c r="A56" s="278" t="s">
        <v>53</v>
      </c>
      <c r="B56" s="431" t="s">
        <v>54</v>
      </c>
      <c r="C56" s="432" t="s">
        <v>55</v>
      </c>
      <c r="D56" s="432"/>
      <c r="E56" s="8" t="s">
        <v>530</v>
      </c>
      <c r="F56" s="282" t="str">
        <f t="shared" si="2"/>
        <v>E1.P_C</v>
      </c>
      <c r="G56" s="492" t="s">
        <v>93</v>
      </c>
      <c r="H56" s="492" t="s">
        <v>187</v>
      </c>
      <c r="I56" s="284"/>
      <c r="J56" s="460" t="s">
        <v>61</v>
      </c>
      <c r="K56" s="375" t="str">
        <f t="shared" si="3"/>
        <v>E1.P_C.MR1</v>
      </c>
      <c r="L56" s="493" t="s">
        <v>162</v>
      </c>
      <c r="M56" s="493" t="s">
        <v>532</v>
      </c>
      <c r="N56" s="289">
        <v>3630</v>
      </c>
      <c r="O56" s="494">
        <v>3700</v>
      </c>
      <c r="P56" s="483" t="s">
        <v>112</v>
      </c>
      <c r="Q56" s="495" t="str">
        <f t="shared" si="4"/>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5"/>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47" t="s">
        <v>562</v>
      </c>
      <c r="EM56" s="319" t="s">
        <v>558</v>
      </c>
      <c r="EN56" s="275" t="s">
        <v>559</v>
      </c>
      <c r="EO56" s="275">
        <v>5</v>
      </c>
      <c r="EP56" s="275">
        <v>5</v>
      </c>
      <c r="EQ56" s="821">
        <v>5</v>
      </c>
      <c r="ER56" s="821">
        <v>5</v>
      </c>
      <c r="ES56" s="821">
        <v>5</v>
      </c>
      <c r="ET56" s="849">
        <v>5</v>
      </c>
    </row>
    <row r="57" spans="1:150" ht="90" customHeight="1" x14ac:dyDescent="0.2">
      <c r="A57" s="278" t="s">
        <v>53</v>
      </c>
      <c r="B57" s="431" t="s">
        <v>54</v>
      </c>
      <c r="C57" s="432" t="s">
        <v>55</v>
      </c>
      <c r="D57" s="432"/>
      <c r="E57" s="8" t="s">
        <v>530</v>
      </c>
      <c r="F57" s="282" t="str">
        <f t="shared" si="2"/>
        <v>E1.P_C</v>
      </c>
      <c r="G57" s="492" t="s">
        <v>93</v>
      </c>
      <c r="H57" s="492" t="s">
        <v>187</v>
      </c>
      <c r="I57" s="284"/>
      <c r="J57" s="460" t="s">
        <v>61</v>
      </c>
      <c r="K57" s="375" t="str">
        <f t="shared" si="3"/>
        <v>E1.P_C.MR1</v>
      </c>
      <c r="L57" s="493" t="s">
        <v>162</v>
      </c>
      <c r="M57" s="493" t="s">
        <v>532</v>
      </c>
      <c r="N57" s="289">
        <v>3630</v>
      </c>
      <c r="O57" s="494">
        <v>3700</v>
      </c>
      <c r="P57" s="483" t="s">
        <v>122</v>
      </c>
      <c r="Q57" s="495" t="str">
        <f t="shared" si="4"/>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5"/>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47" t="s">
        <v>569</v>
      </c>
      <c r="EM57" s="319" t="s">
        <v>565</v>
      </c>
      <c r="EN57" s="275" t="s">
        <v>566</v>
      </c>
      <c r="EO57" s="275">
        <v>126</v>
      </c>
      <c r="EP57" s="275">
        <v>126</v>
      </c>
      <c r="EQ57" s="276">
        <v>126</v>
      </c>
      <c r="ER57" s="276">
        <v>126</v>
      </c>
      <c r="ES57" s="276">
        <v>126</v>
      </c>
      <c r="ET57" s="839">
        <v>126</v>
      </c>
    </row>
    <row r="58" spans="1:150" ht="89.25" customHeight="1" x14ac:dyDescent="0.2">
      <c r="A58" s="278" t="s">
        <v>53</v>
      </c>
      <c r="B58" s="431" t="s">
        <v>54</v>
      </c>
      <c r="C58" s="432" t="s">
        <v>55</v>
      </c>
      <c r="D58" s="432"/>
      <c r="E58" s="8" t="s">
        <v>530</v>
      </c>
      <c r="F58" s="282" t="str">
        <f t="shared" si="2"/>
        <v>E1.P_C</v>
      </c>
      <c r="G58" s="492" t="s">
        <v>93</v>
      </c>
      <c r="H58" s="492" t="s">
        <v>187</v>
      </c>
      <c r="I58" s="284"/>
      <c r="J58" s="460" t="s">
        <v>61</v>
      </c>
      <c r="K58" s="375" t="str">
        <f t="shared" si="3"/>
        <v>E1.P_C.MR1</v>
      </c>
      <c r="L58" s="493" t="s">
        <v>162</v>
      </c>
      <c r="M58" s="493" t="s">
        <v>532</v>
      </c>
      <c r="N58" s="289">
        <v>3630</v>
      </c>
      <c r="O58" s="494">
        <v>3700</v>
      </c>
      <c r="P58" s="483" t="s">
        <v>132</v>
      </c>
      <c r="Q58" s="495" t="str">
        <f t="shared" si="4"/>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5"/>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47" t="s">
        <v>578</v>
      </c>
      <c r="EM58" s="319" t="s">
        <v>574</v>
      </c>
      <c r="EN58" s="275" t="s">
        <v>575</v>
      </c>
      <c r="EO58" s="275">
        <v>0</v>
      </c>
      <c r="EP58" s="275">
        <v>25</v>
      </c>
      <c r="EQ58" s="276">
        <v>0</v>
      </c>
      <c r="ER58" s="276">
        <v>0</v>
      </c>
      <c r="ES58" s="827">
        <v>12</v>
      </c>
      <c r="ET58" s="843">
        <v>13</v>
      </c>
    </row>
    <row r="59" spans="1:150" ht="71.25" customHeight="1" thickBot="1" x14ac:dyDescent="0.25">
      <c r="A59" s="278" t="s">
        <v>53</v>
      </c>
      <c r="B59" s="431" t="s">
        <v>54</v>
      </c>
      <c r="C59" s="432" t="s">
        <v>55</v>
      </c>
      <c r="D59" s="432"/>
      <c r="E59" s="8" t="s">
        <v>530</v>
      </c>
      <c r="F59" s="282" t="str">
        <f t="shared" si="2"/>
        <v>E1.P_C</v>
      </c>
      <c r="G59" s="492" t="s">
        <v>93</v>
      </c>
      <c r="H59" s="492" t="s">
        <v>187</v>
      </c>
      <c r="I59" s="284"/>
      <c r="J59" s="460" t="s">
        <v>61</v>
      </c>
      <c r="K59" s="375" t="str">
        <f t="shared" si="3"/>
        <v>E1.P_C.MR1</v>
      </c>
      <c r="L59" s="493" t="s">
        <v>162</v>
      </c>
      <c r="M59" s="493" t="s">
        <v>532</v>
      </c>
      <c r="N59" s="289">
        <v>3630</v>
      </c>
      <c r="O59" s="494">
        <v>3700</v>
      </c>
      <c r="P59" s="483" t="s">
        <v>142</v>
      </c>
      <c r="Q59" s="495" t="str">
        <f t="shared" si="4"/>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5"/>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47" t="s">
        <v>586</v>
      </c>
      <c r="EM59" s="319" t="s">
        <v>583</v>
      </c>
      <c r="EN59" s="275" t="s">
        <v>532</v>
      </c>
      <c r="EO59" s="387">
        <v>3630</v>
      </c>
      <c r="EP59" s="387">
        <v>3700</v>
      </c>
      <c r="EQ59" s="276">
        <v>3200</v>
      </c>
      <c r="ER59" s="276">
        <v>3300</v>
      </c>
      <c r="ES59" s="276">
        <v>3400</v>
      </c>
      <c r="ET59" s="839">
        <v>3700</v>
      </c>
    </row>
    <row r="60" spans="1:150" ht="66" customHeight="1" thickBot="1" x14ac:dyDescent="0.25">
      <c r="A60" s="278" t="s">
        <v>53</v>
      </c>
      <c r="B60" s="431" t="s">
        <v>54</v>
      </c>
      <c r="C60" s="432" t="s">
        <v>55</v>
      </c>
      <c r="D60" s="432"/>
      <c r="E60" s="8" t="s">
        <v>530</v>
      </c>
      <c r="F60" s="282" t="str">
        <f t="shared" si="2"/>
        <v>E1.P_C</v>
      </c>
      <c r="G60" s="492" t="s">
        <v>93</v>
      </c>
      <c r="H60" s="492" t="s">
        <v>187</v>
      </c>
      <c r="I60" s="284"/>
      <c r="J60" s="460" t="s">
        <v>61</v>
      </c>
      <c r="K60" s="375" t="str">
        <f t="shared" si="3"/>
        <v>E1.P_C.MR1</v>
      </c>
      <c r="L60" s="493" t="s">
        <v>162</v>
      </c>
      <c r="M60" s="493" t="s">
        <v>532</v>
      </c>
      <c r="N60" s="289">
        <v>3630</v>
      </c>
      <c r="O60" s="494">
        <v>3700</v>
      </c>
      <c r="P60" s="483" t="s">
        <v>156</v>
      </c>
      <c r="Q60" s="495" t="str">
        <f t="shared" si="4"/>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5"/>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47" t="s">
        <v>595</v>
      </c>
      <c r="EM60" s="319" t="s">
        <v>591</v>
      </c>
      <c r="EN60" s="275" t="s">
        <v>592</v>
      </c>
      <c r="EO60" s="850">
        <v>14</v>
      </c>
      <c r="EP60" s="850">
        <v>18</v>
      </c>
      <c r="EQ60" s="821">
        <v>1</v>
      </c>
      <c r="ER60" s="821">
        <v>1</v>
      </c>
      <c r="ES60" s="821">
        <v>1</v>
      </c>
      <c r="ET60" s="849">
        <v>1</v>
      </c>
    </row>
    <row r="61" spans="1:150" ht="75.75" customHeight="1" x14ac:dyDescent="0.2">
      <c r="A61" s="278" t="s">
        <v>53</v>
      </c>
      <c r="B61" s="431" t="s">
        <v>54</v>
      </c>
      <c r="C61" s="432" t="s">
        <v>55</v>
      </c>
      <c r="D61" s="432"/>
      <c r="E61" s="8" t="s">
        <v>530</v>
      </c>
      <c r="F61" s="282" t="str">
        <f t="shared" si="2"/>
        <v>E1.P_C</v>
      </c>
      <c r="G61" s="492" t="s">
        <v>93</v>
      </c>
      <c r="H61" s="492" t="s">
        <v>187</v>
      </c>
      <c r="I61" s="284"/>
      <c r="J61" s="460" t="s">
        <v>61</v>
      </c>
      <c r="K61" s="375" t="str">
        <f t="shared" si="3"/>
        <v>E1.P_C.MR1</v>
      </c>
      <c r="L61" s="493" t="s">
        <v>162</v>
      </c>
      <c r="M61" s="493" t="s">
        <v>532</v>
      </c>
      <c r="N61" s="289">
        <v>3630</v>
      </c>
      <c r="O61" s="494">
        <v>3700</v>
      </c>
      <c r="P61" s="483" t="s">
        <v>515</v>
      </c>
      <c r="Q61" s="495" t="str">
        <f t="shared" si="4"/>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5"/>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47" t="s">
        <v>600</v>
      </c>
      <c r="EM61" s="319" t="s">
        <v>598</v>
      </c>
      <c r="EN61" s="275" t="s">
        <v>599</v>
      </c>
      <c r="EO61" s="387">
        <v>0</v>
      </c>
      <c r="EP61" s="387">
        <v>3</v>
      </c>
      <c r="EQ61" s="276">
        <v>1</v>
      </c>
      <c r="ER61" s="827">
        <v>0</v>
      </c>
      <c r="ES61" s="827">
        <v>2</v>
      </c>
      <c r="ET61" s="839">
        <v>0</v>
      </c>
    </row>
    <row r="62" spans="1:150" ht="68.25" customHeight="1" x14ac:dyDescent="0.2">
      <c r="A62" s="278" t="s">
        <v>53</v>
      </c>
      <c r="B62" s="431" t="s">
        <v>54</v>
      </c>
      <c r="C62" s="432" t="s">
        <v>55</v>
      </c>
      <c r="D62" s="432"/>
      <c r="E62" s="8" t="s">
        <v>530</v>
      </c>
      <c r="F62" s="282" t="str">
        <f t="shared" si="2"/>
        <v>E1.P_C</v>
      </c>
      <c r="G62" s="492" t="s">
        <v>93</v>
      </c>
      <c r="H62" s="492" t="s">
        <v>187</v>
      </c>
      <c r="I62" s="284"/>
      <c r="J62" s="460" t="s">
        <v>61</v>
      </c>
      <c r="K62" s="375" t="str">
        <f t="shared" si="3"/>
        <v>E1.P_C.MR1</v>
      </c>
      <c r="L62" s="493" t="s">
        <v>162</v>
      </c>
      <c r="M62" s="493" t="s">
        <v>532</v>
      </c>
      <c r="N62" s="289">
        <v>3630</v>
      </c>
      <c r="O62" s="494">
        <v>3700</v>
      </c>
      <c r="P62" s="483" t="s">
        <v>522</v>
      </c>
      <c r="Q62" s="495" t="str">
        <f t="shared" si="4"/>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5"/>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47" t="s">
        <v>605</v>
      </c>
      <c r="EM62" s="319" t="s">
        <v>603</v>
      </c>
      <c r="EN62" s="275" t="s">
        <v>604</v>
      </c>
      <c r="EO62" s="275">
        <v>6</v>
      </c>
      <c r="EP62" s="275">
        <v>16</v>
      </c>
      <c r="EQ62" s="276">
        <v>16</v>
      </c>
      <c r="ER62" s="276">
        <v>16</v>
      </c>
      <c r="ES62" s="276">
        <v>16</v>
      </c>
      <c r="ET62" s="839">
        <v>16</v>
      </c>
    </row>
    <row r="63" spans="1:150" ht="114" customHeight="1" x14ac:dyDescent="0.2">
      <c r="A63" s="278" t="s">
        <v>53</v>
      </c>
      <c r="B63" s="431" t="s">
        <v>54</v>
      </c>
      <c r="C63" s="432" t="s">
        <v>55</v>
      </c>
      <c r="D63" s="432"/>
      <c r="E63" s="8" t="s">
        <v>530</v>
      </c>
      <c r="F63" s="282" t="str">
        <f t="shared" si="2"/>
        <v>E1.P_C</v>
      </c>
      <c r="G63" s="492" t="s">
        <v>93</v>
      </c>
      <c r="H63" s="492" t="s">
        <v>187</v>
      </c>
      <c r="I63" s="284"/>
      <c r="J63" s="460" t="s">
        <v>61</v>
      </c>
      <c r="K63" s="375" t="str">
        <f t="shared" si="3"/>
        <v>E1.P_C.MR1</v>
      </c>
      <c r="L63" s="493" t="s">
        <v>162</v>
      </c>
      <c r="M63" s="493" t="s">
        <v>532</v>
      </c>
      <c r="N63" s="289">
        <v>3630</v>
      </c>
      <c r="O63" s="494">
        <v>3700</v>
      </c>
      <c r="P63" s="483" t="s">
        <v>610</v>
      </c>
      <c r="Q63" s="495" t="str">
        <f t="shared" si="4"/>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47" t="s">
        <v>613</v>
      </c>
      <c r="EM63" s="319" t="s">
        <v>611</v>
      </c>
      <c r="EN63" s="275" t="s">
        <v>612</v>
      </c>
      <c r="EO63" s="275">
        <v>0</v>
      </c>
      <c r="EP63" s="275">
        <v>1</v>
      </c>
      <c r="EQ63" s="330">
        <v>0.25</v>
      </c>
      <c r="ER63" s="330">
        <v>0.25</v>
      </c>
      <c r="ES63" s="330">
        <v>0.25</v>
      </c>
      <c r="ET63" s="838">
        <v>0.25</v>
      </c>
    </row>
    <row r="64" spans="1:150" ht="52.5" customHeight="1" x14ac:dyDescent="0.2">
      <c r="A64" s="278" t="s">
        <v>53</v>
      </c>
      <c r="B64" s="431" t="s">
        <v>54</v>
      </c>
      <c r="C64" s="432" t="s">
        <v>55</v>
      </c>
      <c r="D64" s="432"/>
      <c r="E64" s="8" t="s">
        <v>530</v>
      </c>
      <c r="F64" s="282" t="str">
        <f t="shared" si="2"/>
        <v>E1.P_C</v>
      </c>
      <c r="G64" s="492" t="s">
        <v>93</v>
      </c>
      <c r="H64" s="492" t="s">
        <v>187</v>
      </c>
      <c r="I64" s="284"/>
      <c r="J64" s="460" t="s">
        <v>61</v>
      </c>
      <c r="K64" s="375" t="str">
        <f t="shared" si="3"/>
        <v>E1.P_C.MR1</v>
      </c>
      <c r="L64" s="493" t="s">
        <v>162</v>
      </c>
      <c r="M64" s="493" t="s">
        <v>532</v>
      </c>
      <c r="N64" s="289">
        <v>3630</v>
      </c>
      <c r="O64" s="494">
        <v>3700</v>
      </c>
      <c r="P64" s="483" t="s">
        <v>615</v>
      </c>
      <c r="Q64" s="495" t="str">
        <f t="shared" si="4"/>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47" t="s">
        <v>618</v>
      </c>
      <c r="EM64" s="319" t="s">
        <v>616</v>
      </c>
      <c r="EN64" s="275" t="s">
        <v>1897</v>
      </c>
      <c r="EO64" s="821">
        <v>25</v>
      </c>
      <c r="EP64" s="821">
        <v>50</v>
      </c>
      <c r="EQ64" s="821">
        <v>0</v>
      </c>
      <c r="ER64" s="821">
        <v>0</v>
      </c>
      <c r="ES64" s="829">
        <v>0</v>
      </c>
      <c r="ET64" s="840">
        <v>25</v>
      </c>
    </row>
    <row r="65" spans="1:150" ht="55.5" customHeight="1" x14ac:dyDescent="0.2">
      <c r="A65" s="278" t="s">
        <v>53</v>
      </c>
      <c r="B65" s="431" t="s">
        <v>54</v>
      </c>
      <c r="C65" s="432" t="s">
        <v>55</v>
      </c>
      <c r="D65" s="432"/>
      <c r="E65" s="8" t="s">
        <v>530</v>
      </c>
      <c r="F65" s="282" t="str">
        <f t="shared" si="2"/>
        <v>E1.P_C</v>
      </c>
      <c r="G65" s="492" t="s">
        <v>93</v>
      </c>
      <c r="H65" s="492" t="s">
        <v>187</v>
      </c>
      <c r="I65" s="284"/>
      <c r="J65" s="460" t="s">
        <v>61</v>
      </c>
      <c r="K65" s="375" t="str">
        <f t="shared" si="3"/>
        <v>E1.P_C.MR1</v>
      </c>
      <c r="L65" s="493" t="s">
        <v>162</v>
      </c>
      <c r="M65" s="493" t="s">
        <v>532</v>
      </c>
      <c r="N65" s="289">
        <v>3630</v>
      </c>
      <c r="O65" s="494">
        <v>3700</v>
      </c>
      <c r="P65" s="483" t="s">
        <v>620</v>
      </c>
      <c r="Q65" s="495" t="str">
        <f t="shared" si="4"/>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47" t="s">
        <v>623</v>
      </c>
      <c r="EM65" s="319" t="s">
        <v>621</v>
      </c>
      <c r="EN65" s="275" t="s">
        <v>622</v>
      </c>
      <c r="EO65" s="275">
        <v>2</v>
      </c>
      <c r="EP65" s="275">
        <v>6</v>
      </c>
      <c r="EQ65" s="276">
        <v>0</v>
      </c>
      <c r="ER65" s="827">
        <v>0</v>
      </c>
      <c r="ES65" s="276">
        <v>2</v>
      </c>
      <c r="ET65" s="839">
        <v>2</v>
      </c>
    </row>
    <row r="66" spans="1:150" ht="48" customHeight="1" x14ac:dyDescent="0.2">
      <c r="A66" s="278" t="s">
        <v>53</v>
      </c>
      <c r="B66" s="431" t="s">
        <v>54</v>
      </c>
      <c r="C66" s="432" t="s">
        <v>55</v>
      </c>
      <c r="D66" s="432"/>
      <c r="E66" s="8" t="s">
        <v>530</v>
      </c>
      <c r="F66" s="282" t="str">
        <f t="shared" si="2"/>
        <v>E1.P_C</v>
      </c>
      <c r="G66" s="492" t="s">
        <v>93</v>
      </c>
      <c r="H66" s="492" t="s">
        <v>187</v>
      </c>
      <c r="I66" s="284"/>
      <c r="J66" s="460" t="s">
        <v>61</v>
      </c>
      <c r="K66" s="375" t="str">
        <f t="shared" si="3"/>
        <v>E1.P_C.MR1</v>
      </c>
      <c r="L66" s="493" t="s">
        <v>162</v>
      </c>
      <c r="M66" s="493" t="s">
        <v>532</v>
      </c>
      <c r="N66" s="289">
        <v>3630</v>
      </c>
      <c r="O66" s="494">
        <v>3700</v>
      </c>
      <c r="P66" s="483" t="s">
        <v>625</v>
      </c>
      <c r="Q66" s="495" t="str">
        <f t="shared" si="4"/>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47" t="s">
        <v>628</v>
      </c>
      <c r="EM66" s="319" t="s">
        <v>626</v>
      </c>
      <c r="EN66" s="275" t="s">
        <v>627</v>
      </c>
      <c r="EO66" s="275">
        <v>1</v>
      </c>
      <c r="EP66" s="275">
        <v>1</v>
      </c>
      <c r="EQ66" s="330">
        <v>1</v>
      </c>
      <c r="ER66" s="330">
        <v>1</v>
      </c>
      <c r="ES66" s="330">
        <v>1</v>
      </c>
      <c r="ET66" s="838">
        <v>1</v>
      </c>
    </row>
    <row r="67" spans="1:150" ht="68.25" customHeight="1" x14ac:dyDescent="0.2">
      <c r="A67" s="278" t="s">
        <v>53</v>
      </c>
      <c r="B67" s="431" t="s">
        <v>54</v>
      </c>
      <c r="C67" s="432" t="s">
        <v>55</v>
      </c>
      <c r="D67" s="432"/>
      <c r="E67" s="8" t="s">
        <v>530</v>
      </c>
      <c r="F67" s="282" t="str">
        <f t="shared" si="2"/>
        <v>E1.P_C</v>
      </c>
      <c r="G67" s="492" t="s">
        <v>93</v>
      </c>
      <c r="H67" s="492" t="s">
        <v>187</v>
      </c>
      <c r="I67" s="284"/>
      <c r="J67" s="460" t="s">
        <v>61</v>
      </c>
      <c r="K67" s="375" t="str">
        <f t="shared" si="3"/>
        <v>E1.P_C.MR1</v>
      </c>
      <c r="L67" s="493" t="s">
        <v>162</v>
      </c>
      <c r="M67" s="493" t="s">
        <v>532</v>
      </c>
      <c r="N67" s="289">
        <v>3630</v>
      </c>
      <c r="O67" s="494">
        <v>3700</v>
      </c>
      <c r="P67" s="483" t="s">
        <v>630</v>
      </c>
      <c r="Q67" s="495" t="str">
        <f t="shared" si="4"/>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47" t="s">
        <v>633</v>
      </c>
      <c r="EM67" s="319" t="s">
        <v>631</v>
      </c>
      <c r="EN67" s="275" t="s">
        <v>632</v>
      </c>
      <c r="EO67" s="275">
        <v>1</v>
      </c>
      <c r="EP67" s="275">
        <v>20</v>
      </c>
      <c r="EQ67" s="276">
        <v>0</v>
      </c>
      <c r="ER67" s="827">
        <v>3</v>
      </c>
      <c r="ES67" s="827">
        <v>8</v>
      </c>
      <c r="ET67" s="843">
        <v>8</v>
      </c>
    </row>
    <row r="68" spans="1:150" ht="33.75" customHeight="1" thickBot="1" x14ac:dyDescent="0.25">
      <c r="A68" s="278" t="s">
        <v>53</v>
      </c>
      <c r="B68" s="431" t="s">
        <v>54</v>
      </c>
      <c r="C68" s="432" t="s">
        <v>55</v>
      </c>
      <c r="D68" s="432"/>
      <c r="E68" s="8" t="s">
        <v>530</v>
      </c>
      <c r="F68" s="282" t="str">
        <f t="shared" si="2"/>
        <v>E1.P_C</v>
      </c>
      <c r="G68" s="497" t="s">
        <v>93</v>
      </c>
      <c r="H68" s="497" t="s">
        <v>187</v>
      </c>
      <c r="I68" s="498"/>
      <c r="J68" s="466" t="s">
        <v>61</v>
      </c>
      <c r="K68" s="467" t="str">
        <f t="shared" si="3"/>
        <v>E1.P_C.MR1</v>
      </c>
      <c r="L68" s="499" t="s">
        <v>162</v>
      </c>
      <c r="M68" s="499" t="s">
        <v>532</v>
      </c>
      <c r="N68" s="429">
        <v>3630</v>
      </c>
      <c r="O68" s="500">
        <v>3700</v>
      </c>
      <c r="P68" s="483" t="s">
        <v>635</v>
      </c>
      <c r="Q68" s="501" t="str">
        <f t="shared" si="4"/>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47" t="s">
        <v>638</v>
      </c>
      <c r="EM68" s="319" t="s">
        <v>636</v>
      </c>
      <c r="EN68" s="275" t="s">
        <v>637</v>
      </c>
      <c r="EO68" s="275">
        <v>0</v>
      </c>
      <c r="EP68" s="276">
        <v>40</v>
      </c>
      <c r="EQ68" s="276">
        <v>0</v>
      </c>
      <c r="ER68" s="829">
        <v>0</v>
      </c>
      <c r="ES68" s="330">
        <v>15</v>
      </c>
      <c r="ET68" s="837">
        <v>25</v>
      </c>
    </row>
    <row r="69" spans="1:150" ht="105" customHeight="1" x14ac:dyDescent="0.2">
      <c r="A69" s="278" t="s">
        <v>53</v>
      </c>
      <c r="B69" s="453" t="s">
        <v>54</v>
      </c>
      <c r="C69" s="454" t="s">
        <v>55</v>
      </c>
      <c r="D69" s="433" t="s">
        <v>640</v>
      </c>
      <c r="E69" s="3" t="s">
        <v>641</v>
      </c>
      <c r="F69" s="434" t="str">
        <f t="shared" si="2"/>
        <v>E1.P_D</v>
      </c>
      <c r="G69" s="435" t="s">
        <v>106</v>
      </c>
      <c r="H69" s="436" t="s">
        <v>198</v>
      </c>
      <c r="I69" s="406" t="s">
        <v>642</v>
      </c>
      <c r="J69" s="437" t="s">
        <v>61</v>
      </c>
      <c r="K69" s="400" t="str">
        <f t="shared" si="3"/>
        <v>E1.P_D.MR1</v>
      </c>
      <c r="L69" s="362" t="s">
        <v>174</v>
      </c>
      <c r="M69" s="363" t="s">
        <v>532</v>
      </c>
      <c r="N69" s="248">
        <v>1400</v>
      </c>
      <c r="O69" s="482">
        <v>1800</v>
      </c>
      <c r="P69" s="483" t="s">
        <v>64</v>
      </c>
      <c r="Q69" s="484" t="str">
        <f t="shared" si="4"/>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8">+AA69</f>
        <v>717603684</v>
      </c>
      <c r="AI69" s="440">
        <f t="shared" si="8"/>
        <v>1146292679</v>
      </c>
      <c r="AJ69" s="440">
        <f t="shared" si="8"/>
        <v>100000000</v>
      </c>
      <c r="AK69" s="440">
        <f t="shared" si="8"/>
        <v>0</v>
      </c>
      <c r="AL69" s="440">
        <f t="shared" si="8"/>
        <v>0</v>
      </c>
      <c r="AM69" s="440">
        <f t="shared" si="8"/>
        <v>104103637</v>
      </c>
      <c r="AN69" s="440">
        <f t="shared" si="8"/>
        <v>2068000000</v>
      </c>
      <c r="AO69" s="440">
        <f t="shared" si="8"/>
        <v>717603684</v>
      </c>
      <c r="AP69" s="440">
        <f t="shared" si="8"/>
        <v>1146292679</v>
      </c>
      <c r="AQ69" s="440">
        <f t="shared" si="8"/>
        <v>100000000</v>
      </c>
      <c r="AR69" s="440">
        <f t="shared" si="8"/>
        <v>0</v>
      </c>
      <c r="AS69" s="440">
        <f t="shared" si="8"/>
        <v>0</v>
      </c>
      <c r="AT69" s="440">
        <f t="shared" si="8"/>
        <v>104103637</v>
      </c>
      <c r="AU69" s="440">
        <f>SUM(AO69:AT69)</f>
        <v>2068000000</v>
      </c>
      <c r="AV69" s="440">
        <f t="shared" ref="AV69:BA69" si="9">+AO69</f>
        <v>717603684</v>
      </c>
      <c r="AW69" s="440">
        <f t="shared" si="9"/>
        <v>1146292679</v>
      </c>
      <c r="AX69" s="440">
        <f t="shared" si="9"/>
        <v>100000000</v>
      </c>
      <c r="AY69" s="440">
        <f t="shared" si="9"/>
        <v>0</v>
      </c>
      <c r="AZ69" s="440">
        <f t="shared" si="9"/>
        <v>0</v>
      </c>
      <c r="BA69" s="440">
        <f t="shared" si="9"/>
        <v>104103637</v>
      </c>
      <c r="BB69" s="440">
        <f>SUM(AV69:BA69)</f>
        <v>2068000000</v>
      </c>
      <c r="BC69" s="441">
        <f>+BB69+AU69+AN69+AG69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47" t="s">
        <v>646</v>
      </c>
      <c r="EM69" s="319" t="s">
        <v>643</v>
      </c>
      <c r="EN69" s="275" t="s">
        <v>644</v>
      </c>
      <c r="EO69" s="387">
        <v>15</v>
      </c>
      <c r="EP69" s="387">
        <v>19</v>
      </c>
      <c r="EQ69" s="276">
        <v>17</v>
      </c>
      <c r="ER69" s="276">
        <v>18</v>
      </c>
      <c r="ES69" s="276">
        <v>19</v>
      </c>
      <c r="ET69" s="839">
        <v>19</v>
      </c>
    </row>
    <row r="70" spans="1:150" ht="56.25" customHeight="1" x14ac:dyDescent="0.2">
      <c r="A70" s="278" t="s">
        <v>53</v>
      </c>
      <c r="B70" s="431" t="s">
        <v>54</v>
      </c>
      <c r="C70" s="432" t="s">
        <v>55</v>
      </c>
      <c r="D70" s="432"/>
      <c r="E70" s="8" t="s">
        <v>641</v>
      </c>
      <c r="F70" s="282" t="str">
        <f t="shared" si="2"/>
        <v>E1.P_D</v>
      </c>
      <c r="G70" s="512" t="s">
        <v>106</v>
      </c>
      <c r="H70" s="513" t="s">
        <v>198</v>
      </c>
      <c r="I70" s="445"/>
      <c r="J70" s="285" t="s">
        <v>61</v>
      </c>
      <c r="K70" s="286" t="str">
        <f t="shared" si="3"/>
        <v>E1.P_D.MR1</v>
      </c>
      <c r="L70" s="514" t="s">
        <v>174</v>
      </c>
      <c r="M70" s="515" t="s">
        <v>532</v>
      </c>
      <c r="N70" s="289">
        <v>1400</v>
      </c>
      <c r="O70" s="494">
        <v>1800</v>
      </c>
      <c r="P70" s="483" t="s">
        <v>87</v>
      </c>
      <c r="Q70" s="495" t="str">
        <f t="shared" si="4"/>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47" t="s">
        <v>650</v>
      </c>
      <c r="EM70" s="319" t="s">
        <v>648</v>
      </c>
      <c r="EN70" s="275" t="s">
        <v>649</v>
      </c>
      <c r="EO70" s="275">
        <v>4</v>
      </c>
      <c r="EP70" s="275">
        <v>8</v>
      </c>
      <c r="EQ70" s="276">
        <v>6</v>
      </c>
      <c r="ER70" s="276">
        <v>8</v>
      </c>
      <c r="ES70" s="276">
        <v>8</v>
      </c>
      <c r="ET70" s="839">
        <v>8</v>
      </c>
    </row>
    <row r="71" spans="1:150" ht="50.25" customHeight="1" x14ac:dyDescent="0.2">
      <c r="A71" s="278" t="s">
        <v>53</v>
      </c>
      <c r="B71" s="431" t="s">
        <v>54</v>
      </c>
      <c r="C71" s="432" t="s">
        <v>55</v>
      </c>
      <c r="D71" s="432"/>
      <c r="E71" s="8" t="s">
        <v>641</v>
      </c>
      <c r="F71" s="282" t="str">
        <f t="shared" si="2"/>
        <v>E1.P_D</v>
      </c>
      <c r="G71" s="512" t="s">
        <v>106</v>
      </c>
      <c r="H71" s="513" t="s">
        <v>198</v>
      </c>
      <c r="I71" s="445"/>
      <c r="J71" s="285" t="s">
        <v>61</v>
      </c>
      <c r="K71" s="286" t="str">
        <f t="shared" si="3"/>
        <v>E1.P_D.MR1</v>
      </c>
      <c r="L71" s="514" t="s">
        <v>174</v>
      </c>
      <c r="M71" s="515" t="s">
        <v>532</v>
      </c>
      <c r="N71" s="289">
        <v>1400</v>
      </c>
      <c r="O71" s="494">
        <v>1800</v>
      </c>
      <c r="P71" s="483" t="s">
        <v>99</v>
      </c>
      <c r="Q71" s="495" t="str">
        <f t="shared" si="4"/>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47" t="s">
        <v>654</v>
      </c>
      <c r="EM71" s="319" t="s">
        <v>652</v>
      </c>
      <c r="EN71" s="275" t="s">
        <v>653</v>
      </c>
      <c r="EO71" s="275">
        <v>0</v>
      </c>
      <c r="EP71" s="275">
        <v>1</v>
      </c>
      <c r="EQ71" s="330">
        <v>0.25</v>
      </c>
      <c r="ER71" s="330">
        <v>0.25</v>
      </c>
      <c r="ES71" s="330">
        <v>0.25</v>
      </c>
      <c r="ET71" s="838">
        <v>0.25</v>
      </c>
    </row>
    <row r="72" spans="1:150" ht="72.75" customHeight="1" x14ac:dyDescent="0.2">
      <c r="A72" s="278" t="s">
        <v>53</v>
      </c>
      <c r="B72" s="431" t="s">
        <v>54</v>
      </c>
      <c r="C72" s="432" t="s">
        <v>55</v>
      </c>
      <c r="D72" s="432"/>
      <c r="E72" s="8" t="s">
        <v>641</v>
      </c>
      <c r="F72" s="282" t="str">
        <f t="shared" si="2"/>
        <v>E1.P_D</v>
      </c>
      <c r="G72" s="512" t="s">
        <v>106</v>
      </c>
      <c r="H72" s="513" t="s">
        <v>198</v>
      </c>
      <c r="I72" s="445"/>
      <c r="J72" s="285" t="s">
        <v>61</v>
      </c>
      <c r="K72" s="286" t="str">
        <f t="shared" si="3"/>
        <v>E1.P_D.MR1</v>
      </c>
      <c r="L72" s="514" t="s">
        <v>174</v>
      </c>
      <c r="M72" s="515" t="s">
        <v>532</v>
      </c>
      <c r="N72" s="289">
        <v>1400</v>
      </c>
      <c r="O72" s="494">
        <v>1800</v>
      </c>
      <c r="P72" s="483" t="s">
        <v>112</v>
      </c>
      <c r="Q72" s="495" t="str">
        <f t="shared" si="4"/>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47" t="s">
        <v>658</v>
      </c>
      <c r="EM72" s="319" t="s">
        <v>656</v>
      </c>
      <c r="EN72" s="275" t="s">
        <v>657</v>
      </c>
      <c r="EO72" s="275">
        <v>2</v>
      </c>
      <c r="EP72" s="275">
        <v>4</v>
      </c>
      <c r="EQ72" s="276">
        <v>1</v>
      </c>
      <c r="ER72" s="276">
        <v>1</v>
      </c>
      <c r="ES72" s="276">
        <v>1</v>
      </c>
      <c r="ET72" s="839">
        <v>1</v>
      </c>
    </row>
    <row r="73" spans="1:150" ht="51" customHeight="1" x14ac:dyDescent="0.2">
      <c r="A73" s="278" t="s">
        <v>53</v>
      </c>
      <c r="B73" s="431" t="s">
        <v>54</v>
      </c>
      <c r="C73" s="432" t="s">
        <v>55</v>
      </c>
      <c r="D73" s="432"/>
      <c r="E73" s="8" t="s">
        <v>641</v>
      </c>
      <c r="F73" s="282" t="str">
        <f t="shared" si="2"/>
        <v>E1.P_D</v>
      </c>
      <c r="G73" s="512" t="s">
        <v>106</v>
      </c>
      <c r="H73" s="513" t="s">
        <v>198</v>
      </c>
      <c r="I73" s="445"/>
      <c r="J73" s="285" t="s">
        <v>61</v>
      </c>
      <c r="K73" s="286" t="str">
        <f t="shared" si="3"/>
        <v>E1.P_D.MR1</v>
      </c>
      <c r="L73" s="514" t="s">
        <v>174</v>
      </c>
      <c r="M73" s="515" t="s">
        <v>532</v>
      </c>
      <c r="N73" s="289">
        <v>1400</v>
      </c>
      <c r="O73" s="494">
        <v>1800</v>
      </c>
      <c r="P73" s="483" t="s">
        <v>122</v>
      </c>
      <c r="Q73" s="495" t="str">
        <f t="shared" si="4"/>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47" t="s">
        <v>661</v>
      </c>
      <c r="EM73" s="319" t="s">
        <v>660</v>
      </c>
      <c r="EN73" s="275" t="s">
        <v>532</v>
      </c>
      <c r="EO73" s="275">
        <v>1</v>
      </c>
      <c r="EP73" s="275">
        <v>2</v>
      </c>
      <c r="EQ73" s="277">
        <v>0.5</v>
      </c>
      <c r="ER73" s="828">
        <v>0</v>
      </c>
      <c r="ES73" s="829">
        <v>0.25</v>
      </c>
      <c r="ET73" s="840">
        <v>0.25</v>
      </c>
    </row>
    <row r="74" spans="1:150" ht="49.5" customHeight="1" x14ac:dyDescent="0.2">
      <c r="A74" s="278" t="s">
        <v>53</v>
      </c>
      <c r="B74" s="431" t="s">
        <v>54</v>
      </c>
      <c r="C74" s="432" t="s">
        <v>55</v>
      </c>
      <c r="D74" s="432"/>
      <c r="E74" s="8" t="s">
        <v>641</v>
      </c>
      <c r="F74" s="282" t="str">
        <f t="shared" ref="F74:F137" si="10">+CONCATENATE(A74,E74)</f>
        <v>E1.P_D</v>
      </c>
      <c r="G74" s="512" t="s">
        <v>106</v>
      </c>
      <c r="H74" s="513" t="s">
        <v>198</v>
      </c>
      <c r="I74" s="445"/>
      <c r="J74" s="285" t="s">
        <v>61</v>
      </c>
      <c r="K74" s="286" t="str">
        <f t="shared" ref="K74:K137" si="11">+CONCATENATE(F74,".",J74)</f>
        <v>E1.P_D.MR1</v>
      </c>
      <c r="L74" s="514" t="s">
        <v>174</v>
      </c>
      <c r="M74" s="515" t="s">
        <v>532</v>
      </c>
      <c r="N74" s="289">
        <v>1400</v>
      </c>
      <c r="O74" s="494">
        <v>1800</v>
      </c>
      <c r="P74" s="483" t="s">
        <v>132</v>
      </c>
      <c r="Q74" s="495" t="str">
        <f t="shared" ref="Q74:Q137" si="12">+CONCATENATE(K74,"-",P74)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47" t="s">
        <v>665</v>
      </c>
      <c r="EM74" s="319" t="s">
        <v>663</v>
      </c>
      <c r="EN74" s="275" t="s">
        <v>664</v>
      </c>
      <c r="EO74" s="275">
        <v>1</v>
      </c>
      <c r="EP74" s="275">
        <v>5</v>
      </c>
      <c r="EQ74" s="276">
        <v>2</v>
      </c>
      <c r="ER74" s="276">
        <v>5</v>
      </c>
      <c r="ES74" s="276">
        <v>5</v>
      </c>
      <c r="ET74" s="839">
        <v>5</v>
      </c>
    </row>
    <row r="75" spans="1:150" ht="81.75" customHeight="1" x14ac:dyDescent="0.2">
      <c r="A75" s="278" t="s">
        <v>53</v>
      </c>
      <c r="B75" s="431" t="s">
        <v>54</v>
      </c>
      <c r="C75" s="432" t="s">
        <v>55</v>
      </c>
      <c r="D75" s="432"/>
      <c r="E75" s="8" t="s">
        <v>641</v>
      </c>
      <c r="F75" s="282" t="str">
        <f t="shared" si="10"/>
        <v>E1.P_D</v>
      </c>
      <c r="G75" s="512" t="s">
        <v>106</v>
      </c>
      <c r="H75" s="513" t="s">
        <v>198</v>
      </c>
      <c r="I75" s="445"/>
      <c r="J75" s="285" t="s">
        <v>61</v>
      </c>
      <c r="K75" s="286" t="str">
        <f t="shared" si="11"/>
        <v>E1.P_D.MR1</v>
      </c>
      <c r="L75" s="514" t="s">
        <v>174</v>
      </c>
      <c r="M75" s="515" t="s">
        <v>532</v>
      </c>
      <c r="N75" s="289">
        <v>1400</v>
      </c>
      <c r="O75" s="494">
        <v>1800</v>
      </c>
      <c r="P75" s="483" t="s">
        <v>142</v>
      </c>
      <c r="Q75" s="495" t="str">
        <f t="shared" si="12"/>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47" t="s">
        <v>669</v>
      </c>
      <c r="EM75" s="319" t="s">
        <v>667</v>
      </c>
      <c r="EN75" s="275" t="s">
        <v>668</v>
      </c>
      <c r="EO75" s="387">
        <v>1</v>
      </c>
      <c r="EP75" s="387">
        <v>1</v>
      </c>
      <c r="EQ75" s="277">
        <v>1</v>
      </c>
      <c r="ER75" s="277">
        <v>1</v>
      </c>
      <c r="ES75" s="277">
        <v>1</v>
      </c>
      <c r="ET75" s="842">
        <v>1</v>
      </c>
    </row>
    <row r="76" spans="1:150" ht="48" customHeight="1" x14ac:dyDescent="0.2">
      <c r="A76" s="278" t="s">
        <v>53</v>
      </c>
      <c r="B76" s="431" t="s">
        <v>54</v>
      </c>
      <c r="C76" s="432" t="s">
        <v>55</v>
      </c>
      <c r="D76" s="432"/>
      <c r="E76" s="8" t="s">
        <v>641</v>
      </c>
      <c r="F76" s="282" t="str">
        <f t="shared" si="10"/>
        <v>E1.P_D</v>
      </c>
      <c r="G76" s="512" t="s">
        <v>106</v>
      </c>
      <c r="H76" s="513" t="s">
        <v>198</v>
      </c>
      <c r="I76" s="445"/>
      <c r="J76" s="285" t="s">
        <v>61</v>
      </c>
      <c r="K76" s="286" t="str">
        <f t="shared" si="11"/>
        <v>E1.P_D.MR1</v>
      </c>
      <c r="L76" s="514" t="s">
        <v>174</v>
      </c>
      <c r="M76" s="515" t="s">
        <v>532</v>
      </c>
      <c r="N76" s="289">
        <v>1400</v>
      </c>
      <c r="O76" s="494">
        <v>1800</v>
      </c>
      <c r="P76" s="483" t="s">
        <v>156</v>
      </c>
      <c r="Q76" s="495" t="str">
        <f t="shared" si="12"/>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47" t="s">
        <v>673</v>
      </c>
      <c r="EM76" s="319" t="s">
        <v>671</v>
      </c>
      <c r="EN76" s="275" t="s">
        <v>672</v>
      </c>
      <c r="EO76" s="387">
        <v>200</v>
      </c>
      <c r="EP76" s="387">
        <v>240</v>
      </c>
      <c r="EQ76" s="276">
        <v>45</v>
      </c>
      <c r="ER76" s="276">
        <v>65</v>
      </c>
      <c r="ES76" s="276">
        <v>65</v>
      </c>
      <c r="ET76" s="839">
        <v>65</v>
      </c>
    </row>
    <row r="77" spans="1:150" ht="68.25" customHeight="1" x14ac:dyDescent="0.2">
      <c r="A77" s="278" t="s">
        <v>53</v>
      </c>
      <c r="B77" s="431" t="s">
        <v>54</v>
      </c>
      <c r="C77" s="432" t="s">
        <v>55</v>
      </c>
      <c r="D77" s="432"/>
      <c r="E77" s="8" t="s">
        <v>641</v>
      </c>
      <c r="F77" s="282" t="str">
        <f t="shared" si="10"/>
        <v>E1.P_D</v>
      </c>
      <c r="G77" s="512" t="s">
        <v>106</v>
      </c>
      <c r="H77" s="513" t="s">
        <v>198</v>
      </c>
      <c r="I77" s="445"/>
      <c r="J77" s="285" t="s">
        <v>61</v>
      </c>
      <c r="K77" s="286" t="str">
        <f t="shared" si="11"/>
        <v>E1.P_D.MR1</v>
      </c>
      <c r="L77" s="514" t="s">
        <v>174</v>
      </c>
      <c r="M77" s="515" t="s">
        <v>532</v>
      </c>
      <c r="N77" s="289">
        <v>1400</v>
      </c>
      <c r="O77" s="494">
        <v>1800</v>
      </c>
      <c r="P77" s="483" t="s">
        <v>515</v>
      </c>
      <c r="Q77" s="495" t="str">
        <f t="shared" si="12"/>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47" t="s">
        <v>677</v>
      </c>
      <c r="EM77" s="319" t="s">
        <v>675</v>
      </c>
      <c r="EN77" s="275" t="s">
        <v>676</v>
      </c>
      <c r="EO77" s="387">
        <v>154</v>
      </c>
      <c r="EP77" s="387">
        <v>200</v>
      </c>
      <c r="EQ77" s="276">
        <v>50</v>
      </c>
      <c r="ER77" s="276">
        <v>50</v>
      </c>
      <c r="ES77" s="276">
        <v>50</v>
      </c>
      <c r="ET77" s="839">
        <v>50</v>
      </c>
    </row>
    <row r="78" spans="1:150" ht="84" customHeight="1" x14ac:dyDescent="0.2">
      <c r="A78" s="278" t="s">
        <v>53</v>
      </c>
      <c r="B78" s="431" t="s">
        <v>54</v>
      </c>
      <c r="C78" s="432" t="s">
        <v>55</v>
      </c>
      <c r="D78" s="432"/>
      <c r="E78" s="8" t="s">
        <v>641</v>
      </c>
      <c r="F78" s="282" t="str">
        <f t="shared" si="10"/>
        <v>E1.P_D</v>
      </c>
      <c r="G78" s="512" t="s">
        <v>106</v>
      </c>
      <c r="H78" s="513" t="s">
        <v>198</v>
      </c>
      <c r="I78" s="445"/>
      <c r="J78" s="285" t="s">
        <v>61</v>
      </c>
      <c r="K78" s="286" t="str">
        <f t="shared" si="11"/>
        <v>E1.P_D.MR1</v>
      </c>
      <c r="L78" s="514" t="s">
        <v>174</v>
      </c>
      <c r="M78" s="515" t="s">
        <v>532</v>
      </c>
      <c r="N78" s="289">
        <v>1400</v>
      </c>
      <c r="O78" s="494">
        <v>1800</v>
      </c>
      <c r="P78" s="483" t="s">
        <v>522</v>
      </c>
      <c r="Q78" s="495" t="str">
        <f t="shared" si="12"/>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47" t="s">
        <v>681</v>
      </c>
      <c r="EM78" s="319" t="s">
        <v>679</v>
      </c>
      <c r="EN78" s="275" t="s">
        <v>1898</v>
      </c>
      <c r="EO78" s="330">
        <v>10</v>
      </c>
      <c r="EP78" s="330">
        <v>100</v>
      </c>
      <c r="EQ78" s="330">
        <v>25</v>
      </c>
      <c r="ER78" s="330">
        <v>25</v>
      </c>
      <c r="ES78" s="330">
        <v>25</v>
      </c>
      <c r="ET78" s="838">
        <v>25</v>
      </c>
    </row>
    <row r="79" spans="1:150" ht="82.5" customHeight="1" x14ac:dyDescent="0.2">
      <c r="A79" s="278" t="s">
        <v>53</v>
      </c>
      <c r="B79" s="431" t="s">
        <v>54</v>
      </c>
      <c r="C79" s="432" t="s">
        <v>55</v>
      </c>
      <c r="D79" s="432"/>
      <c r="E79" s="8" t="s">
        <v>641</v>
      </c>
      <c r="F79" s="282" t="str">
        <f t="shared" si="10"/>
        <v>E1.P_D</v>
      </c>
      <c r="G79" s="512" t="s">
        <v>106</v>
      </c>
      <c r="H79" s="513" t="s">
        <v>198</v>
      </c>
      <c r="I79" s="445"/>
      <c r="J79" s="285" t="s">
        <v>61</v>
      </c>
      <c r="K79" s="286" t="str">
        <f t="shared" si="11"/>
        <v>E1.P_D.MR1</v>
      </c>
      <c r="L79" s="514" t="s">
        <v>174</v>
      </c>
      <c r="M79" s="515" t="s">
        <v>532</v>
      </c>
      <c r="N79" s="289">
        <v>1400</v>
      </c>
      <c r="O79" s="494">
        <v>1800</v>
      </c>
      <c r="P79" s="483" t="s">
        <v>610</v>
      </c>
      <c r="Q79" s="495" t="str">
        <f t="shared" si="12"/>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47" t="s">
        <v>685</v>
      </c>
      <c r="EM79" s="319" t="s">
        <v>683</v>
      </c>
      <c r="EN79" s="275" t="s">
        <v>684</v>
      </c>
      <c r="EO79" s="275">
        <v>1</v>
      </c>
      <c r="EP79" s="275">
        <v>2</v>
      </c>
      <c r="EQ79" s="276">
        <v>0</v>
      </c>
      <c r="ER79" s="827">
        <v>0</v>
      </c>
      <c r="ES79" s="828">
        <v>0.5</v>
      </c>
      <c r="ET79" s="837">
        <v>0.5</v>
      </c>
    </row>
    <row r="80" spans="1:150" ht="55.5" customHeight="1" x14ac:dyDescent="0.2">
      <c r="A80" s="278" t="s">
        <v>53</v>
      </c>
      <c r="B80" s="431" t="s">
        <v>54</v>
      </c>
      <c r="C80" s="432" t="s">
        <v>55</v>
      </c>
      <c r="D80" s="432"/>
      <c r="E80" s="8" t="s">
        <v>641</v>
      </c>
      <c r="F80" s="282" t="str">
        <f t="shared" si="10"/>
        <v>E1.P_D</v>
      </c>
      <c r="G80" s="512" t="s">
        <v>106</v>
      </c>
      <c r="H80" s="513" t="s">
        <v>198</v>
      </c>
      <c r="I80" s="445"/>
      <c r="J80" s="285" t="s">
        <v>61</v>
      </c>
      <c r="K80" s="286" t="str">
        <f t="shared" si="11"/>
        <v>E1.P_D.MR1</v>
      </c>
      <c r="L80" s="514" t="s">
        <v>174</v>
      </c>
      <c r="M80" s="515" t="s">
        <v>532</v>
      </c>
      <c r="N80" s="289">
        <v>1400</v>
      </c>
      <c r="O80" s="494">
        <v>1800</v>
      </c>
      <c r="P80" s="483" t="s">
        <v>615</v>
      </c>
      <c r="Q80" s="495" t="str">
        <f t="shared" si="12"/>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47" t="s">
        <v>689</v>
      </c>
      <c r="EM80" s="319" t="s">
        <v>687</v>
      </c>
      <c r="EN80" s="275" t="s">
        <v>688</v>
      </c>
      <c r="EO80" s="850">
        <v>55</v>
      </c>
      <c r="EP80" s="850">
        <v>57</v>
      </c>
      <c r="EQ80" s="821">
        <v>0</v>
      </c>
      <c r="ER80" s="827">
        <v>1</v>
      </c>
      <c r="ES80" s="827">
        <v>1</v>
      </c>
      <c r="ET80" s="849">
        <v>0</v>
      </c>
    </row>
    <row r="81" spans="1:150" ht="69" customHeight="1" thickBot="1" x14ac:dyDescent="0.25">
      <c r="A81" s="278" t="s">
        <v>53</v>
      </c>
      <c r="B81" s="431" t="s">
        <v>54</v>
      </c>
      <c r="C81" s="432" t="s">
        <v>55</v>
      </c>
      <c r="D81" s="432"/>
      <c r="E81" s="8" t="s">
        <v>641</v>
      </c>
      <c r="F81" s="282" t="str">
        <f t="shared" si="10"/>
        <v>E1.P_D</v>
      </c>
      <c r="G81" s="516" t="s">
        <v>106</v>
      </c>
      <c r="H81" s="513" t="s">
        <v>198</v>
      </c>
      <c r="I81" s="449"/>
      <c r="J81" s="342" t="s">
        <v>61</v>
      </c>
      <c r="K81" s="286" t="str">
        <f t="shared" si="11"/>
        <v>E1.P_D.MR1</v>
      </c>
      <c r="L81" s="514" t="s">
        <v>174</v>
      </c>
      <c r="M81" s="515" t="s">
        <v>532</v>
      </c>
      <c r="N81" s="429">
        <v>1400</v>
      </c>
      <c r="O81" s="500">
        <v>1800</v>
      </c>
      <c r="P81" s="483" t="s">
        <v>620</v>
      </c>
      <c r="Q81" s="501" t="str">
        <f t="shared" si="12"/>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47" t="s">
        <v>692</v>
      </c>
      <c r="EM81" s="319" t="s">
        <v>691</v>
      </c>
      <c r="EN81" s="822" t="s">
        <v>668</v>
      </c>
      <c r="EO81" s="275">
        <v>1</v>
      </c>
      <c r="EP81" s="275">
        <v>1</v>
      </c>
      <c r="EQ81" s="330">
        <v>1</v>
      </c>
      <c r="ER81" s="330">
        <v>1</v>
      </c>
      <c r="ES81" s="330">
        <v>1</v>
      </c>
      <c r="ET81" s="838">
        <v>1</v>
      </c>
    </row>
    <row r="82" spans="1:150" ht="100.5" customHeight="1" x14ac:dyDescent="0.2">
      <c r="A82" s="278" t="s">
        <v>53</v>
      </c>
      <c r="B82" s="453" t="s">
        <v>54</v>
      </c>
      <c r="C82" s="454" t="s">
        <v>55</v>
      </c>
      <c r="D82" s="433" t="s">
        <v>694</v>
      </c>
      <c r="E82" s="3" t="s">
        <v>695</v>
      </c>
      <c r="F82" s="434" t="str">
        <f t="shared" si="10"/>
        <v>E1.P_E</v>
      </c>
      <c r="G82" s="435" t="s">
        <v>116</v>
      </c>
      <c r="H82" s="480" t="s">
        <v>209</v>
      </c>
      <c r="I82" s="406" t="s">
        <v>696</v>
      </c>
      <c r="J82" s="437" t="s">
        <v>61</v>
      </c>
      <c r="K82" s="400" t="str">
        <f t="shared" si="11"/>
        <v>E1.P_E.MR1</v>
      </c>
      <c r="L82" s="517" t="s">
        <v>183</v>
      </c>
      <c r="M82" s="518" t="s">
        <v>532</v>
      </c>
      <c r="N82" s="248">
        <v>288</v>
      </c>
      <c r="O82" s="248">
        <v>400</v>
      </c>
      <c r="P82" s="519" t="s">
        <v>64</v>
      </c>
      <c r="Q82" s="520" t="str">
        <f t="shared" si="12"/>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SUM(AA82:AF82)</f>
        <v>240000000</v>
      </c>
      <c r="AH82" s="440">
        <f t="shared" ref="AH82:AT82" si="13">+AA82</f>
        <v>240000000</v>
      </c>
      <c r="AI82" s="440">
        <f t="shared" si="13"/>
        <v>0</v>
      </c>
      <c r="AJ82" s="440">
        <f t="shared" si="13"/>
        <v>0</v>
      </c>
      <c r="AK82" s="440">
        <f t="shared" si="13"/>
        <v>0</v>
      </c>
      <c r="AL82" s="440">
        <f t="shared" si="13"/>
        <v>0</v>
      </c>
      <c r="AM82" s="440">
        <f t="shared" si="13"/>
        <v>0</v>
      </c>
      <c r="AN82" s="440">
        <f t="shared" si="13"/>
        <v>240000000</v>
      </c>
      <c r="AO82" s="440">
        <f t="shared" si="13"/>
        <v>240000000</v>
      </c>
      <c r="AP82" s="440">
        <f t="shared" si="13"/>
        <v>0</v>
      </c>
      <c r="AQ82" s="440">
        <f t="shared" si="13"/>
        <v>0</v>
      </c>
      <c r="AR82" s="440">
        <f t="shared" si="13"/>
        <v>0</v>
      </c>
      <c r="AS82" s="440">
        <f t="shared" si="13"/>
        <v>0</v>
      </c>
      <c r="AT82" s="440">
        <f t="shared" si="13"/>
        <v>0</v>
      </c>
      <c r="AU82" s="440">
        <f>SUM(AO82:AT82)</f>
        <v>240000000</v>
      </c>
      <c r="AV82" s="440">
        <f t="shared" ref="AV82:BA82" si="14">+AO82</f>
        <v>240000000</v>
      </c>
      <c r="AW82" s="440">
        <f t="shared" si="14"/>
        <v>0</v>
      </c>
      <c r="AX82" s="440">
        <f t="shared" si="14"/>
        <v>0</v>
      </c>
      <c r="AY82" s="440">
        <f t="shared" si="14"/>
        <v>0</v>
      </c>
      <c r="AZ82" s="440">
        <f t="shared" si="14"/>
        <v>0</v>
      </c>
      <c r="BA82" s="440">
        <f t="shared" si="14"/>
        <v>0</v>
      </c>
      <c r="BB82" s="440">
        <f>SUM(AV82:BA82)</f>
        <v>240000000</v>
      </c>
      <c r="BC82" s="441">
        <f>+BB82+AU82+AN82+AG82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41" t="s">
        <v>700</v>
      </c>
      <c r="EM82" s="836" t="s">
        <v>697</v>
      </c>
      <c r="EN82" s="275" t="s">
        <v>698</v>
      </c>
      <c r="EO82" s="275">
        <v>0</v>
      </c>
      <c r="EP82" s="275">
        <v>1</v>
      </c>
      <c r="EQ82" s="276">
        <v>0</v>
      </c>
      <c r="ER82" s="828">
        <v>0.1</v>
      </c>
      <c r="ES82" s="829">
        <v>0.45</v>
      </c>
      <c r="ET82" s="840">
        <v>0.45</v>
      </c>
    </row>
    <row r="83" spans="1:150" ht="69" customHeight="1" x14ac:dyDescent="0.2">
      <c r="A83" s="278" t="s">
        <v>53</v>
      </c>
      <c r="B83" s="431" t="s">
        <v>54</v>
      </c>
      <c r="C83" s="432" t="s">
        <v>55</v>
      </c>
      <c r="D83" s="432"/>
      <c r="E83" s="8" t="s">
        <v>695</v>
      </c>
      <c r="F83" s="282" t="str">
        <f t="shared" si="10"/>
        <v>E1.P_E</v>
      </c>
      <c r="G83" s="492" t="s">
        <v>116</v>
      </c>
      <c r="H83" s="492" t="s">
        <v>209</v>
      </c>
      <c r="I83" s="445"/>
      <c r="J83" s="285" t="s">
        <v>61</v>
      </c>
      <c r="K83" s="286" t="str">
        <f t="shared" si="11"/>
        <v>E1.P_E.MR1</v>
      </c>
      <c r="L83" s="514" t="s">
        <v>183</v>
      </c>
      <c r="M83" s="515" t="s">
        <v>532</v>
      </c>
      <c r="N83" s="289">
        <v>288</v>
      </c>
      <c r="O83" s="289">
        <v>400</v>
      </c>
      <c r="P83" s="519" t="s">
        <v>87</v>
      </c>
      <c r="Q83" s="529" t="str">
        <f t="shared" si="12"/>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41" t="s">
        <v>704</v>
      </c>
      <c r="EM83" s="836" t="s">
        <v>702</v>
      </c>
      <c r="EN83" s="275" t="s">
        <v>703</v>
      </c>
      <c r="EO83" s="275">
        <v>0</v>
      </c>
      <c r="EP83" s="275">
        <v>1</v>
      </c>
      <c r="EQ83" s="277">
        <v>0.5</v>
      </c>
      <c r="ER83" s="277">
        <v>0.5</v>
      </c>
      <c r="ES83" s="276">
        <v>0</v>
      </c>
      <c r="ET83" s="839">
        <v>0</v>
      </c>
    </row>
    <row r="84" spans="1:150" ht="54" customHeight="1" x14ac:dyDescent="0.2">
      <c r="A84" s="278" t="s">
        <v>53</v>
      </c>
      <c r="B84" s="431" t="s">
        <v>54</v>
      </c>
      <c r="C84" s="432" t="s">
        <v>55</v>
      </c>
      <c r="D84" s="432"/>
      <c r="E84" s="8" t="s">
        <v>695</v>
      </c>
      <c r="F84" s="282" t="str">
        <f t="shared" si="10"/>
        <v>E1.P_E</v>
      </c>
      <c r="G84" s="492" t="s">
        <v>116</v>
      </c>
      <c r="H84" s="492" t="s">
        <v>209</v>
      </c>
      <c r="I84" s="445"/>
      <c r="J84" s="285" t="s">
        <v>61</v>
      </c>
      <c r="K84" s="286" t="str">
        <f t="shared" si="11"/>
        <v>E1.P_E.MR1</v>
      </c>
      <c r="L84" s="514" t="s">
        <v>183</v>
      </c>
      <c r="M84" s="515" t="s">
        <v>532</v>
      </c>
      <c r="N84" s="289">
        <v>288</v>
      </c>
      <c r="O84" s="289">
        <v>400</v>
      </c>
      <c r="P84" s="519" t="s">
        <v>99</v>
      </c>
      <c r="Q84" s="529" t="str">
        <f t="shared" si="12"/>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41" t="s">
        <v>708</v>
      </c>
      <c r="EM84" s="836" t="s">
        <v>706</v>
      </c>
      <c r="EN84" s="275" t="s">
        <v>1899</v>
      </c>
      <c r="EO84" s="276">
        <v>40</v>
      </c>
      <c r="EP84" s="276">
        <v>100</v>
      </c>
      <c r="EQ84" s="276">
        <v>0</v>
      </c>
      <c r="ER84" s="828">
        <v>100</v>
      </c>
      <c r="ES84" s="828">
        <v>0</v>
      </c>
      <c r="ET84" s="837">
        <v>0</v>
      </c>
    </row>
    <row r="85" spans="1:150" ht="69" customHeight="1" x14ac:dyDescent="0.2">
      <c r="A85" s="278" t="s">
        <v>53</v>
      </c>
      <c r="B85" s="431" t="s">
        <v>54</v>
      </c>
      <c r="C85" s="432" t="s">
        <v>55</v>
      </c>
      <c r="D85" s="432"/>
      <c r="E85" s="8" t="s">
        <v>695</v>
      </c>
      <c r="F85" s="282" t="str">
        <f t="shared" si="10"/>
        <v>E1.P_E</v>
      </c>
      <c r="G85" s="492" t="s">
        <v>116</v>
      </c>
      <c r="H85" s="492" t="s">
        <v>209</v>
      </c>
      <c r="I85" s="445"/>
      <c r="J85" s="285" t="s">
        <v>61</v>
      </c>
      <c r="K85" s="286" t="str">
        <f t="shared" si="11"/>
        <v>E1.P_E.MR1</v>
      </c>
      <c r="L85" s="514" t="s">
        <v>183</v>
      </c>
      <c r="M85" s="515" t="s">
        <v>532</v>
      </c>
      <c r="N85" s="289">
        <v>288</v>
      </c>
      <c r="O85" s="289">
        <v>400</v>
      </c>
      <c r="P85" s="519" t="s">
        <v>112</v>
      </c>
      <c r="Q85" s="529" t="str">
        <f t="shared" si="12"/>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41" t="s">
        <v>712</v>
      </c>
      <c r="EM85" s="836" t="s">
        <v>710</v>
      </c>
      <c r="EN85" s="275" t="s">
        <v>711</v>
      </c>
      <c r="EO85" s="275">
        <v>1</v>
      </c>
      <c r="EP85" s="275">
        <v>1</v>
      </c>
      <c r="EQ85" s="330">
        <v>1</v>
      </c>
      <c r="ER85" s="330">
        <v>1</v>
      </c>
      <c r="ES85" s="330">
        <v>1</v>
      </c>
      <c r="ET85" s="838">
        <v>1</v>
      </c>
    </row>
    <row r="86" spans="1:150" ht="57.75" customHeight="1" thickBot="1" x14ac:dyDescent="0.25">
      <c r="A86" s="278" t="s">
        <v>53</v>
      </c>
      <c r="B86" s="431" t="s">
        <v>54</v>
      </c>
      <c r="C86" s="432" t="s">
        <v>55</v>
      </c>
      <c r="D86" s="432"/>
      <c r="E86" s="8" t="s">
        <v>695</v>
      </c>
      <c r="F86" s="282" t="str">
        <f t="shared" si="10"/>
        <v>E1.P_E</v>
      </c>
      <c r="G86" s="497" t="s">
        <v>116</v>
      </c>
      <c r="H86" s="497" t="s">
        <v>209</v>
      </c>
      <c r="I86" s="449"/>
      <c r="J86" s="342" t="s">
        <v>61</v>
      </c>
      <c r="K86" s="402" t="str">
        <f t="shared" si="11"/>
        <v>E1.P_E.MR1</v>
      </c>
      <c r="L86" s="550" t="s">
        <v>183</v>
      </c>
      <c r="M86" s="551" t="s">
        <v>532</v>
      </c>
      <c r="N86" s="429">
        <v>288</v>
      </c>
      <c r="O86" s="429">
        <v>400</v>
      </c>
      <c r="P86" s="519" t="s">
        <v>122</v>
      </c>
      <c r="Q86" s="552" t="str">
        <f t="shared" si="12"/>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41" t="s">
        <v>716</v>
      </c>
      <c r="EM86" s="836" t="s">
        <v>714</v>
      </c>
      <c r="EN86" s="275" t="s">
        <v>715</v>
      </c>
      <c r="EO86" s="275">
        <v>8</v>
      </c>
      <c r="EP86" s="275">
        <v>10</v>
      </c>
      <c r="EQ86" s="276">
        <v>3</v>
      </c>
      <c r="ER86" s="827">
        <v>2</v>
      </c>
      <c r="ES86" s="827">
        <v>3</v>
      </c>
      <c r="ET86" s="839">
        <v>2</v>
      </c>
    </row>
    <row r="87" spans="1:150" ht="139.5" customHeight="1" x14ac:dyDescent="0.2">
      <c r="A87" s="278" t="s">
        <v>53</v>
      </c>
      <c r="B87" s="431" t="s">
        <v>54</v>
      </c>
      <c r="C87" s="432" t="s">
        <v>55</v>
      </c>
      <c r="D87" s="433" t="s">
        <v>694</v>
      </c>
      <c r="E87" s="3" t="s">
        <v>718</v>
      </c>
      <c r="F87" s="434" t="str">
        <f t="shared" si="10"/>
        <v>E1.P_F</v>
      </c>
      <c r="G87" s="435" t="s">
        <v>126</v>
      </c>
      <c r="H87" s="480" t="s">
        <v>224</v>
      </c>
      <c r="I87" s="456" t="s">
        <v>719</v>
      </c>
      <c r="J87" s="457" t="s">
        <v>61</v>
      </c>
      <c r="K87" s="458" t="str">
        <f t="shared" si="11"/>
        <v>E1.P_F.MR1</v>
      </c>
      <c r="L87" s="362" t="s">
        <v>194</v>
      </c>
      <c r="M87" s="363" t="s">
        <v>720</v>
      </c>
      <c r="N87" s="364">
        <v>1</v>
      </c>
      <c r="O87" s="248">
        <v>4</v>
      </c>
      <c r="P87" s="378" t="s">
        <v>64</v>
      </c>
      <c r="Q87" s="367" t="str">
        <f t="shared" si="12"/>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SUM(AA87:AF87)</f>
        <v>3061000000</v>
      </c>
      <c r="AH87" s="440">
        <f t="shared" ref="AH87:AT87" si="15">+AA87</f>
        <v>1566108662</v>
      </c>
      <c r="AI87" s="440">
        <f t="shared" si="15"/>
        <v>1384562012</v>
      </c>
      <c r="AJ87" s="440">
        <f t="shared" si="15"/>
        <v>0</v>
      </c>
      <c r="AK87" s="440">
        <f t="shared" si="15"/>
        <v>0</v>
      </c>
      <c r="AL87" s="440">
        <f t="shared" si="15"/>
        <v>0</v>
      </c>
      <c r="AM87" s="440">
        <f t="shared" si="15"/>
        <v>110329326</v>
      </c>
      <c r="AN87" s="440">
        <f t="shared" si="15"/>
        <v>3061000000</v>
      </c>
      <c r="AO87" s="440">
        <f t="shared" si="15"/>
        <v>1566108662</v>
      </c>
      <c r="AP87" s="440">
        <f t="shared" si="15"/>
        <v>1384562012</v>
      </c>
      <c r="AQ87" s="440">
        <f t="shared" si="15"/>
        <v>0</v>
      </c>
      <c r="AR87" s="440">
        <f t="shared" si="15"/>
        <v>0</v>
      </c>
      <c r="AS87" s="440">
        <f t="shared" si="15"/>
        <v>0</v>
      </c>
      <c r="AT87" s="440">
        <f t="shared" si="15"/>
        <v>110329326</v>
      </c>
      <c r="AU87" s="440">
        <f>SUM(AO87:AT87)</f>
        <v>3061000000</v>
      </c>
      <c r="AV87" s="440">
        <f t="shared" ref="AV87:BA87" si="16">+AO87</f>
        <v>1566108662</v>
      </c>
      <c r="AW87" s="440">
        <f t="shared" si="16"/>
        <v>1384562012</v>
      </c>
      <c r="AX87" s="440">
        <f t="shared" si="16"/>
        <v>0</v>
      </c>
      <c r="AY87" s="440">
        <f t="shared" si="16"/>
        <v>0</v>
      </c>
      <c r="AZ87" s="440">
        <f t="shared" si="16"/>
        <v>0</v>
      </c>
      <c r="BA87" s="440">
        <f t="shared" si="16"/>
        <v>110329326</v>
      </c>
      <c r="BB87" s="440">
        <f>SUM(AV87:BA87)</f>
        <v>3061000000</v>
      </c>
      <c r="BC87" s="441">
        <f>+BB87+AU87+AN87+AG87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41" t="s">
        <v>723</v>
      </c>
      <c r="EM87" s="319" t="s">
        <v>721</v>
      </c>
      <c r="EN87" s="275" t="s">
        <v>722</v>
      </c>
      <c r="EO87" s="275">
        <v>0</v>
      </c>
      <c r="EP87" s="275">
        <v>2</v>
      </c>
      <c r="EQ87" s="821">
        <v>0</v>
      </c>
      <c r="ER87" s="827">
        <v>0</v>
      </c>
      <c r="ES87" s="821">
        <v>1</v>
      </c>
      <c r="ET87" s="843">
        <v>1</v>
      </c>
    </row>
    <row r="88" spans="1:150" ht="48" customHeight="1" x14ac:dyDescent="0.2">
      <c r="A88" s="278" t="s">
        <v>53</v>
      </c>
      <c r="B88" s="560" t="s">
        <v>54</v>
      </c>
      <c r="C88" s="281" t="s">
        <v>55</v>
      </c>
      <c r="D88" s="281"/>
      <c r="E88" s="8" t="s">
        <v>718</v>
      </c>
      <c r="F88" s="282" t="str">
        <f t="shared" si="10"/>
        <v>E1.P_F</v>
      </c>
      <c r="G88" s="561" t="s">
        <v>126</v>
      </c>
      <c r="H88" s="561" t="s">
        <v>224</v>
      </c>
      <c r="I88" s="459"/>
      <c r="J88" s="460" t="s">
        <v>61</v>
      </c>
      <c r="K88" s="375" t="str">
        <f t="shared" si="11"/>
        <v>E1.P_F.MR1</v>
      </c>
      <c r="L88" s="514" t="s">
        <v>194</v>
      </c>
      <c r="M88" s="515" t="s">
        <v>720</v>
      </c>
      <c r="N88" s="376">
        <v>1</v>
      </c>
      <c r="O88" s="289">
        <v>4</v>
      </c>
      <c r="P88" s="378" t="s">
        <v>87</v>
      </c>
      <c r="Q88" s="379" t="str">
        <f t="shared" si="12"/>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41" t="s">
        <v>727</v>
      </c>
      <c r="EM88" s="319" t="s">
        <v>725</v>
      </c>
      <c r="EN88" s="275" t="s">
        <v>726</v>
      </c>
      <c r="EO88" s="275">
        <v>0</v>
      </c>
      <c r="EP88" s="275">
        <v>3</v>
      </c>
      <c r="EQ88" s="276">
        <v>0</v>
      </c>
      <c r="ER88" s="276">
        <v>2</v>
      </c>
      <c r="ES88" s="276">
        <v>1</v>
      </c>
      <c r="ET88" s="839">
        <v>0</v>
      </c>
    </row>
    <row r="89" spans="1:150" ht="54" customHeight="1" x14ac:dyDescent="0.2">
      <c r="A89" s="278" t="s">
        <v>53</v>
      </c>
      <c r="B89" s="560" t="s">
        <v>54</v>
      </c>
      <c r="C89" s="281" t="s">
        <v>55</v>
      </c>
      <c r="D89" s="281"/>
      <c r="E89" s="8" t="s">
        <v>718</v>
      </c>
      <c r="F89" s="282" t="str">
        <f t="shared" si="10"/>
        <v>E1.P_F</v>
      </c>
      <c r="G89" s="561" t="s">
        <v>126</v>
      </c>
      <c r="H89" s="561" t="s">
        <v>224</v>
      </c>
      <c r="I89" s="459"/>
      <c r="J89" s="460" t="s">
        <v>61</v>
      </c>
      <c r="K89" s="375" t="str">
        <f t="shared" si="11"/>
        <v>E1.P_F.MR1</v>
      </c>
      <c r="L89" s="514" t="s">
        <v>194</v>
      </c>
      <c r="M89" s="515" t="s">
        <v>720</v>
      </c>
      <c r="N89" s="376">
        <v>1</v>
      </c>
      <c r="O89" s="289">
        <v>4</v>
      </c>
      <c r="P89" s="378" t="s">
        <v>99</v>
      </c>
      <c r="Q89" s="379" t="str">
        <f t="shared" si="12"/>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41" t="s">
        <v>731</v>
      </c>
      <c r="EM89" s="319" t="s">
        <v>729</v>
      </c>
      <c r="EN89" s="275" t="s">
        <v>1900</v>
      </c>
      <c r="EO89" s="820">
        <v>70</v>
      </c>
      <c r="EP89" s="820">
        <v>100</v>
      </c>
      <c r="EQ89" s="820">
        <v>30</v>
      </c>
      <c r="ER89" s="827">
        <v>25</v>
      </c>
      <c r="ES89" s="827">
        <v>25</v>
      </c>
      <c r="ET89" s="843">
        <v>20</v>
      </c>
    </row>
    <row r="90" spans="1:150" ht="48.75" customHeight="1" thickBot="1" x14ac:dyDescent="0.25">
      <c r="A90" s="278" t="s">
        <v>53</v>
      </c>
      <c r="B90" s="560" t="s">
        <v>54</v>
      </c>
      <c r="C90" s="281" t="s">
        <v>55</v>
      </c>
      <c r="D90" s="281"/>
      <c r="E90" s="8" t="s">
        <v>718</v>
      </c>
      <c r="F90" s="282" t="str">
        <f t="shared" si="10"/>
        <v>E1.P_F</v>
      </c>
      <c r="G90" s="561" t="s">
        <v>126</v>
      </c>
      <c r="H90" s="561" t="s">
        <v>224</v>
      </c>
      <c r="I90" s="465"/>
      <c r="J90" s="466" t="s">
        <v>61</v>
      </c>
      <c r="K90" s="467" t="str">
        <f t="shared" si="11"/>
        <v>E1.P_F.MR1</v>
      </c>
      <c r="L90" s="550" t="s">
        <v>194</v>
      </c>
      <c r="M90" s="551" t="s">
        <v>720</v>
      </c>
      <c r="N90" s="390">
        <v>1</v>
      </c>
      <c r="O90" s="429">
        <v>4</v>
      </c>
      <c r="P90" s="378" t="s">
        <v>112</v>
      </c>
      <c r="Q90" s="393" t="str">
        <f t="shared" si="12"/>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41" t="s">
        <v>735</v>
      </c>
      <c r="EM90" s="319" t="s">
        <v>733</v>
      </c>
      <c r="EN90" s="275" t="s">
        <v>1901</v>
      </c>
      <c r="EO90" s="820">
        <v>90</v>
      </c>
      <c r="EP90" s="820">
        <v>100</v>
      </c>
      <c r="EQ90" s="820">
        <v>10</v>
      </c>
      <c r="ER90" s="827">
        <v>90</v>
      </c>
      <c r="ES90" s="821">
        <v>0</v>
      </c>
      <c r="ET90" s="849">
        <v>0</v>
      </c>
    </row>
    <row r="91" spans="1:150" ht="134.25" customHeight="1" x14ac:dyDescent="0.2">
      <c r="A91" s="278" t="s">
        <v>53</v>
      </c>
      <c r="B91" s="431" t="s">
        <v>54</v>
      </c>
      <c r="C91" s="432" t="s">
        <v>55</v>
      </c>
      <c r="D91" s="432"/>
      <c r="E91" s="8" t="s">
        <v>718</v>
      </c>
      <c r="F91" s="282" t="str">
        <f t="shared" si="10"/>
        <v>E1.P_F</v>
      </c>
      <c r="G91" s="455" t="s">
        <v>126</v>
      </c>
      <c r="H91" s="455" t="s">
        <v>224</v>
      </c>
      <c r="I91" s="456" t="s">
        <v>737</v>
      </c>
      <c r="J91" s="457" t="s">
        <v>167</v>
      </c>
      <c r="K91" s="458" t="str">
        <f t="shared" si="11"/>
        <v>E1.P_F.MR2</v>
      </c>
      <c r="L91" s="362" t="s">
        <v>205</v>
      </c>
      <c r="M91" s="363" t="s">
        <v>532</v>
      </c>
      <c r="N91" s="364">
        <v>2598</v>
      </c>
      <c r="O91" s="248">
        <v>3100</v>
      </c>
      <c r="P91" s="378" t="s">
        <v>64</v>
      </c>
      <c r="Q91" s="367" t="str">
        <f t="shared" si="12"/>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41" t="s">
        <v>740</v>
      </c>
      <c r="EM91" s="319" t="s">
        <v>738</v>
      </c>
      <c r="EN91" s="275" t="s">
        <v>739</v>
      </c>
      <c r="EO91" s="275">
        <v>1</v>
      </c>
      <c r="EP91" s="275">
        <v>1</v>
      </c>
      <c r="EQ91" s="330">
        <v>1</v>
      </c>
      <c r="ER91" s="330">
        <v>1</v>
      </c>
      <c r="ES91" s="330">
        <v>1</v>
      </c>
      <c r="ET91" s="838">
        <v>1</v>
      </c>
    </row>
    <row r="92" spans="1:150" ht="61.5" customHeight="1" x14ac:dyDescent="0.2">
      <c r="A92" s="278" t="s">
        <v>53</v>
      </c>
      <c r="B92" s="431" t="s">
        <v>54</v>
      </c>
      <c r="C92" s="432" t="s">
        <v>55</v>
      </c>
      <c r="D92" s="432"/>
      <c r="E92" s="8" t="s">
        <v>718</v>
      </c>
      <c r="F92" s="282" t="str">
        <f t="shared" si="10"/>
        <v>E1.P_F</v>
      </c>
      <c r="G92" s="455" t="s">
        <v>126</v>
      </c>
      <c r="H92" s="455" t="s">
        <v>224</v>
      </c>
      <c r="I92" s="459"/>
      <c r="J92" s="460" t="s">
        <v>167</v>
      </c>
      <c r="K92" s="375" t="str">
        <f t="shared" si="11"/>
        <v>E1.P_F.MR2</v>
      </c>
      <c r="L92" s="514" t="s">
        <v>205</v>
      </c>
      <c r="M92" s="515" t="s">
        <v>532</v>
      </c>
      <c r="N92" s="376">
        <v>2598</v>
      </c>
      <c r="O92" s="289">
        <v>3100</v>
      </c>
      <c r="P92" s="378" t="s">
        <v>87</v>
      </c>
      <c r="Q92" s="379" t="str">
        <f t="shared" si="12"/>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41" t="s">
        <v>743</v>
      </c>
      <c r="EM92" s="319" t="s">
        <v>742</v>
      </c>
      <c r="EN92" s="275" t="s">
        <v>433</v>
      </c>
      <c r="EO92" s="275">
        <v>3</v>
      </c>
      <c r="EP92" s="275">
        <v>3</v>
      </c>
      <c r="EQ92" s="277">
        <v>3</v>
      </c>
      <c r="ER92" s="277">
        <v>3</v>
      </c>
      <c r="ES92" s="276">
        <v>3</v>
      </c>
      <c r="ET92" s="839">
        <v>3</v>
      </c>
    </row>
    <row r="93" spans="1:150" ht="43.5" customHeight="1" x14ac:dyDescent="0.2">
      <c r="A93" s="278" t="s">
        <v>53</v>
      </c>
      <c r="B93" s="431" t="s">
        <v>54</v>
      </c>
      <c r="C93" s="432" t="s">
        <v>55</v>
      </c>
      <c r="D93" s="432"/>
      <c r="E93" s="8" t="s">
        <v>718</v>
      </c>
      <c r="F93" s="282" t="str">
        <f t="shared" si="10"/>
        <v>E1.P_F</v>
      </c>
      <c r="G93" s="455" t="s">
        <v>126</v>
      </c>
      <c r="H93" s="455" t="s">
        <v>224</v>
      </c>
      <c r="I93" s="459"/>
      <c r="J93" s="460" t="s">
        <v>167</v>
      </c>
      <c r="K93" s="375" t="str">
        <f t="shared" si="11"/>
        <v>E1.P_F.MR2</v>
      </c>
      <c r="L93" s="514" t="s">
        <v>205</v>
      </c>
      <c r="M93" s="515" t="s">
        <v>532</v>
      </c>
      <c r="N93" s="376">
        <v>2598</v>
      </c>
      <c r="O93" s="289">
        <v>3100</v>
      </c>
      <c r="P93" s="378" t="s">
        <v>99</v>
      </c>
      <c r="Q93" s="379" t="str">
        <f t="shared" si="12"/>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41" t="s">
        <v>747</v>
      </c>
      <c r="EM93" s="319" t="s">
        <v>745</v>
      </c>
      <c r="EN93" s="275" t="s">
        <v>746</v>
      </c>
      <c r="EO93" s="275">
        <v>1</v>
      </c>
      <c r="EP93" s="275">
        <v>1</v>
      </c>
      <c r="EQ93" s="330">
        <v>1</v>
      </c>
      <c r="ER93" s="330">
        <v>1</v>
      </c>
      <c r="ES93" s="330">
        <v>1</v>
      </c>
      <c r="ET93" s="838">
        <v>1</v>
      </c>
    </row>
    <row r="94" spans="1:150" ht="48" customHeight="1" thickBot="1" x14ac:dyDescent="0.25">
      <c r="A94" s="278" t="s">
        <v>53</v>
      </c>
      <c r="B94" s="431" t="s">
        <v>54</v>
      </c>
      <c r="C94" s="432" t="s">
        <v>55</v>
      </c>
      <c r="D94" s="432"/>
      <c r="E94" s="8" t="s">
        <v>718</v>
      </c>
      <c r="F94" s="282" t="str">
        <f t="shared" si="10"/>
        <v>E1.P_F</v>
      </c>
      <c r="G94" s="567" t="s">
        <v>126</v>
      </c>
      <c r="H94" s="567" t="s">
        <v>224</v>
      </c>
      <c r="I94" s="465"/>
      <c r="J94" s="460" t="s">
        <v>167</v>
      </c>
      <c r="K94" s="375" t="str">
        <f t="shared" si="11"/>
        <v>E1.P_F.MR2</v>
      </c>
      <c r="L94" s="514" t="s">
        <v>205</v>
      </c>
      <c r="M94" s="515" t="s">
        <v>532</v>
      </c>
      <c r="N94" s="390">
        <v>2598</v>
      </c>
      <c r="O94" s="429">
        <v>3100</v>
      </c>
      <c r="P94" s="568" t="s">
        <v>112</v>
      </c>
      <c r="Q94" s="403" t="str">
        <f t="shared" si="12"/>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41" t="s">
        <v>750</v>
      </c>
      <c r="EM94" s="319" t="s">
        <v>749</v>
      </c>
      <c r="EN94" s="275" t="s">
        <v>532</v>
      </c>
      <c r="EO94" s="275">
        <v>492</v>
      </c>
      <c r="EP94" s="275">
        <v>600</v>
      </c>
      <c r="EQ94" s="276">
        <v>519</v>
      </c>
      <c r="ER94" s="276">
        <v>546</v>
      </c>
      <c r="ES94" s="276">
        <v>573</v>
      </c>
      <c r="ET94" s="839">
        <v>600</v>
      </c>
    </row>
    <row r="95" spans="1:150" ht="86.25" customHeight="1" x14ac:dyDescent="0.2">
      <c r="A95" s="278" t="s">
        <v>53</v>
      </c>
      <c r="B95" s="453" t="s">
        <v>54</v>
      </c>
      <c r="C95" s="454" t="s">
        <v>55</v>
      </c>
      <c r="D95" s="433" t="s">
        <v>694</v>
      </c>
      <c r="E95" s="3" t="s">
        <v>752</v>
      </c>
      <c r="F95" s="434" t="str">
        <f t="shared" si="10"/>
        <v>E1.P_G</v>
      </c>
      <c r="G95" s="435" t="s">
        <v>136</v>
      </c>
      <c r="H95" s="571" t="s">
        <v>245</v>
      </c>
      <c r="I95" s="406" t="s">
        <v>753</v>
      </c>
      <c r="J95" s="437" t="s">
        <v>61</v>
      </c>
      <c r="K95" s="400" t="str">
        <f t="shared" si="11"/>
        <v>E1.P_G.MR1</v>
      </c>
      <c r="L95" s="362" t="s">
        <v>220</v>
      </c>
      <c r="M95" s="363" t="s">
        <v>754</v>
      </c>
      <c r="N95" s="364">
        <v>1</v>
      </c>
      <c r="O95" s="248">
        <v>3</v>
      </c>
      <c r="P95" s="366" t="s">
        <v>64</v>
      </c>
      <c r="Q95" s="367" t="str">
        <f t="shared" si="12"/>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SUM(AA95:AF95)</f>
        <v>120000000</v>
      </c>
      <c r="AH95" s="440">
        <f t="shared" ref="AH95:AT95" si="17">+AA95</f>
        <v>120000000</v>
      </c>
      <c r="AI95" s="440">
        <f t="shared" si="17"/>
        <v>0</v>
      </c>
      <c r="AJ95" s="440">
        <f t="shared" si="17"/>
        <v>0</v>
      </c>
      <c r="AK95" s="440">
        <f t="shared" si="17"/>
        <v>0</v>
      </c>
      <c r="AL95" s="440">
        <f t="shared" si="17"/>
        <v>0</v>
      </c>
      <c r="AM95" s="440">
        <f t="shared" si="17"/>
        <v>0</v>
      </c>
      <c r="AN95" s="440">
        <f t="shared" si="17"/>
        <v>120000000</v>
      </c>
      <c r="AO95" s="440">
        <f t="shared" si="17"/>
        <v>120000000</v>
      </c>
      <c r="AP95" s="440">
        <f t="shared" si="17"/>
        <v>0</v>
      </c>
      <c r="AQ95" s="440">
        <f t="shared" si="17"/>
        <v>0</v>
      </c>
      <c r="AR95" s="440">
        <f t="shared" si="17"/>
        <v>0</v>
      </c>
      <c r="AS95" s="440">
        <f t="shared" si="17"/>
        <v>0</v>
      </c>
      <c r="AT95" s="440">
        <f t="shared" si="17"/>
        <v>0</v>
      </c>
      <c r="AU95" s="440">
        <f>SUM(AO95:AT95)</f>
        <v>120000000</v>
      </c>
      <c r="AV95" s="440">
        <f t="shared" ref="AV95:BA95" si="18">+AO95</f>
        <v>120000000</v>
      </c>
      <c r="AW95" s="440">
        <f t="shared" si="18"/>
        <v>0</v>
      </c>
      <c r="AX95" s="440">
        <f t="shared" si="18"/>
        <v>0</v>
      </c>
      <c r="AY95" s="440">
        <f t="shared" si="18"/>
        <v>0</v>
      </c>
      <c r="AZ95" s="440">
        <f t="shared" si="18"/>
        <v>0</v>
      </c>
      <c r="BA95" s="440">
        <f t="shared" si="18"/>
        <v>0</v>
      </c>
      <c r="BB95" s="440">
        <f>SUM(AV95:BA95)</f>
        <v>120000000</v>
      </c>
      <c r="BC95" s="441">
        <f>+BB95+AU95+AN95+AG95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41" t="s">
        <v>757</v>
      </c>
      <c r="EM95" s="319" t="s">
        <v>755</v>
      </c>
      <c r="EN95" s="275" t="s">
        <v>756</v>
      </c>
      <c r="EO95" s="275">
        <v>0</v>
      </c>
      <c r="EP95" s="275">
        <v>1</v>
      </c>
      <c r="EQ95" s="276">
        <v>0</v>
      </c>
      <c r="ER95" s="277">
        <v>0.6</v>
      </c>
      <c r="ES95" s="277">
        <v>0.4</v>
      </c>
      <c r="ET95" s="839">
        <v>0</v>
      </c>
    </row>
    <row r="96" spans="1:150" ht="51" customHeight="1" x14ac:dyDescent="0.2">
      <c r="A96" s="278" t="s">
        <v>53</v>
      </c>
      <c r="B96" s="431" t="s">
        <v>54</v>
      </c>
      <c r="C96" s="432" t="s">
        <v>55</v>
      </c>
      <c r="D96" s="432"/>
      <c r="E96" s="8" t="s">
        <v>752</v>
      </c>
      <c r="F96" s="282" t="str">
        <f t="shared" si="10"/>
        <v>E1.P_G</v>
      </c>
      <c r="G96" s="572" t="s">
        <v>136</v>
      </c>
      <c r="H96" s="513" t="s">
        <v>245</v>
      </c>
      <c r="I96" s="445"/>
      <c r="J96" s="285" t="s">
        <v>61</v>
      </c>
      <c r="K96" s="286" t="str">
        <f t="shared" si="11"/>
        <v>E1.P_G.MR1</v>
      </c>
      <c r="L96" s="411" t="s">
        <v>220</v>
      </c>
      <c r="M96" s="412" t="s">
        <v>754</v>
      </c>
      <c r="N96" s="376">
        <v>1</v>
      </c>
      <c r="O96" s="289">
        <v>3</v>
      </c>
      <c r="P96" s="378" t="s">
        <v>87</v>
      </c>
      <c r="Q96" s="379" t="str">
        <f t="shared" si="12"/>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41" t="s">
        <v>761</v>
      </c>
      <c r="EM96" s="319" t="s">
        <v>759</v>
      </c>
      <c r="EN96" s="275" t="s">
        <v>760</v>
      </c>
      <c r="EO96" s="275">
        <v>0</v>
      </c>
      <c r="EP96" s="275">
        <v>1</v>
      </c>
      <c r="EQ96" s="276">
        <v>0</v>
      </c>
      <c r="ER96" s="330">
        <v>0.25</v>
      </c>
      <c r="ES96" s="277">
        <v>0.5</v>
      </c>
      <c r="ET96" s="838">
        <v>0.25</v>
      </c>
    </row>
    <row r="97" spans="1:150" ht="63" customHeight="1" thickBot="1" x14ac:dyDescent="0.25">
      <c r="A97" s="278" t="s">
        <v>53</v>
      </c>
      <c r="B97" s="431" t="s">
        <v>54</v>
      </c>
      <c r="C97" s="432" t="s">
        <v>55</v>
      </c>
      <c r="D97" s="432"/>
      <c r="E97" s="8" t="s">
        <v>752</v>
      </c>
      <c r="F97" s="282" t="str">
        <f t="shared" si="10"/>
        <v>E1.P_G</v>
      </c>
      <c r="G97" s="572" t="s">
        <v>136</v>
      </c>
      <c r="H97" s="513" t="s">
        <v>245</v>
      </c>
      <c r="I97" s="449"/>
      <c r="J97" s="342" t="s">
        <v>61</v>
      </c>
      <c r="K97" s="286" t="str">
        <f t="shared" si="11"/>
        <v>E1.P_G.MR1</v>
      </c>
      <c r="L97" s="411" t="s">
        <v>220</v>
      </c>
      <c r="M97" s="428" t="s">
        <v>754</v>
      </c>
      <c r="N97" s="390">
        <v>1</v>
      </c>
      <c r="O97" s="429">
        <v>3</v>
      </c>
      <c r="P97" s="392" t="s">
        <v>99</v>
      </c>
      <c r="Q97" s="393" t="str">
        <f t="shared" si="12"/>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41" t="s">
        <v>765</v>
      </c>
      <c r="EM97" s="319" t="s">
        <v>763</v>
      </c>
      <c r="EN97" s="275" t="s">
        <v>764</v>
      </c>
      <c r="EO97" s="275">
        <v>8</v>
      </c>
      <c r="EP97" s="275">
        <v>8</v>
      </c>
      <c r="EQ97" s="276">
        <v>2</v>
      </c>
      <c r="ER97" s="276">
        <v>2</v>
      </c>
      <c r="ES97" s="276">
        <v>2</v>
      </c>
      <c r="ET97" s="839">
        <v>2</v>
      </c>
    </row>
    <row r="98" spans="1:150" ht="113.25" customHeight="1" thickBot="1" x14ac:dyDescent="0.25">
      <c r="A98" s="278" t="s">
        <v>53</v>
      </c>
      <c r="B98" s="431" t="s">
        <v>54</v>
      </c>
      <c r="C98" s="432" t="s">
        <v>55</v>
      </c>
      <c r="D98" s="432"/>
      <c r="E98" s="8" t="s">
        <v>752</v>
      </c>
      <c r="F98" s="282" t="str">
        <f t="shared" si="10"/>
        <v>E1.P_G</v>
      </c>
      <c r="G98" s="573" t="s">
        <v>136</v>
      </c>
      <c r="H98" s="574" t="s">
        <v>245</v>
      </c>
      <c r="I98" s="575" t="s">
        <v>767</v>
      </c>
      <c r="J98" s="576" t="s">
        <v>167</v>
      </c>
      <c r="K98" s="577" t="str">
        <f t="shared" si="11"/>
        <v>E1.P_G.MR2</v>
      </c>
      <c r="L98" s="578" t="s">
        <v>232</v>
      </c>
      <c r="M98" s="579" t="s">
        <v>754</v>
      </c>
      <c r="N98" s="580">
        <v>1</v>
      </c>
      <c r="O98" s="581">
        <v>1</v>
      </c>
      <c r="P98" s="582" t="s">
        <v>64</v>
      </c>
      <c r="Q98" s="583" t="str">
        <f t="shared" si="12"/>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41" t="s">
        <v>770</v>
      </c>
      <c r="EM98" s="319" t="s">
        <v>768</v>
      </c>
      <c r="EN98" s="275" t="s">
        <v>769</v>
      </c>
      <c r="EO98" s="275">
        <v>0</v>
      </c>
      <c r="EP98" s="275">
        <v>1</v>
      </c>
      <c r="EQ98" s="330">
        <v>0.25</v>
      </c>
      <c r="ER98" s="330">
        <v>0.25</v>
      </c>
      <c r="ES98" s="330">
        <v>0.25</v>
      </c>
      <c r="ET98" s="838">
        <v>0.25</v>
      </c>
    </row>
    <row r="99" spans="1:150" ht="111.75" customHeight="1" x14ac:dyDescent="0.2">
      <c r="A99" s="278" t="s">
        <v>53</v>
      </c>
      <c r="B99" s="431" t="s">
        <v>54</v>
      </c>
      <c r="C99" s="432" t="s">
        <v>55</v>
      </c>
      <c r="D99" s="433" t="s">
        <v>694</v>
      </c>
      <c r="E99" s="3" t="s">
        <v>772</v>
      </c>
      <c r="F99" s="434" t="str">
        <f t="shared" si="10"/>
        <v>E1.P_H</v>
      </c>
      <c r="G99" s="435" t="s">
        <v>146</v>
      </c>
      <c r="H99" s="363" t="s">
        <v>265</v>
      </c>
      <c r="I99" s="591" t="s">
        <v>773</v>
      </c>
      <c r="J99" s="437" t="s">
        <v>61</v>
      </c>
      <c r="K99" s="245" t="str">
        <f t="shared" si="11"/>
        <v>E1.P_H.MR1</v>
      </c>
      <c r="L99" s="246" t="s">
        <v>241</v>
      </c>
      <c r="M99" s="247" t="s">
        <v>774</v>
      </c>
      <c r="N99" s="364">
        <v>952</v>
      </c>
      <c r="O99" s="248">
        <v>952</v>
      </c>
      <c r="P99" s="378" t="s">
        <v>64</v>
      </c>
      <c r="Q99" s="367" t="str">
        <f t="shared" si="12"/>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19">+AA99</f>
        <v>100000000</v>
      </c>
      <c r="AI99" s="593">
        <f t="shared" si="19"/>
        <v>0</v>
      </c>
      <c r="AJ99" s="593">
        <f t="shared" si="19"/>
        <v>0</v>
      </c>
      <c r="AK99" s="593">
        <f t="shared" si="19"/>
        <v>0</v>
      </c>
      <c r="AL99" s="593">
        <f t="shared" si="19"/>
        <v>0</v>
      </c>
      <c r="AM99" s="593">
        <f t="shared" si="19"/>
        <v>0</v>
      </c>
      <c r="AN99" s="593">
        <f t="shared" si="19"/>
        <v>100000000</v>
      </c>
      <c r="AO99" s="593">
        <f t="shared" si="19"/>
        <v>100000000</v>
      </c>
      <c r="AP99" s="593">
        <f t="shared" si="19"/>
        <v>0</v>
      </c>
      <c r="AQ99" s="593">
        <f t="shared" si="19"/>
        <v>0</v>
      </c>
      <c r="AR99" s="593">
        <f t="shared" si="19"/>
        <v>0</v>
      </c>
      <c r="AS99" s="593">
        <f t="shared" si="19"/>
        <v>0</v>
      </c>
      <c r="AT99" s="593">
        <f t="shared" si="19"/>
        <v>0</v>
      </c>
      <c r="AU99" s="593">
        <f>SUM(AO99:AT99)</f>
        <v>100000000</v>
      </c>
      <c r="AV99" s="593">
        <f t="shared" ref="AV99:BA99" si="20">+AO99</f>
        <v>100000000</v>
      </c>
      <c r="AW99" s="593">
        <f t="shared" si="20"/>
        <v>0</v>
      </c>
      <c r="AX99" s="593">
        <f t="shared" si="20"/>
        <v>0</v>
      </c>
      <c r="AY99" s="593">
        <f t="shared" si="20"/>
        <v>0</v>
      </c>
      <c r="AZ99" s="593">
        <f t="shared" si="20"/>
        <v>0</v>
      </c>
      <c r="BA99" s="593">
        <f t="shared" si="20"/>
        <v>0</v>
      </c>
      <c r="BB99" s="593">
        <f>SUM(AV99:BA99)</f>
        <v>100000000</v>
      </c>
      <c r="BC99" s="594">
        <f>+BB99+AU99+AN99+AG99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41" t="s">
        <v>777</v>
      </c>
      <c r="EM99" s="319" t="s">
        <v>775</v>
      </c>
      <c r="EN99" s="275" t="s">
        <v>776</v>
      </c>
      <c r="EO99" s="275">
        <v>0</v>
      </c>
      <c r="EP99" s="275">
        <v>1</v>
      </c>
      <c r="EQ99" s="330">
        <v>0.25</v>
      </c>
      <c r="ER99" s="330">
        <v>0.25</v>
      </c>
      <c r="ES99" s="330">
        <v>0.25</v>
      </c>
      <c r="ET99" s="838">
        <v>0.25</v>
      </c>
    </row>
    <row r="100" spans="1:150" ht="70.5" customHeight="1" x14ac:dyDescent="0.2">
      <c r="A100" s="278" t="s">
        <v>53</v>
      </c>
      <c r="B100" s="431" t="s">
        <v>54</v>
      </c>
      <c r="C100" s="432" t="s">
        <v>55</v>
      </c>
      <c r="D100" s="432"/>
      <c r="E100" s="8" t="s">
        <v>772</v>
      </c>
      <c r="F100" s="282" t="str">
        <f t="shared" si="10"/>
        <v>E1.P_H</v>
      </c>
      <c r="G100" s="455" t="s">
        <v>146</v>
      </c>
      <c r="H100" s="412" t="s">
        <v>265</v>
      </c>
      <c r="I100" s="595"/>
      <c r="J100" s="285" t="s">
        <v>61</v>
      </c>
      <c r="K100" s="286" t="str">
        <f t="shared" si="11"/>
        <v>E1.P_H.MR1</v>
      </c>
      <c r="L100" s="514" t="s">
        <v>241</v>
      </c>
      <c r="M100" s="515" t="s">
        <v>774</v>
      </c>
      <c r="N100" s="376">
        <v>952</v>
      </c>
      <c r="O100" s="289">
        <v>952</v>
      </c>
      <c r="P100" s="378" t="s">
        <v>87</v>
      </c>
      <c r="Q100" s="379" t="str">
        <f t="shared" si="12"/>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1" t="s">
        <v>781</v>
      </c>
      <c r="EM100" s="319" t="s">
        <v>779</v>
      </c>
      <c r="EN100" s="275" t="s">
        <v>780</v>
      </c>
      <c r="EO100" s="275">
        <v>0</v>
      </c>
      <c r="EP100" s="275">
        <v>1</v>
      </c>
      <c r="EQ100" s="330">
        <v>0.25</v>
      </c>
      <c r="ER100" s="330">
        <v>0.25</v>
      </c>
      <c r="ES100" s="330">
        <v>0.25</v>
      </c>
      <c r="ET100" s="838">
        <v>0.25</v>
      </c>
    </row>
    <row r="101" spans="1:150" ht="84.75" customHeight="1" x14ac:dyDescent="0.2">
      <c r="A101" s="278" t="s">
        <v>53</v>
      </c>
      <c r="B101" s="431" t="s">
        <v>54</v>
      </c>
      <c r="C101" s="432" t="s">
        <v>55</v>
      </c>
      <c r="D101" s="432"/>
      <c r="E101" s="8" t="s">
        <v>772</v>
      </c>
      <c r="F101" s="282" t="str">
        <f t="shared" si="10"/>
        <v>E1.P_H</v>
      </c>
      <c r="G101" s="455" t="s">
        <v>146</v>
      </c>
      <c r="H101" s="412" t="s">
        <v>265</v>
      </c>
      <c r="I101" s="595"/>
      <c r="J101" s="285" t="s">
        <v>61</v>
      </c>
      <c r="K101" s="286" t="str">
        <f t="shared" si="11"/>
        <v>E1.P_H.MR1</v>
      </c>
      <c r="L101" s="514" t="s">
        <v>241</v>
      </c>
      <c r="M101" s="515" t="s">
        <v>774</v>
      </c>
      <c r="N101" s="376">
        <v>952</v>
      </c>
      <c r="O101" s="289">
        <v>952</v>
      </c>
      <c r="P101" s="378" t="s">
        <v>99</v>
      </c>
      <c r="Q101" s="379" t="str">
        <f t="shared" si="12"/>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1" t="s">
        <v>785</v>
      </c>
      <c r="EM101" s="319" t="s">
        <v>783</v>
      </c>
      <c r="EN101" s="275" t="s">
        <v>784</v>
      </c>
      <c r="EO101" s="275">
        <v>0</v>
      </c>
      <c r="EP101" s="330">
        <v>100</v>
      </c>
      <c r="EQ101" s="330">
        <v>25</v>
      </c>
      <c r="ER101" s="330">
        <v>25</v>
      </c>
      <c r="ES101" s="330">
        <v>25</v>
      </c>
      <c r="ET101" s="838">
        <v>25</v>
      </c>
    </row>
    <row r="102" spans="1:150" ht="61.5" customHeight="1" x14ac:dyDescent="0.2">
      <c r="A102" s="278" t="s">
        <v>53</v>
      </c>
      <c r="B102" s="431" t="s">
        <v>54</v>
      </c>
      <c r="C102" s="432" t="s">
        <v>55</v>
      </c>
      <c r="D102" s="432"/>
      <c r="E102" s="8" t="s">
        <v>772</v>
      </c>
      <c r="F102" s="282" t="str">
        <f t="shared" si="10"/>
        <v>E1.P_H</v>
      </c>
      <c r="G102" s="455" t="s">
        <v>146</v>
      </c>
      <c r="H102" s="412" t="s">
        <v>265</v>
      </c>
      <c r="I102" s="595"/>
      <c r="J102" s="285" t="s">
        <v>61</v>
      </c>
      <c r="K102" s="286" t="str">
        <f t="shared" si="11"/>
        <v>E1.P_H.MR1</v>
      </c>
      <c r="L102" s="514" t="s">
        <v>241</v>
      </c>
      <c r="M102" s="515" t="s">
        <v>774</v>
      </c>
      <c r="N102" s="376">
        <v>952</v>
      </c>
      <c r="O102" s="289">
        <v>952</v>
      </c>
      <c r="P102" s="378" t="s">
        <v>112</v>
      </c>
      <c r="Q102" s="379" t="str">
        <f t="shared" si="12"/>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1" t="s">
        <v>789</v>
      </c>
      <c r="EM102" s="319" t="s">
        <v>787</v>
      </c>
      <c r="EN102" s="275" t="s">
        <v>788</v>
      </c>
      <c r="EO102" s="275">
        <v>1</v>
      </c>
      <c r="EP102" s="275">
        <v>1</v>
      </c>
      <c r="EQ102" s="330">
        <v>1</v>
      </c>
      <c r="ER102" s="330">
        <v>1</v>
      </c>
      <c r="ES102" s="330">
        <v>1</v>
      </c>
      <c r="ET102" s="838">
        <v>1</v>
      </c>
    </row>
    <row r="103" spans="1:150" ht="45.75" customHeight="1" x14ac:dyDescent="0.2">
      <c r="A103" s="278" t="s">
        <v>53</v>
      </c>
      <c r="B103" s="431" t="s">
        <v>54</v>
      </c>
      <c r="C103" s="432" t="s">
        <v>55</v>
      </c>
      <c r="D103" s="432"/>
      <c r="E103" s="8" t="s">
        <v>772</v>
      </c>
      <c r="F103" s="282" t="str">
        <f t="shared" si="10"/>
        <v>E1.P_H</v>
      </c>
      <c r="G103" s="455" t="s">
        <v>146</v>
      </c>
      <c r="H103" s="412" t="s">
        <v>265</v>
      </c>
      <c r="I103" s="595"/>
      <c r="J103" s="285" t="s">
        <v>61</v>
      </c>
      <c r="K103" s="286" t="str">
        <f t="shared" si="11"/>
        <v>E1.P_H.MR1</v>
      </c>
      <c r="L103" s="514" t="s">
        <v>241</v>
      </c>
      <c r="M103" s="515" t="s">
        <v>774</v>
      </c>
      <c r="N103" s="376">
        <v>952</v>
      </c>
      <c r="O103" s="289">
        <v>952</v>
      </c>
      <c r="P103" s="378" t="s">
        <v>122</v>
      </c>
      <c r="Q103" s="379" t="str">
        <f t="shared" si="12"/>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1" t="s">
        <v>793</v>
      </c>
      <c r="EM103" s="319" t="s">
        <v>791</v>
      </c>
      <c r="EN103" s="275" t="s">
        <v>792</v>
      </c>
      <c r="EO103" s="275">
        <v>3</v>
      </c>
      <c r="EP103" s="275">
        <v>3</v>
      </c>
      <c r="EQ103" s="277">
        <v>3</v>
      </c>
      <c r="ER103" s="277">
        <v>3</v>
      </c>
      <c r="ES103" s="276">
        <v>3</v>
      </c>
      <c r="ET103" s="839">
        <v>3</v>
      </c>
    </row>
    <row r="104" spans="1:150" ht="63.75" customHeight="1" x14ac:dyDescent="0.2">
      <c r="A104" s="278" t="s">
        <v>53</v>
      </c>
      <c r="B104" s="431" t="s">
        <v>54</v>
      </c>
      <c r="C104" s="432" t="s">
        <v>55</v>
      </c>
      <c r="D104" s="432"/>
      <c r="E104" s="8" t="s">
        <v>772</v>
      </c>
      <c r="F104" s="282" t="str">
        <f t="shared" si="10"/>
        <v>E1.P_H</v>
      </c>
      <c r="G104" s="455" t="s">
        <v>146</v>
      </c>
      <c r="H104" s="412" t="s">
        <v>265</v>
      </c>
      <c r="I104" s="595"/>
      <c r="J104" s="285" t="s">
        <v>61</v>
      </c>
      <c r="K104" s="286" t="str">
        <f t="shared" si="11"/>
        <v>E1.P_H.MR1</v>
      </c>
      <c r="L104" s="514" t="s">
        <v>241</v>
      </c>
      <c r="M104" s="515" t="s">
        <v>774</v>
      </c>
      <c r="N104" s="376">
        <v>952</v>
      </c>
      <c r="O104" s="289">
        <v>952</v>
      </c>
      <c r="P104" s="378" t="s">
        <v>132</v>
      </c>
      <c r="Q104" s="379" t="str">
        <f t="shared" si="12"/>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1" t="s">
        <v>797</v>
      </c>
      <c r="EM104" s="319" t="s">
        <v>795</v>
      </c>
      <c r="EN104" s="275" t="s">
        <v>796</v>
      </c>
      <c r="EO104" s="275">
        <v>0</v>
      </c>
      <c r="EP104" s="330">
        <v>100</v>
      </c>
      <c r="EQ104" s="330">
        <v>25</v>
      </c>
      <c r="ER104" s="330">
        <v>25</v>
      </c>
      <c r="ES104" s="330">
        <v>25</v>
      </c>
      <c r="ET104" s="838">
        <v>25</v>
      </c>
    </row>
    <row r="105" spans="1:150" ht="64.5" customHeight="1" thickBot="1" x14ac:dyDescent="0.25">
      <c r="A105" s="278" t="s">
        <v>53</v>
      </c>
      <c r="B105" s="431" t="s">
        <v>54</v>
      </c>
      <c r="C105" s="432" t="s">
        <v>55</v>
      </c>
      <c r="D105" s="432"/>
      <c r="E105" s="8" t="s">
        <v>772</v>
      </c>
      <c r="F105" s="282" t="str">
        <f t="shared" si="10"/>
        <v>E1.P_H</v>
      </c>
      <c r="G105" s="567" t="s">
        <v>146</v>
      </c>
      <c r="H105" s="428" t="s">
        <v>265</v>
      </c>
      <c r="I105" s="595"/>
      <c r="J105" s="342" t="s">
        <v>61</v>
      </c>
      <c r="K105" s="402" t="str">
        <f t="shared" si="11"/>
        <v>E1.P_H.MR1</v>
      </c>
      <c r="L105" s="550" t="s">
        <v>241</v>
      </c>
      <c r="M105" s="551" t="s">
        <v>774</v>
      </c>
      <c r="N105" s="390">
        <v>952</v>
      </c>
      <c r="O105" s="429">
        <v>952</v>
      </c>
      <c r="P105" s="378" t="s">
        <v>142</v>
      </c>
      <c r="Q105" s="393" t="str">
        <f t="shared" si="12"/>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1" t="s">
        <v>800</v>
      </c>
      <c r="EM105" s="319" t="s">
        <v>799</v>
      </c>
      <c r="EN105" s="275" t="s">
        <v>653</v>
      </c>
      <c r="EO105" s="275">
        <v>0</v>
      </c>
      <c r="EP105" s="275">
        <v>1</v>
      </c>
      <c r="EQ105" s="330">
        <v>0.25</v>
      </c>
      <c r="ER105" s="330">
        <v>0.25</v>
      </c>
      <c r="ES105" s="330">
        <v>0.25</v>
      </c>
      <c r="ET105" s="838">
        <v>0.25</v>
      </c>
    </row>
    <row r="106" spans="1:150" ht="117" customHeight="1" x14ac:dyDescent="0.2">
      <c r="A106" s="278" t="s">
        <v>53</v>
      </c>
      <c r="B106" s="431" t="s">
        <v>54</v>
      </c>
      <c r="C106" s="432" t="s">
        <v>55</v>
      </c>
      <c r="D106" s="239" t="s">
        <v>694</v>
      </c>
      <c r="E106" s="3" t="s">
        <v>802</v>
      </c>
      <c r="F106" s="434" t="str">
        <f t="shared" si="10"/>
        <v>E1.P_I</v>
      </c>
      <c r="G106" s="435" t="s">
        <v>160</v>
      </c>
      <c r="H106" s="480" t="s">
        <v>279</v>
      </c>
      <c r="I106" s="406" t="s">
        <v>803</v>
      </c>
      <c r="J106" s="437" t="s">
        <v>61</v>
      </c>
      <c r="K106" s="400" t="str">
        <f t="shared" si="11"/>
        <v>E1.P_I.MR1</v>
      </c>
      <c r="L106" s="362" t="s">
        <v>252</v>
      </c>
      <c r="M106" s="247" t="s">
        <v>804</v>
      </c>
      <c r="N106" s="364">
        <v>164</v>
      </c>
      <c r="O106" s="248">
        <v>131</v>
      </c>
      <c r="P106" s="378" t="s">
        <v>64</v>
      </c>
      <c r="Q106" s="367" t="str">
        <f t="shared" si="12"/>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SUM(AA106:AF106)</f>
        <v>279000000</v>
      </c>
      <c r="AH106" s="593">
        <f t="shared" ref="AH106:AT106" si="21">+AA106</f>
        <v>279000000</v>
      </c>
      <c r="AI106" s="593">
        <f t="shared" si="21"/>
        <v>0</v>
      </c>
      <c r="AJ106" s="593">
        <f t="shared" si="21"/>
        <v>0</v>
      </c>
      <c r="AK106" s="593">
        <f t="shared" si="21"/>
        <v>0</v>
      </c>
      <c r="AL106" s="593">
        <f t="shared" si="21"/>
        <v>0</v>
      </c>
      <c r="AM106" s="593">
        <f t="shared" si="21"/>
        <v>0</v>
      </c>
      <c r="AN106" s="593">
        <f t="shared" si="21"/>
        <v>279000000</v>
      </c>
      <c r="AO106" s="593">
        <f t="shared" si="21"/>
        <v>279000000</v>
      </c>
      <c r="AP106" s="593">
        <f t="shared" si="21"/>
        <v>0</v>
      </c>
      <c r="AQ106" s="593">
        <f t="shared" si="21"/>
        <v>0</v>
      </c>
      <c r="AR106" s="593">
        <f t="shared" si="21"/>
        <v>0</v>
      </c>
      <c r="AS106" s="593">
        <f t="shared" si="21"/>
        <v>0</v>
      </c>
      <c r="AT106" s="593">
        <f t="shared" si="21"/>
        <v>0</v>
      </c>
      <c r="AU106" s="593">
        <f>SUM(AO106:AT106)</f>
        <v>279000000</v>
      </c>
      <c r="AV106" s="593">
        <f t="shared" ref="AV106:BA106" si="22">+AO106</f>
        <v>279000000</v>
      </c>
      <c r="AW106" s="593">
        <f t="shared" si="22"/>
        <v>0</v>
      </c>
      <c r="AX106" s="593">
        <f t="shared" si="22"/>
        <v>0</v>
      </c>
      <c r="AY106" s="593">
        <f t="shared" si="22"/>
        <v>0</v>
      </c>
      <c r="AZ106" s="593">
        <f t="shared" si="22"/>
        <v>0</v>
      </c>
      <c r="BA106" s="593">
        <f t="shared" si="22"/>
        <v>0</v>
      </c>
      <c r="BB106" s="593">
        <f>SUM(AV106:BA106)</f>
        <v>279000000</v>
      </c>
      <c r="BC106" s="594">
        <f>+BB106+AU106+AN106+AG106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1" t="s">
        <v>808</v>
      </c>
      <c r="EM106" s="319" t="s">
        <v>805</v>
      </c>
      <c r="EN106" s="275" t="s">
        <v>806</v>
      </c>
      <c r="EO106" s="275">
        <v>164</v>
      </c>
      <c r="EP106" s="275">
        <v>131</v>
      </c>
      <c r="EQ106" s="276">
        <v>164</v>
      </c>
      <c r="ER106" s="276">
        <v>154</v>
      </c>
      <c r="ES106" s="276">
        <v>144</v>
      </c>
      <c r="ET106" s="839">
        <v>131</v>
      </c>
    </row>
    <row r="107" spans="1:150" ht="30" customHeight="1" x14ac:dyDescent="0.2">
      <c r="A107" s="278" t="s">
        <v>53</v>
      </c>
      <c r="B107" s="431" t="s">
        <v>54</v>
      </c>
      <c r="C107" s="432" t="s">
        <v>55</v>
      </c>
      <c r="D107" s="432"/>
      <c r="E107" s="8" t="s">
        <v>802</v>
      </c>
      <c r="F107" s="282" t="str">
        <f t="shared" si="10"/>
        <v>E1.P_I</v>
      </c>
      <c r="G107" s="455" t="s">
        <v>160</v>
      </c>
      <c r="H107" s="455" t="s">
        <v>279</v>
      </c>
      <c r="I107" s="445"/>
      <c r="J107" s="285" t="s">
        <v>61</v>
      </c>
      <c r="K107" s="286" t="str">
        <f t="shared" si="11"/>
        <v>E1.P_I.MR1</v>
      </c>
      <c r="L107" s="596" t="s">
        <v>252</v>
      </c>
      <c r="M107" s="597" t="s">
        <v>804</v>
      </c>
      <c r="N107" s="376">
        <v>164</v>
      </c>
      <c r="O107" s="289">
        <v>131</v>
      </c>
      <c r="P107" s="378" t="s">
        <v>87</v>
      </c>
      <c r="Q107" s="379" t="str">
        <f t="shared" si="12"/>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1" t="s">
        <v>812</v>
      </c>
      <c r="EM107" s="319" t="s">
        <v>810</v>
      </c>
      <c r="EN107" s="275" t="s">
        <v>811</v>
      </c>
      <c r="EO107" s="275">
        <v>1</v>
      </c>
      <c r="EP107" s="275">
        <v>1</v>
      </c>
      <c r="EQ107" s="330">
        <v>1</v>
      </c>
      <c r="ER107" s="330">
        <v>1</v>
      </c>
      <c r="ES107" s="330">
        <v>1</v>
      </c>
      <c r="ET107" s="838">
        <v>1</v>
      </c>
    </row>
    <row r="108" spans="1:150" ht="51" customHeight="1" thickBot="1" x14ac:dyDescent="0.25">
      <c r="A108" s="278" t="s">
        <v>53</v>
      </c>
      <c r="B108" s="431" t="s">
        <v>54</v>
      </c>
      <c r="C108" s="432" t="s">
        <v>55</v>
      </c>
      <c r="D108" s="432"/>
      <c r="E108" s="8" t="s">
        <v>802</v>
      </c>
      <c r="F108" s="282" t="str">
        <f t="shared" si="10"/>
        <v>E1.P_I</v>
      </c>
      <c r="G108" s="567" t="s">
        <v>160</v>
      </c>
      <c r="H108" s="567" t="s">
        <v>279</v>
      </c>
      <c r="I108" s="449"/>
      <c r="J108" s="342" t="s">
        <v>61</v>
      </c>
      <c r="K108" s="402" t="str">
        <f t="shared" si="11"/>
        <v>E1.P_I.MR1</v>
      </c>
      <c r="L108" s="598" t="s">
        <v>252</v>
      </c>
      <c r="M108" s="597" t="s">
        <v>804</v>
      </c>
      <c r="N108" s="390">
        <v>164</v>
      </c>
      <c r="O108" s="429">
        <v>131</v>
      </c>
      <c r="P108" s="378" t="s">
        <v>99</v>
      </c>
      <c r="Q108" s="393" t="str">
        <f t="shared" si="12"/>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1" t="s">
        <v>816</v>
      </c>
      <c r="EM108" s="319" t="s">
        <v>814</v>
      </c>
      <c r="EN108" s="275" t="s">
        <v>815</v>
      </c>
      <c r="EO108" s="275">
        <v>1</v>
      </c>
      <c r="EP108" s="275">
        <v>1</v>
      </c>
      <c r="EQ108" s="330">
        <v>1</v>
      </c>
      <c r="ER108" s="330">
        <v>1</v>
      </c>
      <c r="ES108" s="330">
        <v>1</v>
      </c>
      <c r="ET108" s="838">
        <v>1</v>
      </c>
    </row>
    <row r="109" spans="1:150" ht="145.5" customHeight="1" x14ac:dyDescent="0.2">
      <c r="A109" s="278" t="s">
        <v>53</v>
      </c>
      <c r="B109" s="431" t="s">
        <v>54</v>
      </c>
      <c r="C109" s="432" t="s">
        <v>55</v>
      </c>
      <c r="D109" s="433" t="s">
        <v>694</v>
      </c>
      <c r="E109" s="3" t="s">
        <v>818</v>
      </c>
      <c r="F109" s="434" t="str">
        <f t="shared" si="10"/>
        <v>E1.P_J</v>
      </c>
      <c r="G109" s="435" t="s">
        <v>172</v>
      </c>
      <c r="H109" s="480" t="s">
        <v>290</v>
      </c>
      <c r="I109" s="406" t="s">
        <v>819</v>
      </c>
      <c r="J109" s="437" t="s">
        <v>61</v>
      </c>
      <c r="K109" s="400" t="str">
        <f t="shared" si="11"/>
        <v>E1.P_J.MR1</v>
      </c>
      <c r="L109" s="362" t="s">
        <v>261</v>
      </c>
      <c r="M109" s="363" t="s">
        <v>532</v>
      </c>
      <c r="N109" s="364">
        <v>260</v>
      </c>
      <c r="O109" s="248">
        <v>318</v>
      </c>
      <c r="P109" s="378" t="s">
        <v>64</v>
      </c>
      <c r="Q109" s="367" t="str">
        <f t="shared" si="12"/>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23">+AA109</f>
        <v>240000000</v>
      </c>
      <c r="AI109" s="593">
        <f t="shared" si="23"/>
        <v>0</v>
      </c>
      <c r="AJ109" s="593">
        <f t="shared" si="23"/>
        <v>0</v>
      </c>
      <c r="AK109" s="593">
        <f t="shared" si="23"/>
        <v>0</v>
      </c>
      <c r="AL109" s="593">
        <f t="shared" si="23"/>
        <v>0</v>
      </c>
      <c r="AM109" s="593">
        <f t="shared" si="23"/>
        <v>0</v>
      </c>
      <c r="AN109" s="593">
        <f t="shared" si="23"/>
        <v>240000000</v>
      </c>
      <c r="AO109" s="593">
        <f t="shared" si="23"/>
        <v>240000000</v>
      </c>
      <c r="AP109" s="593">
        <f t="shared" si="23"/>
        <v>0</v>
      </c>
      <c r="AQ109" s="593">
        <f t="shared" si="23"/>
        <v>0</v>
      </c>
      <c r="AR109" s="593">
        <f t="shared" si="23"/>
        <v>0</v>
      </c>
      <c r="AS109" s="593">
        <f t="shared" si="23"/>
        <v>0</v>
      </c>
      <c r="AT109" s="593">
        <f t="shared" si="23"/>
        <v>0</v>
      </c>
      <c r="AU109" s="593">
        <f>SUM(AO109:AT109)</f>
        <v>240000000</v>
      </c>
      <c r="AV109" s="593">
        <f t="shared" ref="AV109:BA109" si="24">+AO109</f>
        <v>240000000</v>
      </c>
      <c r="AW109" s="593">
        <f t="shared" si="24"/>
        <v>0</v>
      </c>
      <c r="AX109" s="593">
        <f t="shared" si="24"/>
        <v>0</v>
      </c>
      <c r="AY109" s="593">
        <f t="shared" si="24"/>
        <v>0</v>
      </c>
      <c r="AZ109" s="593">
        <f t="shared" si="24"/>
        <v>0</v>
      </c>
      <c r="BA109" s="593">
        <f t="shared" si="24"/>
        <v>0</v>
      </c>
      <c r="BB109" s="593">
        <f>SUM(AV109:BA109)</f>
        <v>240000000</v>
      </c>
      <c r="BC109" s="594">
        <f>+BB109+AU109+AN109+AG109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1" t="s">
        <v>821</v>
      </c>
      <c r="EM109" s="319" t="s">
        <v>820</v>
      </c>
      <c r="EN109" s="275" t="s">
        <v>653</v>
      </c>
      <c r="EO109" s="275">
        <v>0</v>
      </c>
      <c r="EP109" s="275">
        <v>1</v>
      </c>
      <c r="EQ109" s="277">
        <v>0.2</v>
      </c>
      <c r="ER109" s="277">
        <v>0.3</v>
      </c>
      <c r="ES109" s="330">
        <v>0.25</v>
      </c>
      <c r="ET109" s="838">
        <v>0.25</v>
      </c>
    </row>
    <row r="110" spans="1:150" ht="66.75" customHeight="1" thickBot="1" x14ac:dyDescent="0.25">
      <c r="A110" s="278" t="s">
        <v>53</v>
      </c>
      <c r="B110" s="599" t="s">
        <v>54</v>
      </c>
      <c r="C110" s="600" t="s">
        <v>55</v>
      </c>
      <c r="D110" s="600"/>
      <c r="E110" s="21" t="s">
        <v>818</v>
      </c>
      <c r="F110" s="601" t="str">
        <f t="shared" si="10"/>
        <v>E1.P_J</v>
      </c>
      <c r="G110" s="567" t="s">
        <v>172</v>
      </c>
      <c r="H110" s="567" t="s">
        <v>290</v>
      </c>
      <c r="I110" s="498"/>
      <c r="J110" s="285" t="s">
        <v>61</v>
      </c>
      <c r="K110" s="286" t="str">
        <f t="shared" si="11"/>
        <v>E1.P_J.MR1</v>
      </c>
      <c r="L110" s="411" t="s">
        <v>261</v>
      </c>
      <c r="M110" s="412" t="s">
        <v>532</v>
      </c>
      <c r="N110" s="390">
        <v>260</v>
      </c>
      <c r="O110" s="429">
        <v>318</v>
      </c>
      <c r="P110" s="378" t="s">
        <v>87</v>
      </c>
      <c r="Q110" s="393" t="str">
        <f t="shared" si="12"/>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1" t="s">
        <v>824</v>
      </c>
      <c r="EM110" s="319" t="s">
        <v>823</v>
      </c>
      <c r="EN110" s="275" t="s">
        <v>653</v>
      </c>
      <c r="EO110" s="275">
        <v>1</v>
      </c>
      <c r="EP110" s="275">
        <v>1</v>
      </c>
      <c r="EQ110" s="330">
        <v>1</v>
      </c>
      <c r="ER110" s="330">
        <v>1</v>
      </c>
      <c r="ES110" s="330">
        <v>1</v>
      </c>
      <c r="ET110" s="838">
        <v>1</v>
      </c>
    </row>
    <row r="111" spans="1:150" ht="144.75" customHeight="1" x14ac:dyDescent="0.2">
      <c r="A111" s="236" t="s">
        <v>76</v>
      </c>
      <c r="B111" s="605" t="s">
        <v>77</v>
      </c>
      <c r="C111" s="606" t="s">
        <v>826</v>
      </c>
      <c r="D111" s="433" t="s">
        <v>827</v>
      </c>
      <c r="E111" s="3" t="s">
        <v>57</v>
      </c>
      <c r="F111" s="434" t="str">
        <f t="shared" si="10"/>
        <v>E2.P_A</v>
      </c>
      <c r="G111" s="607" t="s">
        <v>181</v>
      </c>
      <c r="H111" s="363" t="s">
        <v>302</v>
      </c>
      <c r="I111" s="608" t="s">
        <v>828</v>
      </c>
      <c r="J111" s="437" t="s">
        <v>61</v>
      </c>
      <c r="K111" s="400" t="str">
        <f t="shared" si="11"/>
        <v>E2.P_A.MR1</v>
      </c>
      <c r="L111" s="362" t="s">
        <v>275</v>
      </c>
      <c r="M111" s="363" t="s">
        <v>829</v>
      </c>
      <c r="N111" s="609">
        <v>4.7500000000000001E-2</v>
      </c>
      <c r="O111" s="609">
        <v>4.4999999999999998E-2</v>
      </c>
      <c r="P111" s="610" t="s">
        <v>64</v>
      </c>
      <c r="Q111" s="611" t="str">
        <f t="shared" si="12"/>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25">AA111*1.035</f>
        <v>31049999.999999996</v>
      </c>
      <c r="AI111" s="261">
        <f t="shared" si="25"/>
        <v>0</v>
      </c>
      <c r="AJ111" s="261">
        <f t="shared" si="25"/>
        <v>0</v>
      </c>
      <c r="AK111" s="261">
        <f t="shared" si="25"/>
        <v>0</v>
      </c>
      <c r="AL111" s="261">
        <f t="shared" si="25"/>
        <v>0</v>
      </c>
      <c r="AM111" s="261">
        <f t="shared" si="25"/>
        <v>0</v>
      </c>
      <c r="AN111" s="261">
        <f>SUM(AH111:AM111)</f>
        <v>31049999.999999996</v>
      </c>
      <c r="AO111" s="261">
        <f t="shared" ref="AO111:AT111" si="26">AH111*1.035</f>
        <v>32136749.999999993</v>
      </c>
      <c r="AP111" s="261">
        <f t="shared" si="26"/>
        <v>0</v>
      </c>
      <c r="AQ111" s="261">
        <f t="shared" si="26"/>
        <v>0</v>
      </c>
      <c r="AR111" s="261">
        <f t="shared" si="26"/>
        <v>0</v>
      </c>
      <c r="AS111" s="261">
        <f t="shared" si="26"/>
        <v>0</v>
      </c>
      <c r="AT111" s="261">
        <f t="shared" si="26"/>
        <v>0</v>
      </c>
      <c r="AU111" s="261">
        <f>SUM(AO111:AT111)</f>
        <v>32136749.999999993</v>
      </c>
      <c r="AV111" s="261">
        <f t="shared" ref="AV111:BA111" si="27">AO111*1.035</f>
        <v>33261536.249999989</v>
      </c>
      <c r="AW111" s="261">
        <f t="shared" si="27"/>
        <v>0</v>
      </c>
      <c r="AX111" s="261">
        <f t="shared" si="27"/>
        <v>0</v>
      </c>
      <c r="AY111" s="261">
        <f t="shared" si="27"/>
        <v>0</v>
      </c>
      <c r="AZ111" s="261">
        <f t="shared" si="27"/>
        <v>0</v>
      </c>
      <c r="BA111" s="261">
        <f t="shared" si="27"/>
        <v>0</v>
      </c>
      <c r="BB111" s="261">
        <f>SUM(AV111:BA111)</f>
        <v>33261536.249999989</v>
      </c>
      <c r="BC111" s="262">
        <f>+AG111+AN111+AU111+BB111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1" t="s">
        <v>833</v>
      </c>
      <c r="EM111" s="319" t="s">
        <v>830</v>
      </c>
      <c r="EN111" s="275" t="s">
        <v>831</v>
      </c>
      <c r="EO111" s="275">
        <v>0</v>
      </c>
      <c r="EP111" s="275">
        <v>1</v>
      </c>
      <c r="EQ111" s="276">
        <v>1</v>
      </c>
      <c r="ER111" s="276">
        <v>1</v>
      </c>
      <c r="ES111" s="276">
        <v>1</v>
      </c>
      <c r="ET111" s="839">
        <v>1</v>
      </c>
    </row>
    <row r="112" spans="1:150" ht="36.75" customHeight="1" x14ac:dyDescent="0.2">
      <c r="A112" s="278" t="s">
        <v>76</v>
      </c>
      <c r="B112" s="431" t="s">
        <v>77</v>
      </c>
      <c r="C112" s="432" t="s">
        <v>826</v>
      </c>
      <c r="D112" s="432"/>
      <c r="E112" s="8" t="s">
        <v>57</v>
      </c>
      <c r="F112" s="282" t="str">
        <f t="shared" si="10"/>
        <v>E2.P_A</v>
      </c>
      <c r="G112" s="492" t="s">
        <v>181</v>
      </c>
      <c r="H112" s="612" t="s">
        <v>302</v>
      </c>
      <c r="I112" s="595"/>
      <c r="J112" s="285" t="s">
        <v>61</v>
      </c>
      <c r="K112" s="286" t="str">
        <f t="shared" si="11"/>
        <v>E2.P_A.MR1</v>
      </c>
      <c r="L112" s="411" t="s">
        <v>275</v>
      </c>
      <c r="M112" s="412" t="s">
        <v>829</v>
      </c>
      <c r="N112" s="613">
        <v>4.7500000000000001E-2</v>
      </c>
      <c r="O112" s="613">
        <v>4.4999999999999998E-2</v>
      </c>
      <c r="P112" s="378" t="s">
        <v>87</v>
      </c>
      <c r="Q112" s="379" t="str">
        <f t="shared" si="12"/>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1" t="s">
        <v>837</v>
      </c>
      <c r="EM112" s="319" t="s">
        <v>835</v>
      </c>
      <c r="EN112" s="275" t="s">
        <v>836</v>
      </c>
      <c r="EO112" s="275">
        <v>0</v>
      </c>
      <c r="EP112" s="275">
        <v>1</v>
      </c>
      <c r="EQ112" s="276">
        <v>0</v>
      </c>
      <c r="ER112" s="276">
        <v>1</v>
      </c>
      <c r="ES112" s="276">
        <v>1</v>
      </c>
      <c r="ET112" s="839">
        <v>1</v>
      </c>
    </row>
    <row r="113" spans="1:150" ht="95.25" customHeight="1" x14ac:dyDescent="0.2">
      <c r="A113" s="278" t="s">
        <v>76</v>
      </c>
      <c r="B113" s="431" t="s">
        <v>77</v>
      </c>
      <c r="C113" s="432" t="s">
        <v>826</v>
      </c>
      <c r="D113" s="432"/>
      <c r="E113" s="8" t="s">
        <v>57</v>
      </c>
      <c r="F113" s="282" t="str">
        <f t="shared" si="10"/>
        <v>E2.P_A</v>
      </c>
      <c r="G113" s="492" t="s">
        <v>181</v>
      </c>
      <c r="H113" s="612" t="s">
        <v>302</v>
      </c>
      <c r="I113" s="595"/>
      <c r="J113" s="285" t="s">
        <v>61</v>
      </c>
      <c r="K113" s="286" t="str">
        <f t="shared" si="11"/>
        <v>E2.P_A.MR1</v>
      </c>
      <c r="L113" s="411" t="s">
        <v>275</v>
      </c>
      <c r="M113" s="412" t="s">
        <v>829</v>
      </c>
      <c r="N113" s="613">
        <v>4.7500000000000001E-2</v>
      </c>
      <c r="O113" s="613">
        <v>4.4999999999999998E-2</v>
      </c>
      <c r="P113" s="378" t="s">
        <v>99</v>
      </c>
      <c r="Q113" s="379" t="str">
        <f t="shared" si="12"/>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1" t="s">
        <v>841</v>
      </c>
      <c r="EM113" s="319" t="s">
        <v>839</v>
      </c>
      <c r="EN113" s="275" t="s">
        <v>1902</v>
      </c>
      <c r="EO113" s="330">
        <v>25</v>
      </c>
      <c r="EP113" s="330">
        <v>30</v>
      </c>
      <c r="EQ113" s="330">
        <v>25</v>
      </c>
      <c r="ER113" s="330">
        <v>26</v>
      </c>
      <c r="ES113" s="330">
        <v>29</v>
      </c>
      <c r="ET113" s="842">
        <v>30</v>
      </c>
    </row>
    <row r="114" spans="1:150" ht="48" customHeight="1" x14ac:dyDescent="0.2">
      <c r="A114" s="278" t="s">
        <v>76</v>
      </c>
      <c r="B114" s="431" t="s">
        <v>77</v>
      </c>
      <c r="C114" s="432" t="s">
        <v>826</v>
      </c>
      <c r="D114" s="432"/>
      <c r="E114" s="8" t="s">
        <v>57</v>
      </c>
      <c r="F114" s="282" t="str">
        <f t="shared" si="10"/>
        <v>E2.P_A</v>
      </c>
      <c r="G114" s="492" t="s">
        <v>181</v>
      </c>
      <c r="H114" s="612" t="s">
        <v>302</v>
      </c>
      <c r="I114" s="595"/>
      <c r="J114" s="285" t="s">
        <v>61</v>
      </c>
      <c r="K114" s="286" t="str">
        <f t="shared" si="11"/>
        <v>E2.P_A.MR1</v>
      </c>
      <c r="L114" s="411" t="s">
        <v>275</v>
      </c>
      <c r="M114" s="412" t="s">
        <v>829</v>
      </c>
      <c r="N114" s="613">
        <v>4.7500000000000001E-2</v>
      </c>
      <c r="O114" s="613">
        <v>4.4999999999999998E-2</v>
      </c>
      <c r="P114" s="378" t="s">
        <v>112</v>
      </c>
      <c r="Q114" s="379" t="str">
        <f t="shared" si="12"/>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1" t="s">
        <v>845</v>
      </c>
      <c r="EM114" s="319" t="s">
        <v>843</v>
      </c>
      <c r="EN114" s="275" t="s">
        <v>1903</v>
      </c>
      <c r="EO114" s="277">
        <v>38</v>
      </c>
      <c r="EP114" s="277">
        <v>58</v>
      </c>
      <c r="EQ114" s="277">
        <v>40</v>
      </c>
      <c r="ER114" s="330">
        <v>45</v>
      </c>
      <c r="ES114" s="277">
        <v>50</v>
      </c>
      <c r="ET114" s="838">
        <v>58</v>
      </c>
    </row>
    <row r="115" spans="1:150" ht="64.5" customHeight="1" x14ac:dyDescent="0.2">
      <c r="A115" s="278" t="s">
        <v>76</v>
      </c>
      <c r="B115" s="431" t="s">
        <v>77</v>
      </c>
      <c r="C115" s="432" t="s">
        <v>826</v>
      </c>
      <c r="D115" s="432"/>
      <c r="E115" s="8" t="s">
        <v>57</v>
      </c>
      <c r="F115" s="282" t="str">
        <f t="shared" si="10"/>
        <v>E2.P_A</v>
      </c>
      <c r="G115" s="492" t="s">
        <v>181</v>
      </c>
      <c r="H115" s="612" t="s">
        <v>302</v>
      </c>
      <c r="I115" s="595"/>
      <c r="J115" s="285" t="s">
        <v>61</v>
      </c>
      <c r="K115" s="286" t="str">
        <f t="shared" si="11"/>
        <v>E2.P_A.MR1</v>
      </c>
      <c r="L115" s="411" t="s">
        <v>275</v>
      </c>
      <c r="M115" s="412" t="s">
        <v>829</v>
      </c>
      <c r="N115" s="613">
        <v>4.7500000000000001E-2</v>
      </c>
      <c r="O115" s="613">
        <v>4.4999999999999998E-2</v>
      </c>
      <c r="P115" s="378" t="s">
        <v>122</v>
      </c>
      <c r="Q115" s="379" t="str">
        <f t="shared" si="12"/>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1" t="s">
        <v>849</v>
      </c>
      <c r="EM115" s="319" t="s">
        <v>847</v>
      </c>
      <c r="EN115" s="275" t="s">
        <v>1904</v>
      </c>
      <c r="EO115" s="276">
        <v>2</v>
      </c>
      <c r="EP115" s="821">
        <v>10</v>
      </c>
      <c r="EQ115" s="821">
        <v>2</v>
      </c>
      <c r="ER115" s="821">
        <v>4</v>
      </c>
      <c r="ES115" s="821">
        <v>6</v>
      </c>
      <c r="ET115" s="849">
        <v>10</v>
      </c>
    </row>
    <row r="116" spans="1:150" ht="63" customHeight="1" x14ac:dyDescent="0.2">
      <c r="A116" s="278" t="s">
        <v>76</v>
      </c>
      <c r="B116" s="431" t="s">
        <v>77</v>
      </c>
      <c r="C116" s="432" t="s">
        <v>826</v>
      </c>
      <c r="D116" s="432"/>
      <c r="E116" s="8" t="s">
        <v>57</v>
      </c>
      <c r="F116" s="282" t="str">
        <f t="shared" si="10"/>
        <v>E2.P_A</v>
      </c>
      <c r="G116" s="492" t="s">
        <v>181</v>
      </c>
      <c r="H116" s="612" t="s">
        <v>302</v>
      </c>
      <c r="I116" s="595"/>
      <c r="J116" s="285" t="s">
        <v>61</v>
      </c>
      <c r="K116" s="286" t="str">
        <f t="shared" si="11"/>
        <v>E2.P_A.MR1</v>
      </c>
      <c r="L116" s="411" t="s">
        <v>275</v>
      </c>
      <c r="M116" s="412" t="s">
        <v>829</v>
      </c>
      <c r="N116" s="613">
        <v>4.7500000000000001E-2</v>
      </c>
      <c r="O116" s="613">
        <v>4.4999999999999998E-2</v>
      </c>
      <c r="P116" s="378" t="s">
        <v>132</v>
      </c>
      <c r="Q116" s="379" t="str">
        <f t="shared" si="12"/>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1" t="s">
        <v>853</v>
      </c>
      <c r="EM116" s="319" t="s">
        <v>851</v>
      </c>
      <c r="EN116" s="275" t="s">
        <v>852</v>
      </c>
      <c r="EO116" s="275">
        <v>2</v>
      </c>
      <c r="EP116" s="275">
        <v>3</v>
      </c>
      <c r="EQ116" s="276">
        <v>1</v>
      </c>
      <c r="ER116" s="276">
        <v>1</v>
      </c>
      <c r="ES116" s="277">
        <v>0.5</v>
      </c>
      <c r="ET116" s="842">
        <v>0.5</v>
      </c>
    </row>
    <row r="117" spans="1:150" ht="93" customHeight="1" x14ac:dyDescent="0.2">
      <c r="A117" s="278" t="s">
        <v>76</v>
      </c>
      <c r="B117" s="431" t="s">
        <v>77</v>
      </c>
      <c r="C117" s="432" t="s">
        <v>826</v>
      </c>
      <c r="D117" s="432"/>
      <c r="E117" s="8" t="s">
        <v>57</v>
      </c>
      <c r="F117" s="282" t="str">
        <f t="shared" si="10"/>
        <v>E2.P_A</v>
      </c>
      <c r="G117" s="492" t="s">
        <v>181</v>
      </c>
      <c r="H117" s="612" t="s">
        <v>302</v>
      </c>
      <c r="I117" s="595"/>
      <c r="J117" s="285" t="s">
        <v>61</v>
      </c>
      <c r="K117" s="286" t="str">
        <f t="shared" si="11"/>
        <v>E2.P_A.MR1</v>
      </c>
      <c r="L117" s="411" t="s">
        <v>275</v>
      </c>
      <c r="M117" s="412" t="s">
        <v>829</v>
      </c>
      <c r="N117" s="613">
        <v>4.7500000000000001E-2</v>
      </c>
      <c r="O117" s="613">
        <v>4.4999999999999998E-2</v>
      </c>
      <c r="P117" s="378" t="s">
        <v>142</v>
      </c>
      <c r="Q117" s="379" t="str">
        <f t="shared" si="12"/>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1" t="s">
        <v>857</v>
      </c>
      <c r="EM117" s="319" t="s">
        <v>855</v>
      </c>
      <c r="EN117" s="275" t="s">
        <v>1905</v>
      </c>
      <c r="EO117" s="276">
        <v>5</v>
      </c>
      <c r="EP117" s="821">
        <v>30</v>
      </c>
      <c r="EQ117" s="821">
        <v>5</v>
      </c>
      <c r="ER117" s="821">
        <v>15</v>
      </c>
      <c r="ES117" s="821">
        <v>25</v>
      </c>
      <c r="ET117" s="849">
        <v>30</v>
      </c>
    </row>
    <row r="118" spans="1:150" ht="34.5" customHeight="1" x14ac:dyDescent="0.2">
      <c r="A118" s="278" t="s">
        <v>76</v>
      </c>
      <c r="B118" s="431" t="s">
        <v>77</v>
      </c>
      <c r="C118" s="432" t="s">
        <v>826</v>
      </c>
      <c r="D118" s="432"/>
      <c r="E118" s="8" t="s">
        <v>57</v>
      </c>
      <c r="F118" s="282" t="str">
        <f t="shared" si="10"/>
        <v>E2.P_A</v>
      </c>
      <c r="G118" s="492" t="s">
        <v>181</v>
      </c>
      <c r="H118" s="612" t="s">
        <v>302</v>
      </c>
      <c r="I118" s="595"/>
      <c r="J118" s="285" t="s">
        <v>61</v>
      </c>
      <c r="K118" s="286" t="str">
        <f t="shared" si="11"/>
        <v>E2.P_A.MR1</v>
      </c>
      <c r="L118" s="411" t="s">
        <v>275</v>
      </c>
      <c r="M118" s="412" t="s">
        <v>829</v>
      </c>
      <c r="N118" s="613">
        <v>4.7500000000000001E-2</v>
      </c>
      <c r="O118" s="613">
        <v>4.4999999999999998E-2</v>
      </c>
      <c r="P118" s="378" t="s">
        <v>156</v>
      </c>
      <c r="Q118" s="379" t="str">
        <f t="shared" si="12"/>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1" t="s">
        <v>861</v>
      </c>
      <c r="EM118" s="319" t="s">
        <v>859</v>
      </c>
      <c r="EN118" s="275" t="s">
        <v>860</v>
      </c>
      <c r="EO118" s="275">
        <v>1</v>
      </c>
      <c r="EP118" s="822">
        <v>2</v>
      </c>
      <c r="EQ118" s="821">
        <v>0</v>
      </c>
      <c r="ER118" s="827">
        <v>0</v>
      </c>
      <c r="ES118" s="821">
        <v>1</v>
      </c>
      <c r="ET118" s="843">
        <v>1</v>
      </c>
    </row>
    <row r="119" spans="1:150" ht="48" customHeight="1" x14ac:dyDescent="0.2">
      <c r="A119" s="278" t="s">
        <v>76</v>
      </c>
      <c r="B119" s="431" t="s">
        <v>77</v>
      </c>
      <c r="C119" s="432" t="s">
        <v>826</v>
      </c>
      <c r="D119" s="432"/>
      <c r="E119" s="8" t="s">
        <v>57</v>
      </c>
      <c r="F119" s="282" t="str">
        <f t="shared" si="10"/>
        <v>E2.P_A</v>
      </c>
      <c r="G119" s="492" t="s">
        <v>181</v>
      </c>
      <c r="H119" s="612" t="s">
        <v>302</v>
      </c>
      <c r="I119" s="595"/>
      <c r="J119" s="285" t="s">
        <v>61</v>
      </c>
      <c r="K119" s="286" t="str">
        <f t="shared" si="11"/>
        <v>E2.P_A.MR1</v>
      </c>
      <c r="L119" s="411" t="s">
        <v>275</v>
      </c>
      <c r="M119" s="412" t="s">
        <v>829</v>
      </c>
      <c r="N119" s="613">
        <v>4.7500000000000001E-2</v>
      </c>
      <c r="O119" s="613">
        <v>4.4999999999999998E-2</v>
      </c>
      <c r="P119" s="378" t="s">
        <v>515</v>
      </c>
      <c r="Q119" s="379" t="str">
        <f t="shared" si="12"/>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1" t="s">
        <v>865</v>
      </c>
      <c r="EM119" s="319" t="s">
        <v>863</v>
      </c>
      <c r="EN119" s="275" t="s">
        <v>864</v>
      </c>
      <c r="EO119" s="276">
        <v>0</v>
      </c>
      <c r="EP119" s="821">
        <v>40</v>
      </c>
      <c r="EQ119" s="821">
        <v>5</v>
      </c>
      <c r="ER119" s="821">
        <v>15</v>
      </c>
      <c r="ES119" s="821">
        <v>30</v>
      </c>
      <c r="ET119" s="849">
        <v>40</v>
      </c>
    </row>
    <row r="120" spans="1:150" ht="49.5" customHeight="1" thickBot="1" x14ac:dyDescent="0.25">
      <c r="A120" s="278" t="s">
        <v>76</v>
      </c>
      <c r="B120" s="431" t="s">
        <v>77</v>
      </c>
      <c r="C120" s="432" t="s">
        <v>826</v>
      </c>
      <c r="D120" s="432"/>
      <c r="E120" s="8" t="s">
        <v>57</v>
      </c>
      <c r="F120" s="282" t="str">
        <f t="shared" si="10"/>
        <v>E2.P_A</v>
      </c>
      <c r="G120" s="497" t="s">
        <v>181</v>
      </c>
      <c r="H120" s="614" t="s">
        <v>302</v>
      </c>
      <c r="I120" s="595"/>
      <c r="J120" s="342" t="s">
        <v>61</v>
      </c>
      <c r="K120" s="402" t="str">
        <f t="shared" si="11"/>
        <v>E2.P_A.MR1</v>
      </c>
      <c r="L120" s="427" t="s">
        <v>275</v>
      </c>
      <c r="M120" s="412" t="s">
        <v>829</v>
      </c>
      <c r="N120" s="615">
        <v>4.7500000000000001E-2</v>
      </c>
      <c r="O120" s="615">
        <v>4.4999999999999998E-2</v>
      </c>
      <c r="P120" s="378" t="s">
        <v>522</v>
      </c>
      <c r="Q120" s="393" t="str">
        <f t="shared" si="12"/>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1" t="s">
        <v>869</v>
      </c>
      <c r="EM120" s="319" t="s">
        <v>867</v>
      </c>
      <c r="EN120" s="275" t="s">
        <v>868</v>
      </c>
      <c r="EO120" s="276">
        <v>0</v>
      </c>
      <c r="EP120" s="821">
        <v>90</v>
      </c>
      <c r="EQ120" s="821">
        <v>0</v>
      </c>
      <c r="ER120" s="821">
        <v>5</v>
      </c>
      <c r="ES120" s="821">
        <v>40</v>
      </c>
      <c r="ET120" s="849">
        <v>45</v>
      </c>
    </row>
    <row r="121" spans="1:150" ht="122.25" customHeight="1" x14ac:dyDescent="0.2">
      <c r="A121" s="278" t="s">
        <v>76</v>
      </c>
      <c r="B121" s="431" t="s">
        <v>77</v>
      </c>
      <c r="C121" s="432" t="s">
        <v>826</v>
      </c>
      <c r="D121" s="433" t="s">
        <v>827</v>
      </c>
      <c r="E121" s="3" t="s">
        <v>372</v>
      </c>
      <c r="F121" s="434" t="str">
        <f t="shared" si="10"/>
        <v>E2.P_B</v>
      </c>
      <c r="G121" s="616" t="s">
        <v>192</v>
      </c>
      <c r="H121" s="617" t="s">
        <v>313</v>
      </c>
      <c r="I121" s="618" t="s">
        <v>871</v>
      </c>
      <c r="J121" s="457" t="s">
        <v>61</v>
      </c>
      <c r="K121" s="458" t="str">
        <f t="shared" si="11"/>
        <v>E2.P_B.MR1</v>
      </c>
      <c r="L121" s="362" t="s">
        <v>286</v>
      </c>
      <c r="M121" s="363" t="s">
        <v>872</v>
      </c>
      <c r="N121" s="364">
        <v>184</v>
      </c>
      <c r="O121" s="248">
        <v>230</v>
      </c>
      <c r="P121" s="378" t="s">
        <v>64</v>
      </c>
      <c r="Q121" s="367" t="str">
        <f t="shared" si="12"/>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SUM(AA121:AF121)</f>
        <v>331000000</v>
      </c>
      <c r="AH121" s="593">
        <f t="shared" ref="AH121:AM121" si="28">AA121*1.035</f>
        <v>239084999.99999997</v>
      </c>
      <c r="AI121" s="593">
        <f t="shared" si="28"/>
        <v>0</v>
      </c>
      <c r="AJ121" s="593">
        <f t="shared" si="28"/>
        <v>103499999.99999999</v>
      </c>
      <c r="AK121" s="593">
        <f t="shared" si="28"/>
        <v>0</v>
      </c>
      <c r="AL121" s="593">
        <f t="shared" si="28"/>
        <v>0</v>
      </c>
      <c r="AM121" s="593">
        <f t="shared" si="28"/>
        <v>0</v>
      </c>
      <c r="AN121" s="593">
        <f>SUM(AH121:AM121)</f>
        <v>342584999.99999994</v>
      </c>
      <c r="AO121" s="593">
        <f t="shared" ref="AO121:AT121" si="29">AH121*1.035</f>
        <v>247452974.99999994</v>
      </c>
      <c r="AP121" s="593">
        <f t="shared" si="29"/>
        <v>0</v>
      </c>
      <c r="AQ121" s="593">
        <f t="shared" si="29"/>
        <v>107122499.99999997</v>
      </c>
      <c r="AR121" s="593">
        <f t="shared" si="29"/>
        <v>0</v>
      </c>
      <c r="AS121" s="593">
        <f t="shared" si="29"/>
        <v>0</v>
      </c>
      <c r="AT121" s="593">
        <f t="shared" si="29"/>
        <v>0</v>
      </c>
      <c r="AU121" s="593">
        <f>SUM(AO121:AT121)</f>
        <v>354575474.99999988</v>
      </c>
      <c r="AV121" s="593">
        <f t="shared" ref="AV121:BA121" si="30">AO121*1.035</f>
        <v>256113829.12499991</v>
      </c>
      <c r="AW121" s="593">
        <f t="shared" si="30"/>
        <v>0</v>
      </c>
      <c r="AX121" s="593">
        <f t="shared" si="30"/>
        <v>110871787.49999996</v>
      </c>
      <c r="AY121" s="593">
        <f t="shared" si="30"/>
        <v>0</v>
      </c>
      <c r="AZ121" s="593">
        <f t="shared" si="30"/>
        <v>0</v>
      </c>
      <c r="BA121" s="593">
        <f t="shared" si="30"/>
        <v>0</v>
      </c>
      <c r="BB121" s="593">
        <f>SUM(AV121:BA121)</f>
        <v>366985616.62499988</v>
      </c>
      <c r="BC121" s="594">
        <f>+AG121+AN121+AU121+BB121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1" t="s">
        <v>875</v>
      </c>
      <c r="EM121" s="319" t="s">
        <v>873</v>
      </c>
      <c r="EN121" s="275" t="s">
        <v>874</v>
      </c>
      <c r="EO121" s="275">
        <v>1</v>
      </c>
      <c r="EP121" s="277">
        <v>2</v>
      </c>
      <c r="EQ121" s="277">
        <v>0.5</v>
      </c>
      <c r="ER121" s="277">
        <v>0.5</v>
      </c>
      <c r="ES121" s="277">
        <v>0.5</v>
      </c>
      <c r="ET121" s="842">
        <v>0.5</v>
      </c>
    </row>
    <row r="122" spans="1:150" ht="53.25" customHeight="1" x14ac:dyDescent="0.2">
      <c r="A122" s="278" t="s">
        <v>76</v>
      </c>
      <c r="B122" s="431" t="s">
        <v>77</v>
      </c>
      <c r="C122" s="432" t="s">
        <v>826</v>
      </c>
      <c r="D122" s="432"/>
      <c r="E122" s="8" t="s">
        <v>372</v>
      </c>
      <c r="F122" s="282" t="str">
        <f t="shared" si="10"/>
        <v>E2.P_B</v>
      </c>
      <c r="G122" s="455" t="s">
        <v>192</v>
      </c>
      <c r="H122" s="455" t="s">
        <v>313</v>
      </c>
      <c r="I122" s="459"/>
      <c r="J122" s="460" t="s">
        <v>61</v>
      </c>
      <c r="K122" s="375" t="str">
        <f t="shared" si="11"/>
        <v>E2.P_B.MR1</v>
      </c>
      <c r="L122" s="514" t="s">
        <v>286</v>
      </c>
      <c r="M122" s="515" t="s">
        <v>872</v>
      </c>
      <c r="N122" s="376">
        <v>184</v>
      </c>
      <c r="O122" s="289">
        <v>230</v>
      </c>
      <c r="P122" s="378" t="s">
        <v>87</v>
      </c>
      <c r="Q122" s="379" t="str">
        <f t="shared" si="12"/>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1" t="s">
        <v>879</v>
      </c>
      <c r="EM122" s="319" t="s">
        <v>877</v>
      </c>
      <c r="EN122" s="275" t="s">
        <v>878</v>
      </c>
      <c r="EO122" s="275">
        <v>281</v>
      </c>
      <c r="EP122" s="275">
        <v>600</v>
      </c>
      <c r="EQ122" s="276">
        <v>150</v>
      </c>
      <c r="ER122" s="276">
        <v>150</v>
      </c>
      <c r="ES122" s="276">
        <v>150</v>
      </c>
      <c r="ET122" s="839">
        <v>150</v>
      </c>
    </row>
    <row r="123" spans="1:150" ht="30" customHeight="1" x14ac:dyDescent="0.2">
      <c r="A123" s="278" t="s">
        <v>76</v>
      </c>
      <c r="B123" s="431" t="s">
        <v>77</v>
      </c>
      <c r="C123" s="432" t="s">
        <v>826</v>
      </c>
      <c r="D123" s="432"/>
      <c r="E123" s="8" t="s">
        <v>372</v>
      </c>
      <c r="F123" s="282" t="str">
        <f t="shared" si="10"/>
        <v>E2.P_B</v>
      </c>
      <c r="G123" s="455" t="s">
        <v>192</v>
      </c>
      <c r="H123" s="455" t="s">
        <v>313</v>
      </c>
      <c r="I123" s="459"/>
      <c r="J123" s="460" t="s">
        <v>61</v>
      </c>
      <c r="K123" s="375" t="str">
        <f t="shared" si="11"/>
        <v>E2.P_B.MR1</v>
      </c>
      <c r="L123" s="514" t="s">
        <v>286</v>
      </c>
      <c r="M123" s="515" t="s">
        <v>872</v>
      </c>
      <c r="N123" s="376">
        <v>184</v>
      </c>
      <c r="O123" s="289">
        <v>230</v>
      </c>
      <c r="P123" s="378" t="s">
        <v>99</v>
      </c>
      <c r="Q123" s="379" t="str">
        <f t="shared" si="12"/>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1" t="s">
        <v>883</v>
      </c>
      <c r="EM123" s="319" t="s">
        <v>881</v>
      </c>
      <c r="EN123" s="275" t="s">
        <v>882</v>
      </c>
      <c r="EO123" s="387">
        <v>0</v>
      </c>
      <c r="EP123" s="387">
        <v>1</v>
      </c>
      <c r="EQ123" s="277">
        <v>0.2</v>
      </c>
      <c r="ER123" s="828">
        <v>0</v>
      </c>
      <c r="ES123" s="828">
        <v>0.4</v>
      </c>
      <c r="ET123" s="837">
        <v>0.4</v>
      </c>
    </row>
    <row r="124" spans="1:150" ht="49.5" customHeight="1" thickBot="1" x14ac:dyDescent="0.25">
      <c r="A124" s="278" t="s">
        <v>76</v>
      </c>
      <c r="B124" s="431" t="s">
        <v>77</v>
      </c>
      <c r="C124" s="432" t="s">
        <v>826</v>
      </c>
      <c r="D124" s="432"/>
      <c r="E124" s="8" t="s">
        <v>372</v>
      </c>
      <c r="F124" s="282" t="str">
        <f t="shared" si="10"/>
        <v>E2.P_B</v>
      </c>
      <c r="G124" s="455" t="s">
        <v>192</v>
      </c>
      <c r="H124" s="455" t="s">
        <v>313</v>
      </c>
      <c r="I124" s="465"/>
      <c r="J124" s="466" t="s">
        <v>61</v>
      </c>
      <c r="K124" s="467" t="str">
        <f t="shared" si="11"/>
        <v>E2.P_B.MR1</v>
      </c>
      <c r="L124" s="550" t="s">
        <v>286</v>
      </c>
      <c r="M124" s="551" t="s">
        <v>872</v>
      </c>
      <c r="N124" s="390">
        <v>184</v>
      </c>
      <c r="O124" s="429">
        <v>230</v>
      </c>
      <c r="P124" s="378" t="s">
        <v>112</v>
      </c>
      <c r="Q124" s="393" t="str">
        <f t="shared" si="12"/>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1" t="s">
        <v>887</v>
      </c>
      <c r="EM124" s="319" t="s">
        <v>885</v>
      </c>
      <c r="EN124" s="275" t="s">
        <v>886</v>
      </c>
      <c r="EO124" s="387">
        <v>1</v>
      </c>
      <c r="EP124" s="387">
        <v>3</v>
      </c>
      <c r="EQ124" s="277">
        <v>0.5</v>
      </c>
      <c r="ER124" s="277">
        <v>0.5</v>
      </c>
      <c r="ES124" s="276">
        <v>1</v>
      </c>
      <c r="ET124" s="839">
        <v>1</v>
      </c>
    </row>
    <row r="125" spans="1:150" ht="132.75" customHeight="1" x14ac:dyDescent="0.2">
      <c r="A125" s="278" t="s">
        <v>76</v>
      </c>
      <c r="B125" s="431" t="s">
        <v>77</v>
      </c>
      <c r="C125" s="432" t="s">
        <v>826</v>
      </c>
      <c r="D125" s="433" t="s">
        <v>827</v>
      </c>
      <c r="E125" s="3" t="s">
        <v>530</v>
      </c>
      <c r="F125" s="434" t="str">
        <f t="shared" si="10"/>
        <v>E2.P_C</v>
      </c>
      <c r="G125" s="435" t="s">
        <v>203</v>
      </c>
      <c r="H125" s="480" t="s">
        <v>324</v>
      </c>
      <c r="I125" s="456" t="s">
        <v>889</v>
      </c>
      <c r="J125" s="457" t="s">
        <v>61</v>
      </c>
      <c r="K125" s="418" t="str">
        <f t="shared" si="11"/>
        <v>E2.P_C.MR1</v>
      </c>
      <c r="L125" s="517" t="s">
        <v>297</v>
      </c>
      <c r="M125" s="518" t="s">
        <v>890</v>
      </c>
      <c r="N125" s="364">
        <v>0</v>
      </c>
      <c r="O125" s="248">
        <v>80</v>
      </c>
      <c r="P125" s="378" t="s">
        <v>64</v>
      </c>
      <c r="Q125" s="367" t="str">
        <f t="shared" si="12"/>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SUM(AA125:AF125)</f>
        <v>60000000</v>
      </c>
      <c r="AH125" s="593">
        <f t="shared" ref="AH125:AM125" si="31">AA125*1.035</f>
        <v>62099999.999999993</v>
      </c>
      <c r="AI125" s="593">
        <f t="shared" si="31"/>
        <v>0</v>
      </c>
      <c r="AJ125" s="593">
        <f t="shared" si="31"/>
        <v>0</v>
      </c>
      <c r="AK125" s="593">
        <f t="shared" si="31"/>
        <v>0</v>
      </c>
      <c r="AL125" s="593">
        <f t="shared" si="31"/>
        <v>0</v>
      </c>
      <c r="AM125" s="593">
        <f t="shared" si="31"/>
        <v>0</v>
      </c>
      <c r="AN125" s="593">
        <f>SUM(AH125:AM125)</f>
        <v>62099999.999999993</v>
      </c>
      <c r="AO125" s="593">
        <f t="shared" ref="AO125:AT125" si="32">AH125*1.035</f>
        <v>64273499.999999985</v>
      </c>
      <c r="AP125" s="593">
        <f t="shared" si="32"/>
        <v>0</v>
      </c>
      <c r="AQ125" s="593">
        <f t="shared" si="32"/>
        <v>0</v>
      </c>
      <c r="AR125" s="593">
        <f t="shared" si="32"/>
        <v>0</v>
      </c>
      <c r="AS125" s="593">
        <f t="shared" si="32"/>
        <v>0</v>
      </c>
      <c r="AT125" s="593">
        <f t="shared" si="32"/>
        <v>0</v>
      </c>
      <c r="AU125" s="593">
        <f>SUM(AO125:AT125)</f>
        <v>64273499.999999985</v>
      </c>
      <c r="AV125" s="593">
        <f t="shared" ref="AV125:BA125" si="33">AO125*1.035</f>
        <v>66523072.499999978</v>
      </c>
      <c r="AW125" s="593">
        <f t="shared" si="33"/>
        <v>0</v>
      </c>
      <c r="AX125" s="593">
        <f t="shared" si="33"/>
        <v>0</v>
      </c>
      <c r="AY125" s="593">
        <f t="shared" si="33"/>
        <v>0</v>
      </c>
      <c r="AZ125" s="593">
        <f t="shared" si="33"/>
        <v>0</v>
      </c>
      <c r="BA125" s="593">
        <f t="shared" si="33"/>
        <v>0</v>
      </c>
      <c r="BB125" s="593">
        <f>SUM(AV125:BA125)</f>
        <v>66523072.499999978</v>
      </c>
      <c r="BC125" s="594">
        <f>+AG125+AN125+AU125+BB125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1" t="s">
        <v>893</v>
      </c>
      <c r="EM125" s="319" t="s">
        <v>891</v>
      </c>
      <c r="EN125" s="275" t="s">
        <v>892</v>
      </c>
      <c r="EO125" s="277">
        <v>0</v>
      </c>
      <c r="EP125" s="277">
        <v>70</v>
      </c>
      <c r="EQ125" s="277">
        <v>10</v>
      </c>
      <c r="ER125" s="828">
        <v>0</v>
      </c>
      <c r="ES125" s="828">
        <v>30</v>
      </c>
      <c r="ET125" s="837">
        <v>30</v>
      </c>
    </row>
    <row r="126" spans="1:150" ht="84" customHeight="1" x14ac:dyDescent="0.2">
      <c r="A126" s="278" t="s">
        <v>76</v>
      </c>
      <c r="B126" s="431" t="s">
        <v>77</v>
      </c>
      <c r="C126" s="432" t="s">
        <v>826</v>
      </c>
      <c r="D126" s="432"/>
      <c r="E126" s="8" t="s">
        <v>530</v>
      </c>
      <c r="F126" s="282" t="str">
        <f t="shared" si="10"/>
        <v>E2.P_C</v>
      </c>
      <c r="G126" s="455" t="s">
        <v>203</v>
      </c>
      <c r="H126" s="455" t="s">
        <v>324</v>
      </c>
      <c r="I126" s="459"/>
      <c r="J126" s="460" t="s">
        <v>61</v>
      </c>
      <c r="K126" s="375" t="str">
        <f t="shared" si="11"/>
        <v>E2.P_C.MR1</v>
      </c>
      <c r="L126" s="411" t="s">
        <v>297</v>
      </c>
      <c r="M126" s="412" t="s">
        <v>890</v>
      </c>
      <c r="N126" s="376">
        <v>0</v>
      </c>
      <c r="O126" s="289">
        <v>80</v>
      </c>
      <c r="P126" s="378" t="s">
        <v>87</v>
      </c>
      <c r="Q126" s="379" t="str">
        <f t="shared" si="12"/>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1" t="s">
        <v>897</v>
      </c>
      <c r="EM126" s="319" t="s">
        <v>895</v>
      </c>
      <c r="EN126" s="275" t="s">
        <v>896</v>
      </c>
      <c r="EO126" s="275">
        <v>0</v>
      </c>
      <c r="EP126" s="275">
        <v>1</v>
      </c>
      <c r="EQ126" s="277">
        <v>0.2</v>
      </c>
      <c r="ER126" s="828">
        <v>0.2</v>
      </c>
      <c r="ES126" s="277">
        <v>0.3</v>
      </c>
      <c r="ET126" s="837">
        <v>0.3</v>
      </c>
    </row>
    <row r="127" spans="1:150" ht="56.25" customHeight="1" thickBot="1" x14ac:dyDescent="0.25">
      <c r="A127" s="278" t="s">
        <v>76</v>
      </c>
      <c r="B127" s="431" t="s">
        <v>77</v>
      </c>
      <c r="C127" s="432" t="s">
        <v>826</v>
      </c>
      <c r="D127" s="432"/>
      <c r="E127" s="8" t="s">
        <v>530</v>
      </c>
      <c r="F127" s="282" t="str">
        <f t="shared" si="10"/>
        <v>E2.P_C</v>
      </c>
      <c r="G127" s="567" t="s">
        <v>203</v>
      </c>
      <c r="H127" s="567" t="s">
        <v>324</v>
      </c>
      <c r="I127" s="465"/>
      <c r="J127" s="466" t="s">
        <v>61</v>
      </c>
      <c r="K127" s="467" t="str">
        <f t="shared" si="11"/>
        <v>E2.P_C.MR1</v>
      </c>
      <c r="L127" s="427" t="s">
        <v>297</v>
      </c>
      <c r="M127" s="428" t="s">
        <v>890</v>
      </c>
      <c r="N127" s="390">
        <v>0</v>
      </c>
      <c r="O127" s="429">
        <v>80</v>
      </c>
      <c r="P127" s="378" t="s">
        <v>99</v>
      </c>
      <c r="Q127" s="393" t="str">
        <f t="shared" si="12"/>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1" t="s">
        <v>901</v>
      </c>
      <c r="EM127" s="319" t="s">
        <v>899</v>
      </c>
      <c r="EN127" s="275" t="s">
        <v>900</v>
      </c>
      <c r="EO127" s="275">
        <v>0</v>
      </c>
      <c r="EP127" s="275">
        <v>4</v>
      </c>
      <c r="EQ127" s="276">
        <v>1</v>
      </c>
      <c r="ER127" s="276">
        <v>1</v>
      </c>
      <c r="ES127" s="276">
        <v>1</v>
      </c>
      <c r="ET127" s="839">
        <v>1</v>
      </c>
    </row>
    <row r="128" spans="1:150" ht="107.25" customHeight="1" x14ac:dyDescent="0.2">
      <c r="A128" s="278" t="s">
        <v>76</v>
      </c>
      <c r="B128" s="431" t="s">
        <v>77</v>
      </c>
      <c r="C128" s="432" t="s">
        <v>826</v>
      </c>
      <c r="D128" s="433" t="s">
        <v>827</v>
      </c>
      <c r="E128" s="3" t="s">
        <v>641</v>
      </c>
      <c r="F128" s="434" t="str">
        <f t="shared" si="10"/>
        <v>E2.P_D</v>
      </c>
      <c r="G128" s="435" t="s">
        <v>218</v>
      </c>
      <c r="H128" s="480" t="s">
        <v>338</v>
      </c>
      <c r="I128" s="456" t="s">
        <v>903</v>
      </c>
      <c r="J128" s="457" t="s">
        <v>61</v>
      </c>
      <c r="K128" s="458" t="str">
        <f t="shared" si="11"/>
        <v>E2.P_D.MR1</v>
      </c>
      <c r="L128" s="634" t="s">
        <v>309</v>
      </c>
      <c r="M128" s="363" t="s">
        <v>904</v>
      </c>
      <c r="N128" s="364">
        <v>0</v>
      </c>
      <c r="O128" s="248">
        <v>2</v>
      </c>
      <c r="P128" s="378" t="s">
        <v>64</v>
      </c>
      <c r="Q128" s="367" t="str">
        <f t="shared" si="12"/>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SUM(AA128:AF128)</f>
        <v>300000000</v>
      </c>
      <c r="AH128" s="593">
        <f t="shared" ref="AH128:AM128" si="34">AA128*1.035</f>
        <v>103499999.99999999</v>
      </c>
      <c r="AI128" s="593">
        <f t="shared" si="34"/>
        <v>0</v>
      </c>
      <c r="AJ128" s="593">
        <f t="shared" si="34"/>
        <v>206999999.99999997</v>
      </c>
      <c r="AK128" s="593">
        <f t="shared" si="34"/>
        <v>0</v>
      </c>
      <c r="AL128" s="593">
        <f t="shared" si="34"/>
        <v>0</v>
      </c>
      <c r="AM128" s="593">
        <f t="shared" si="34"/>
        <v>0</v>
      </c>
      <c r="AN128" s="593">
        <f>SUM(AH128:AM128)</f>
        <v>310499999.99999994</v>
      </c>
      <c r="AO128" s="593">
        <f t="shared" ref="AO128:AT128" si="35">AH128*1.035</f>
        <v>107122499.99999997</v>
      </c>
      <c r="AP128" s="593">
        <f t="shared" si="35"/>
        <v>0</v>
      </c>
      <c r="AQ128" s="593">
        <f t="shared" si="35"/>
        <v>214244999.99999994</v>
      </c>
      <c r="AR128" s="593">
        <f t="shared" si="35"/>
        <v>0</v>
      </c>
      <c r="AS128" s="593">
        <f t="shared" si="35"/>
        <v>0</v>
      </c>
      <c r="AT128" s="593">
        <f t="shared" si="35"/>
        <v>0</v>
      </c>
      <c r="AU128" s="593">
        <f>SUM(AO128:AT128)</f>
        <v>321367499.99999988</v>
      </c>
      <c r="AV128" s="593">
        <f t="shared" ref="AV128:BA128" si="36">AO128*1.035</f>
        <v>110871787.49999996</v>
      </c>
      <c r="AW128" s="593">
        <f t="shared" si="36"/>
        <v>0</v>
      </c>
      <c r="AX128" s="593">
        <f t="shared" si="36"/>
        <v>221743574.99999991</v>
      </c>
      <c r="AY128" s="593">
        <f t="shared" si="36"/>
        <v>0</v>
      </c>
      <c r="AZ128" s="593">
        <f t="shared" si="36"/>
        <v>0</v>
      </c>
      <c r="BA128" s="593">
        <f t="shared" si="36"/>
        <v>0</v>
      </c>
      <c r="BB128" s="593">
        <f>SUM(AV128:BA128)</f>
        <v>332615362.49999988</v>
      </c>
      <c r="BC128" s="594">
        <f>+AG128+AN128+AU128+BB128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1" t="s">
        <v>907</v>
      </c>
      <c r="EM128" s="319" t="s">
        <v>905</v>
      </c>
      <c r="EN128" s="275" t="s">
        <v>906</v>
      </c>
      <c r="EO128" s="275">
        <v>0</v>
      </c>
      <c r="EP128" s="275">
        <v>2</v>
      </c>
      <c r="EQ128" s="277">
        <v>0.5</v>
      </c>
      <c r="ER128" s="277">
        <v>0.5</v>
      </c>
      <c r="ES128" s="277">
        <v>0.5</v>
      </c>
      <c r="ET128" s="842">
        <v>0.5</v>
      </c>
    </row>
    <row r="129" spans="1:150" ht="62.25" customHeight="1" x14ac:dyDescent="0.2">
      <c r="A129" s="278" t="s">
        <v>76</v>
      </c>
      <c r="B129" s="431" t="s">
        <v>77</v>
      </c>
      <c r="C129" s="432" t="s">
        <v>826</v>
      </c>
      <c r="D129" s="432"/>
      <c r="E129" s="8" t="s">
        <v>641</v>
      </c>
      <c r="F129" s="282" t="str">
        <f t="shared" si="10"/>
        <v>E2.P_D</v>
      </c>
      <c r="G129" s="455" t="s">
        <v>218</v>
      </c>
      <c r="H129" s="455" t="s">
        <v>338</v>
      </c>
      <c r="I129" s="459"/>
      <c r="J129" s="460" t="s">
        <v>61</v>
      </c>
      <c r="K129" s="375" t="str">
        <f t="shared" si="11"/>
        <v>E2.P_D.MR1</v>
      </c>
      <c r="L129" s="411" t="s">
        <v>309</v>
      </c>
      <c r="M129" s="412" t="s">
        <v>904</v>
      </c>
      <c r="N129" s="376">
        <v>0</v>
      </c>
      <c r="O129" s="289">
        <v>2</v>
      </c>
      <c r="P129" s="378" t="s">
        <v>87</v>
      </c>
      <c r="Q129" s="379" t="str">
        <f t="shared" si="12"/>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1" t="s">
        <v>911</v>
      </c>
      <c r="EM129" s="319" t="s">
        <v>909</v>
      </c>
      <c r="EN129" s="275" t="s">
        <v>910</v>
      </c>
      <c r="EO129" s="275">
        <v>0</v>
      </c>
      <c r="EP129" s="275">
        <v>200</v>
      </c>
      <c r="EQ129" s="276">
        <v>50</v>
      </c>
      <c r="ER129" s="276">
        <v>50</v>
      </c>
      <c r="ES129" s="276">
        <v>50</v>
      </c>
      <c r="ET129" s="839">
        <v>50</v>
      </c>
    </row>
    <row r="130" spans="1:150" ht="39" customHeight="1" x14ac:dyDescent="0.2">
      <c r="A130" s="278" t="s">
        <v>76</v>
      </c>
      <c r="B130" s="431" t="s">
        <v>77</v>
      </c>
      <c r="C130" s="432" t="s">
        <v>826</v>
      </c>
      <c r="D130" s="432"/>
      <c r="E130" s="8" t="s">
        <v>641</v>
      </c>
      <c r="F130" s="282" t="str">
        <f t="shared" si="10"/>
        <v>E2.P_D</v>
      </c>
      <c r="G130" s="455" t="s">
        <v>218</v>
      </c>
      <c r="H130" s="455" t="s">
        <v>338</v>
      </c>
      <c r="I130" s="459"/>
      <c r="J130" s="460" t="s">
        <v>61</v>
      </c>
      <c r="K130" s="375" t="str">
        <f t="shared" si="11"/>
        <v>E2.P_D.MR1</v>
      </c>
      <c r="L130" s="411" t="s">
        <v>309</v>
      </c>
      <c r="M130" s="412" t="s">
        <v>904</v>
      </c>
      <c r="N130" s="376">
        <v>0</v>
      </c>
      <c r="O130" s="289">
        <v>2</v>
      </c>
      <c r="P130" s="378" t="s">
        <v>99</v>
      </c>
      <c r="Q130" s="379" t="str">
        <f t="shared" si="12"/>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1" t="s">
        <v>915</v>
      </c>
      <c r="EM130" s="319" t="s">
        <v>913</v>
      </c>
      <c r="EN130" s="275" t="s">
        <v>914</v>
      </c>
      <c r="EO130" s="275">
        <v>0</v>
      </c>
      <c r="EP130" s="275">
        <v>1</v>
      </c>
      <c r="EQ130" s="277">
        <v>0.2</v>
      </c>
      <c r="ER130" s="277">
        <v>0.3</v>
      </c>
      <c r="ES130" s="277">
        <v>0.3</v>
      </c>
      <c r="ET130" s="842">
        <v>0.2</v>
      </c>
    </row>
    <row r="131" spans="1:150" ht="33" customHeight="1" x14ac:dyDescent="0.2">
      <c r="A131" s="278" t="s">
        <v>76</v>
      </c>
      <c r="B131" s="431" t="s">
        <v>77</v>
      </c>
      <c r="C131" s="432" t="s">
        <v>826</v>
      </c>
      <c r="D131" s="432"/>
      <c r="E131" s="8" t="s">
        <v>641</v>
      </c>
      <c r="F131" s="282" t="str">
        <f t="shared" si="10"/>
        <v>E2.P_D</v>
      </c>
      <c r="G131" s="455" t="s">
        <v>218</v>
      </c>
      <c r="H131" s="455" t="s">
        <v>338</v>
      </c>
      <c r="I131" s="459"/>
      <c r="J131" s="460" t="s">
        <v>61</v>
      </c>
      <c r="K131" s="375" t="str">
        <f t="shared" si="11"/>
        <v>E2.P_D.MR1</v>
      </c>
      <c r="L131" s="411" t="s">
        <v>309</v>
      </c>
      <c r="M131" s="412" t="s">
        <v>904</v>
      </c>
      <c r="N131" s="376">
        <v>0</v>
      </c>
      <c r="O131" s="289">
        <v>2</v>
      </c>
      <c r="P131" s="378" t="s">
        <v>112</v>
      </c>
      <c r="Q131" s="379" t="str">
        <f t="shared" si="12"/>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1" t="s">
        <v>919</v>
      </c>
      <c r="EM131" s="319" t="s">
        <v>917</v>
      </c>
      <c r="EN131" s="275" t="s">
        <v>918</v>
      </c>
      <c r="EO131" s="275">
        <v>0</v>
      </c>
      <c r="EP131" s="275">
        <v>1</v>
      </c>
      <c r="EQ131" s="277">
        <v>0.2</v>
      </c>
      <c r="ER131" s="277">
        <v>0.3</v>
      </c>
      <c r="ES131" s="277">
        <v>0.3</v>
      </c>
      <c r="ET131" s="842">
        <v>0.2</v>
      </c>
    </row>
    <row r="132" spans="1:150" ht="54" customHeight="1" thickBot="1" x14ac:dyDescent="0.25">
      <c r="A132" s="278" t="s">
        <v>76</v>
      </c>
      <c r="B132" s="431" t="s">
        <v>77</v>
      </c>
      <c r="C132" s="432" t="s">
        <v>826</v>
      </c>
      <c r="D132" s="432"/>
      <c r="E132" s="8" t="s">
        <v>641</v>
      </c>
      <c r="F132" s="282" t="str">
        <f t="shared" si="10"/>
        <v>E2.P_D</v>
      </c>
      <c r="G132" s="567" t="s">
        <v>218</v>
      </c>
      <c r="H132" s="567" t="s">
        <v>338</v>
      </c>
      <c r="I132" s="465"/>
      <c r="J132" s="466" t="s">
        <v>61</v>
      </c>
      <c r="K132" s="467" t="str">
        <f t="shared" si="11"/>
        <v>E2.P_D.MR1</v>
      </c>
      <c r="L132" s="427" t="s">
        <v>309</v>
      </c>
      <c r="M132" s="428" t="s">
        <v>904</v>
      </c>
      <c r="N132" s="390">
        <v>0</v>
      </c>
      <c r="O132" s="429">
        <v>2</v>
      </c>
      <c r="P132" s="568" t="s">
        <v>122</v>
      </c>
      <c r="Q132" s="393" t="str">
        <f t="shared" si="12"/>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1" t="s">
        <v>923</v>
      </c>
      <c r="EM132" s="319" t="s">
        <v>921</v>
      </c>
      <c r="EN132" s="275" t="s">
        <v>922</v>
      </c>
      <c r="EO132" s="275">
        <v>0</v>
      </c>
      <c r="EP132" s="275">
        <v>1</v>
      </c>
      <c r="EQ132" s="277">
        <v>0.2</v>
      </c>
      <c r="ER132" s="277">
        <v>0.3</v>
      </c>
      <c r="ES132" s="277">
        <v>0.3</v>
      </c>
      <c r="ET132" s="842">
        <v>0.2</v>
      </c>
    </row>
    <row r="133" spans="1:150" ht="142.5" customHeight="1" x14ac:dyDescent="0.2">
      <c r="A133" s="278" t="s">
        <v>76</v>
      </c>
      <c r="B133" s="431" t="s">
        <v>77</v>
      </c>
      <c r="C133" s="432" t="s">
        <v>826</v>
      </c>
      <c r="D133" s="433" t="s">
        <v>925</v>
      </c>
      <c r="E133" s="3" t="s">
        <v>695</v>
      </c>
      <c r="F133" s="434" t="str">
        <f t="shared" si="10"/>
        <v>E2.P_E</v>
      </c>
      <c r="G133" s="435" t="s">
        <v>230</v>
      </c>
      <c r="H133" s="480" t="s">
        <v>349</v>
      </c>
      <c r="I133" s="456" t="s">
        <v>926</v>
      </c>
      <c r="J133" s="457" t="s">
        <v>61</v>
      </c>
      <c r="K133" s="458" t="str">
        <f t="shared" si="11"/>
        <v>E2.P_E.MR1</v>
      </c>
      <c r="L133" s="362" t="s">
        <v>320</v>
      </c>
      <c r="M133" s="363" t="s">
        <v>927</v>
      </c>
      <c r="N133" s="364">
        <v>665</v>
      </c>
      <c r="O133" s="248">
        <v>1100</v>
      </c>
      <c r="P133" s="366" t="s">
        <v>64</v>
      </c>
      <c r="Q133" s="367" t="str">
        <f t="shared" si="12"/>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SUM(AA133:AF133)</f>
        <v>450000000</v>
      </c>
      <c r="AH133" s="593">
        <f t="shared" ref="AH133:AM133" si="37">AA133*1.035</f>
        <v>380971961.81999999</v>
      </c>
      <c r="AI133" s="593">
        <f t="shared" si="37"/>
        <v>0</v>
      </c>
      <c r="AJ133" s="593">
        <f t="shared" si="37"/>
        <v>51749999.999999993</v>
      </c>
      <c r="AK133" s="593">
        <f t="shared" si="37"/>
        <v>0</v>
      </c>
      <c r="AL133" s="593">
        <f t="shared" si="37"/>
        <v>0</v>
      </c>
      <c r="AM133" s="593">
        <f t="shared" si="37"/>
        <v>33028038.179999996</v>
      </c>
      <c r="AN133" s="593">
        <f>SUM(AH133:AM133)</f>
        <v>465750000</v>
      </c>
      <c r="AO133" s="593">
        <f t="shared" ref="AO133:AT133" si="38">AH133*1.035</f>
        <v>394305980.48369998</v>
      </c>
      <c r="AP133" s="593">
        <f t="shared" si="38"/>
        <v>0</v>
      </c>
      <c r="AQ133" s="593">
        <f t="shared" si="38"/>
        <v>53561249.999999985</v>
      </c>
      <c r="AR133" s="593">
        <f t="shared" si="38"/>
        <v>0</v>
      </c>
      <c r="AS133" s="593">
        <f t="shared" si="38"/>
        <v>0</v>
      </c>
      <c r="AT133" s="593">
        <f t="shared" si="38"/>
        <v>34184019.516299993</v>
      </c>
      <c r="AU133" s="593">
        <f>SUM(AO133:AT133)</f>
        <v>482051250</v>
      </c>
      <c r="AV133" s="593">
        <f t="shared" ref="AV133:BA133" si="39">AO133*1.035</f>
        <v>408106689.80062944</v>
      </c>
      <c r="AW133" s="593">
        <f t="shared" si="39"/>
        <v>0</v>
      </c>
      <c r="AX133" s="593">
        <f t="shared" si="39"/>
        <v>55435893.749999978</v>
      </c>
      <c r="AY133" s="593">
        <f t="shared" si="39"/>
        <v>0</v>
      </c>
      <c r="AZ133" s="593">
        <f t="shared" si="39"/>
        <v>0</v>
      </c>
      <c r="BA133" s="593">
        <f t="shared" si="39"/>
        <v>35380460.199370489</v>
      </c>
      <c r="BB133" s="593">
        <f>SUM(AV133:BA133)</f>
        <v>498923043.74999994</v>
      </c>
      <c r="BC133" s="594">
        <f>+AG133+AN133+AU133+BB133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1" t="s">
        <v>930</v>
      </c>
      <c r="EM133" s="319" t="s">
        <v>928</v>
      </c>
      <c r="EN133" s="275" t="s">
        <v>929</v>
      </c>
      <c r="EO133" s="275">
        <v>0</v>
      </c>
      <c r="EP133" s="275">
        <v>2</v>
      </c>
      <c r="EQ133" s="277">
        <v>0.5</v>
      </c>
      <c r="ER133" s="277">
        <v>0.5</v>
      </c>
      <c r="ES133" s="277">
        <v>0.5</v>
      </c>
      <c r="ET133" s="842">
        <v>0.5</v>
      </c>
    </row>
    <row r="134" spans="1:150" ht="54" customHeight="1" x14ac:dyDescent="0.2">
      <c r="A134" s="278" t="s">
        <v>76</v>
      </c>
      <c r="B134" s="431" t="s">
        <v>77</v>
      </c>
      <c r="C134" s="432" t="s">
        <v>826</v>
      </c>
      <c r="D134" s="432"/>
      <c r="E134" s="8" t="s">
        <v>695</v>
      </c>
      <c r="F134" s="282" t="str">
        <f t="shared" si="10"/>
        <v>E2.P_E</v>
      </c>
      <c r="G134" s="572" t="s">
        <v>230</v>
      </c>
      <c r="H134" s="572" t="s">
        <v>349</v>
      </c>
      <c r="I134" s="459"/>
      <c r="J134" s="460" t="s">
        <v>61</v>
      </c>
      <c r="K134" s="375" t="str">
        <f t="shared" si="11"/>
        <v>E2.P_E.MR1</v>
      </c>
      <c r="L134" s="411" t="s">
        <v>320</v>
      </c>
      <c r="M134" s="412" t="s">
        <v>927</v>
      </c>
      <c r="N134" s="376">
        <v>665</v>
      </c>
      <c r="O134" s="289">
        <v>1100</v>
      </c>
      <c r="P134" s="378" t="s">
        <v>87</v>
      </c>
      <c r="Q134" s="379" t="str">
        <f t="shared" si="12"/>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1" t="s">
        <v>934</v>
      </c>
      <c r="EM134" s="319" t="s">
        <v>932</v>
      </c>
      <c r="EN134" s="275" t="s">
        <v>933</v>
      </c>
      <c r="EO134" s="275">
        <v>300</v>
      </c>
      <c r="EP134" s="275">
        <v>500</v>
      </c>
      <c r="EQ134" s="276">
        <v>125</v>
      </c>
      <c r="ER134" s="276">
        <v>125</v>
      </c>
      <c r="ES134" s="276">
        <v>125</v>
      </c>
      <c r="ET134" s="839">
        <v>125</v>
      </c>
    </row>
    <row r="135" spans="1:150" ht="34.5" customHeight="1" x14ac:dyDescent="0.2">
      <c r="A135" s="278" t="s">
        <v>76</v>
      </c>
      <c r="B135" s="431" t="s">
        <v>77</v>
      </c>
      <c r="C135" s="432" t="s">
        <v>826</v>
      </c>
      <c r="D135" s="432"/>
      <c r="E135" s="8" t="s">
        <v>695</v>
      </c>
      <c r="F135" s="282" t="str">
        <f t="shared" si="10"/>
        <v>E2.P_E</v>
      </c>
      <c r="G135" s="572" t="s">
        <v>230</v>
      </c>
      <c r="H135" s="572" t="s">
        <v>349</v>
      </c>
      <c r="I135" s="459"/>
      <c r="J135" s="460" t="s">
        <v>61</v>
      </c>
      <c r="K135" s="375" t="str">
        <f t="shared" si="11"/>
        <v>E2.P_E.MR1</v>
      </c>
      <c r="L135" s="411" t="s">
        <v>320</v>
      </c>
      <c r="M135" s="412" t="s">
        <v>927</v>
      </c>
      <c r="N135" s="376">
        <v>665</v>
      </c>
      <c r="O135" s="289">
        <v>1100</v>
      </c>
      <c r="P135" s="378" t="s">
        <v>99</v>
      </c>
      <c r="Q135" s="379" t="str">
        <f t="shared" si="12"/>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1" t="s">
        <v>938</v>
      </c>
      <c r="EM135" s="319" t="s">
        <v>936</v>
      </c>
      <c r="EN135" s="275" t="s">
        <v>937</v>
      </c>
      <c r="EO135" s="275">
        <v>0</v>
      </c>
      <c r="EP135" s="387">
        <v>1</v>
      </c>
      <c r="EQ135" s="330">
        <v>0.25</v>
      </c>
      <c r="ER135" s="829">
        <v>0.05</v>
      </c>
      <c r="ES135" s="829">
        <v>0.35</v>
      </c>
      <c r="ET135" s="840">
        <v>0.35</v>
      </c>
    </row>
    <row r="136" spans="1:150" ht="34.5" customHeight="1" x14ac:dyDescent="0.2">
      <c r="A136" s="278" t="s">
        <v>76</v>
      </c>
      <c r="B136" s="431" t="s">
        <v>77</v>
      </c>
      <c r="C136" s="432" t="s">
        <v>826</v>
      </c>
      <c r="D136" s="432"/>
      <c r="E136" s="8" t="s">
        <v>695</v>
      </c>
      <c r="F136" s="282" t="str">
        <f t="shared" si="10"/>
        <v>E2.P_E</v>
      </c>
      <c r="G136" s="572" t="s">
        <v>230</v>
      </c>
      <c r="H136" s="572" t="s">
        <v>349</v>
      </c>
      <c r="I136" s="459"/>
      <c r="J136" s="460" t="s">
        <v>61</v>
      </c>
      <c r="K136" s="375" t="str">
        <f t="shared" si="11"/>
        <v>E2.P_E.MR1</v>
      </c>
      <c r="L136" s="411" t="s">
        <v>320</v>
      </c>
      <c r="M136" s="412" t="s">
        <v>927</v>
      </c>
      <c r="N136" s="376">
        <v>665</v>
      </c>
      <c r="O136" s="289">
        <v>1100</v>
      </c>
      <c r="P136" s="378" t="s">
        <v>112</v>
      </c>
      <c r="Q136" s="379" t="str">
        <f t="shared" si="12"/>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1" t="s">
        <v>942</v>
      </c>
      <c r="EM136" s="319" t="s">
        <v>940</v>
      </c>
      <c r="EN136" s="275" t="s">
        <v>941</v>
      </c>
      <c r="EO136" s="275">
        <v>0</v>
      </c>
      <c r="EP136" s="275">
        <v>8</v>
      </c>
      <c r="EQ136" s="276">
        <v>2</v>
      </c>
      <c r="ER136" s="276">
        <v>2</v>
      </c>
      <c r="ES136" s="276">
        <v>2</v>
      </c>
      <c r="ET136" s="839">
        <v>2</v>
      </c>
    </row>
    <row r="137" spans="1:150" ht="46.5" customHeight="1" x14ac:dyDescent="0.2">
      <c r="A137" s="278" t="s">
        <v>76</v>
      </c>
      <c r="B137" s="431" t="s">
        <v>77</v>
      </c>
      <c r="C137" s="432" t="s">
        <v>826</v>
      </c>
      <c r="D137" s="432"/>
      <c r="E137" s="8" t="s">
        <v>695</v>
      </c>
      <c r="F137" s="282" t="str">
        <f t="shared" si="10"/>
        <v>E2.P_E</v>
      </c>
      <c r="G137" s="572" t="s">
        <v>230</v>
      </c>
      <c r="H137" s="572" t="s">
        <v>349</v>
      </c>
      <c r="I137" s="459"/>
      <c r="J137" s="460" t="s">
        <v>61</v>
      </c>
      <c r="K137" s="375" t="str">
        <f t="shared" si="11"/>
        <v>E2.P_E.MR1</v>
      </c>
      <c r="L137" s="411" t="s">
        <v>320</v>
      </c>
      <c r="M137" s="412" t="s">
        <v>927</v>
      </c>
      <c r="N137" s="376">
        <v>665</v>
      </c>
      <c r="O137" s="289">
        <v>1100</v>
      </c>
      <c r="P137" s="378" t="s">
        <v>122</v>
      </c>
      <c r="Q137" s="379" t="str">
        <f t="shared" si="12"/>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1" t="s">
        <v>946</v>
      </c>
      <c r="EM137" s="319" t="s">
        <v>944</v>
      </c>
      <c r="EN137" s="275" t="s">
        <v>945</v>
      </c>
      <c r="EO137" s="275">
        <v>6</v>
      </c>
      <c r="EP137" s="275">
        <v>194</v>
      </c>
      <c r="EQ137" s="276">
        <v>48</v>
      </c>
      <c r="ER137" s="276">
        <v>48</v>
      </c>
      <c r="ES137" s="276">
        <v>48</v>
      </c>
      <c r="ET137" s="839">
        <v>50</v>
      </c>
    </row>
    <row r="138" spans="1:150" ht="45.75" customHeight="1" thickBot="1" x14ac:dyDescent="0.25">
      <c r="A138" s="278" t="s">
        <v>76</v>
      </c>
      <c r="B138" s="431" t="s">
        <v>77</v>
      </c>
      <c r="C138" s="432" t="s">
        <v>826</v>
      </c>
      <c r="D138" s="432"/>
      <c r="E138" s="8" t="s">
        <v>695</v>
      </c>
      <c r="F138" s="282" t="str">
        <f t="shared" ref="F138:F201" si="40">+CONCATENATE(A138,E138)</f>
        <v>E2.P_E</v>
      </c>
      <c r="G138" s="573" t="s">
        <v>230</v>
      </c>
      <c r="H138" s="573" t="s">
        <v>349</v>
      </c>
      <c r="I138" s="465"/>
      <c r="J138" s="466" t="s">
        <v>61</v>
      </c>
      <c r="K138" s="467" t="str">
        <f t="shared" ref="K138:K201" si="41">+CONCATENATE(F138,".",J138)</f>
        <v>E2.P_E.MR1</v>
      </c>
      <c r="L138" s="427" t="s">
        <v>320</v>
      </c>
      <c r="M138" s="428" t="s">
        <v>927</v>
      </c>
      <c r="N138" s="390">
        <v>665</v>
      </c>
      <c r="O138" s="429">
        <v>1100</v>
      </c>
      <c r="P138" s="392" t="s">
        <v>132</v>
      </c>
      <c r="Q138" s="393" t="str">
        <f t="shared" ref="Q138:Q201" si="4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1" t="s">
        <v>950</v>
      </c>
      <c r="EM138" s="319" t="s">
        <v>948</v>
      </c>
      <c r="EN138" s="275" t="s">
        <v>949</v>
      </c>
      <c r="EO138" s="275">
        <v>0</v>
      </c>
      <c r="EP138" s="387">
        <v>1</v>
      </c>
      <c r="EQ138" s="330">
        <v>0.25</v>
      </c>
      <c r="ER138" s="330">
        <v>0.25</v>
      </c>
      <c r="ES138" s="330">
        <v>0.25</v>
      </c>
      <c r="ET138" s="838">
        <v>0.25</v>
      </c>
    </row>
    <row r="139" spans="1:150" ht="86.25" customHeight="1" x14ac:dyDescent="0.2">
      <c r="A139" s="278" t="s">
        <v>76</v>
      </c>
      <c r="B139" s="431" t="s">
        <v>77</v>
      </c>
      <c r="C139" s="432" t="s">
        <v>826</v>
      </c>
      <c r="D139" s="433" t="s">
        <v>827</v>
      </c>
      <c r="E139" s="22" t="s">
        <v>718</v>
      </c>
      <c r="F139" s="3" t="str">
        <f t="shared" si="40"/>
        <v>E2.P_F</v>
      </c>
      <c r="G139" s="481" t="s">
        <v>239</v>
      </c>
      <c r="H139" s="480" t="s">
        <v>360</v>
      </c>
      <c r="I139" s="456" t="s">
        <v>952</v>
      </c>
      <c r="J139" s="457" t="s">
        <v>61</v>
      </c>
      <c r="K139" s="418" t="str">
        <f t="shared" si="41"/>
        <v>E2.P_F.MR1</v>
      </c>
      <c r="L139" s="362" t="s">
        <v>334</v>
      </c>
      <c r="M139" s="363" t="s">
        <v>953</v>
      </c>
      <c r="N139" s="364">
        <v>25</v>
      </c>
      <c r="O139" s="248">
        <v>90</v>
      </c>
      <c r="P139" s="366" t="s">
        <v>64</v>
      </c>
      <c r="Q139" s="367" t="str">
        <f t="shared" si="4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SUM(AA139:AF139)</f>
        <v>100000000</v>
      </c>
      <c r="AH139" s="593">
        <f t="shared" ref="AH139:AM139" si="43">AA139*1.035</f>
        <v>103499999.99999999</v>
      </c>
      <c r="AI139" s="593">
        <f t="shared" si="43"/>
        <v>0</v>
      </c>
      <c r="AJ139" s="593">
        <f t="shared" si="43"/>
        <v>0</v>
      </c>
      <c r="AK139" s="593">
        <f t="shared" si="43"/>
        <v>0</v>
      </c>
      <c r="AL139" s="593">
        <f t="shared" si="43"/>
        <v>0</v>
      </c>
      <c r="AM139" s="593">
        <f t="shared" si="43"/>
        <v>0</v>
      </c>
      <c r="AN139" s="593">
        <f>SUM(AH139:AM139)</f>
        <v>103499999.99999999</v>
      </c>
      <c r="AO139" s="593">
        <f t="shared" ref="AO139:AT139" si="44">AH139*1.035</f>
        <v>107122499.99999997</v>
      </c>
      <c r="AP139" s="593">
        <f t="shared" si="44"/>
        <v>0</v>
      </c>
      <c r="AQ139" s="593">
        <f t="shared" si="44"/>
        <v>0</v>
      </c>
      <c r="AR139" s="593">
        <f t="shared" si="44"/>
        <v>0</v>
      </c>
      <c r="AS139" s="593">
        <f t="shared" si="44"/>
        <v>0</v>
      </c>
      <c r="AT139" s="593">
        <f t="shared" si="44"/>
        <v>0</v>
      </c>
      <c r="AU139" s="593">
        <f>SUM(AO139:AT139)</f>
        <v>107122499.99999997</v>
      </c>
      <c r="AV139" s="593">
        <f t="shared" ref="AV139:BA139" si="45">AO139*1.035</f>
        <v>110871787.49999996</v>
      </c>
      <c r="AW139" s="593">
        <f t="shared" si="45"/>
        <v>0</v>
      </c>
      <c r="AX139" s="593">
        <f t="shared" si="45"/>
        <v>0</v>
      </c>
      <c r="AY139" s="593">
        <f t="shared" si="45"/>
        <v>0</v>
      </c>
      <c r="AZ139" s="593">
        <f t="shared" si="45"/>
        <v>0</v>
      </c>
      <c r="BA139" s="593">
        <f t="shared" si="45"/>
        <v>0</v>
      </c>
      <c r="BB139" s="593">
        <f>SUM(AV139:BA139)</f>
        <v>110871787.49999996</v>
      </c>
      <c r="BC139" s="594">
        <f>+AG139+AN139+AU139+BB139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1" t="s">
        <v>956</v>
      </c>
      <c r="EM139" s="319" t="s">
        <v>954</v>
      </c>
      <c r="EN139" s="275" t="s">
        <v>955</v>
      </c>
      <c r="EO139" s="275">
        <v>0</v>
      </c>
      <c r="EP139" s="275">
        <v>1</v>
      </c>
      <c r="EQ139" s="276">
        <v>0</v>
      </c>
      <c r="ER139" s="828">
        <v>0</v>
      </c>
      <c r="ES139" s="829">
        <v>0.5</v>
      </c>
      <c r="ET139" s="840">
        <v>0.5</v>
      </c>
    </row>
    <row r="140" spans="1:150" ht="42" customHeight="1" x14ac:dyDescent="0.2">
      <c r="A140" s="278" t="s">
        <v>76</v>
      </c>
      <c r="B140" s="431" t="s">
        <v>77</v>
      </c>
      <c r="C140" s="432" t="s">
        <v>826</v>
      </c>
      <c r="D140" s="639"/>
      <c r="E140" s="23" t="s">
        <v>718</v>
      </c>
      <c r="F140" s="23" t="str">
        <f t="shared" si="40"/>
        <v>E2.P_F</v>
      </c>
      <c r="G140" s="412" t="s">
        <v>239</v>
      </c>
      <c r="H140" s="455" t="s">
        <v>360</v>
      </c>
      <c r="I140" s="459"/>
      <c r="J140" s="460" t="s">
        <v>61</v>
      </c>
      <c r="K140" s="375" t="str">
        <f t="shared" si="41"/>
        <v>E2.P_F.MR1</v>
      </c>
      <c r="L140" s="411" t="s">
        <v>334</v>
      </c>
      <c r="M140" s="412" t="s">
        <v>953</v>
      </c>
      <c r="N140" s="376">
        <v>25</v>
      </c>
      <c r="O140" s="289">
        <v>90</v>
      </c>
      <c r="P140" s="378" t="s">
        <v>87</v>
      </c>
      <c r="Q140" s="379" t="str">
        <f t="shared" si="4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1" t="s">
        <v>960</v>
      </c>
      <c r="EM140" s="319" t="s">
        <v>958</v>
      </c>
      <c r="EN140" s="275" t="s">
        <v>959</v>
      </c>
      <c r="EO140" s="275">
        <v>0</v>
      </c>
      <c r="EP140" s="275">
        <v>1</v>
      </c>
      <c r="EQ140" s="330">
        <v>0.25</v>
      </c>
      <c r="ER140" s="330">
        <v>0.25</v>
      </c>
      <c r="ES140" s="330">
        <v>0.25</v>
      </c>
      <c r="ET140" s="838">
        <v>0.25</v>
      </c>
    </row>
    <row r="141" spans="1:150" ht="36.75" customHeight="1" x14ac:dyDescent="0.2">
      <c r="A141" s="278" t="s">
        <v>76</v>
      </c>
      <c r="B141" s="431" t="s">
        <v>77</v>
      </c>
      <c r="C141" s="432" t="s">
        <v>826</v>
      </c>
      <c r="D141" s="639"/>
      <c r="E141" s="23" t="s">
        <v>718</v>
      </c>
      <c r="F141" s="23" t="str">
        <f t="shared" si="40"/>
        <v>E2.P_F</v>
      </c>
      <c r="G141" s="412" t="s">
        <v>239</v>
      </c>
      <c r="H141" s="455" t="s">
        <v>360</v>
      </c>
      <c r="I141" s="459"/>
      <c r="J141" s="460" t="s">
        <v>61</v>
      </c>
      <c r="K141" s="375" t="str">
        <f t="shared" si="41"/>
        <v>E2.P_F.MR1</v>
      </c>
      <c r="L141" s="411" t="s">
        <v>334</v>
      </c>
      <c r="M141" s="412" t="s">
        <v>953</v>
      </c>
      <c r="N141" s="376">
        <v>25</v>
      </c>
      <c r="O141" s="289">
        <v>90</v>
      </c>
      <c r="P141" s="378" t="s">
        <v>99</v>
      </c>
      <c r="Q141" s="379" t="str">
        <f t="shared" si="4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1" t="s">
        <v>964</v>
      </c>
      <c r="EM141" s="319" t="s">
        <v>962</v>
      </c>
      <c r="EN141" s="275" t="s">
        <v>963</v>
      </c>
      <c r="EO141" s="275">
        <v>1</v>
      </c>
      <c r="EP141" s="275">
        <v>2</v>
      </c>
      <c r="EQ141" s="277">
        <v>0.5</v>
      </c>
      <c r="ER141" s="277">
        <v>0.5</v>
      </c>
      <c r="ES141" s="277">
        <v>0.5</v>
      </c>
      <c r="ET141" s="842">
        <v>0.5</v>
      </c>
    </row>
    <row r="142" spans="1:150" ht="36" customHeight="1" x14ac:dyDescent="0.2">
      <c r="A142" s="278" t="s">
        <v>76</v>
      </c>
      <c r="B142" s="431" t="s">
        <v>77</v>
      </c>
      <c r="C142" s="432" t="s">
        <v>826</v>
      </c>
      <c r="D142" s="639"/>
      <c r="E142" s="23" t="s">
        <v>718</v>
      </c>
      <c r="F142" s="23" t="str">
        <f t="shared" si="40"/>
        <v>E2.P_F</v>
      </c>
      <c r="G142" s="412" t="s">
        <v>239</v>
      </c>
      <c r="H142" s="455" t="s">
        <v>360</v>
      </c>
      <c r="I142" s="459"/>
      <c r="J142" s="460" t="s">
        <v>61</v>
      </c>
      <c r="K142" s="375" t="str">
        <f t="shared" si="41"/>
        <v>E2.P_F.MR1</v>
      </c>
      <c r="L142" s="411" t="s">
        <v>334</v>
      </c>
      <c r="M142" s="412" t="s">
        <v>953</v>
      </c>
      <c r="N142" s="376">
        <v>25</v>
      </c>
      <c r="O142" s="289">
        <v>90</v>
      </c>
      <c r="P142" s="378" t="s">
        <v>112</v>
      </c>
      <c r="Q142" s="379" t="str">
        <f t="shared" si="4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1" t="s">
        <v>968</v>
      </c>
      <c r="EM142" s="319" t="s">
        <v>966</v>
      </c>
      <c r="EN142" s="275" t="s">
        <v>967</v>
      </c>
      <c r="EO142" s="275">
        <v>10</v>
      </c>
      <c r="EP142" s="275">
        <v>20</v>
      </c>
      <c r="EQ142" s="276">
        <v>6</v>
      </c>
      <c r="ER142" s="276">
        <v>6</v>
      </c>
      <c r="ES142" s="276">
        <v>4</v>
      </c>
      <c r="ET142" s="839">
        <v>4</v>
      </c>
    </row>
    <row r="143" spans="1:150" ht="39" customHeight="1" thickBot="1" x14ac:dyDescent="0.25">
      <c r="A143" s="278" t="s">
        <v>76</v>
      </c>
      <c r="B143" s="431" t="s">
        <v>77</v>
      </c>
      <c r="C143" s="432" t="s">
        <v>826</v>
      </c>
      <c r="D143" s="639"/>
      <c r="E143" s="23" t="s">
        <v>718</v>
      </c>
      <c r="F143" s="23" t="str">
        <f t="shared" si="40"/>
        <v>E2.P_F</v>
      </c>
      <c r="G143" s="412" t="s">
        <v>239</v>
      </c>
      <c r="H143" s="455" t="s">
        <v>360</v>
      </c>
      <c r="I143" s="465"/>
      <c r="J143" s="466" t="s">
        <v>61</v>
      </c>
      <c r="K143" s="467" t="str">
        <f t="shared" si="41"/>
        <v>E2.P_F.MR1</v>
      </c>
      <c r="L143" s="427" t="s">
        <v>334</v>
      </c>
      <c r="M143" s="428" t="s">
        <v>953</v>
      </c>
      <c r="N143" s="390">
        <v>25</v>
      </c>
      <c r="O143" s="429">
        <v>90</v>
      </c>
      <c r="P143" s="392" t="s">
        <v>122</v>
      </c>
      <c r="Q143" s="393" t="str">
        <f t="shared" si="4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1" t="s">
        <v>972</v>
      </c>
      <c r="EM143" s="319" t="s">
        <v>970</v>
      </c>
      <c r="EN143" s="275" t="s">
        <v>971</v>
      </c>
      <c r="EO143" s="276">
        <v>15</v>
      </c>
      <c r="EP143" s="276">
        <v>65</v>
      </c>
      <c r="EQ143" s="276">
        <v>0</v>
      </c>
      <c r="ER143" s="277">
        <v>30</v>
      </c>
      <c r="ES143" s="277">
        <v>30</v>
      </c>
      <c r="ET143" s="838">
        <v>5</v>
      </c>
    </row>
    <row r="144" spans="1:150" ht="90" customHeight="1" x14ac:dyDescent="0.2">
      <c r="A144" s="278" t="s">
        <v>76</v>
      </c>
      <c r="B144" s="431" t="s">
        <v>77</v>
      </c>
      <c r="C144" s="432" t="s">
        <v>826</v>
      </c>
      <c r="D144" s="639"/>
      <c r="E144" s="23" t="s">
        <v>718</v>
      </c>
      <c r="F144" s="23" t="str">
        <f t="shared" si="40"/>
        <v>E2.P_F</v>
      </c>
      <c r="G144" s="412" t="s">
        <v>239</v>
      </c>
      <c r="H144" s="455" t="s">
        <v>360</v>
      </c>
      <c r="I144" s="456" t="s">
        <v>974</v>
      </c>
      <c r="J144" s="457" t="s">
        <v>167</v>
      </c>
      <c r="K144" s="458" t="str">
        <f t="shared" si="41"/>
        <v>E2.P_F.MR2</v>
      </c>
      <c r="L144" s="362" t="s">
        <v>345</v>
      </c>
      <c r="M144" s="363" t="s">
        <v>975</v>
      </c>
      <c r="N144" s="364">
        <v>18152</v>
      </c>
      <c r="O144" s="248">
        <v>40000</v>
      </c>
      <c r="P144" s="366" t="s">
        <v>64</v>
      </c>
      <c r="Q144" s="367" t="str">
        <f t="shared" si="4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1" t="s">
        <v>978</v>
      </c>
      <c r="EM144" s="319" t="s">
        <v>976</v>
      </c>
      <c r="EN144" s="275" t="s">
        <v>977</v>
      </c>
      <c r="EO144" s="387">
        <v>0</v>
      </c>
      <c r="EP144" s="387">
        <v>1</v>
      </c>
      <c r="EQ144" s="330">
        <v>0.25</v>
      </c>
      <c r="ER144" s="829">
        <v>0</v>
      </c>
      <c r="ES144" s="829">
        <v>0.35</v>
      </c>
      <c r="ET144" s="840">
        <v>0.4</v>
      </c>
    </row>
    <row r="145" spans="1:150" ht="44.25" customHeight="1" x14ac:dyDescent="0.2">
      <c r="A145" s="278" t="s">
        <v>76</v>
      </c>
      <c r="B145" s="431" t="s">
        <v>77</v>
      </c>
      <c r="C145" s="432" t="s">
        <v>826</v>
      </c>
      <c r="D145" s="639"/>
      <c r="E145" s="23" t="s">
        <v>718</v>
      </c>
      <c r="F145" s="23" t="str">
        <f t="shared" si="40"/>
        <v>E2.P_F</v>
      </c>
      <c r="G145" s="412" t="s">
        <v>239</v>
      </c>
      <c r="H145" s="455" t="s">
        <v>360</v>
      </c>
      <c r="I145" s="459"/>
      <c r="J145" s="460" t="s">
        <v>167</v>
      </c>
      <c r="K145" s="375" t="str">
        <f t="shared" si="41"/>
        <v>E2.P_F.MR2</v>
      </c>
      <c r="L145" s="411" t="s">
        <v>345</v>
      </c>
      <c r="M145" s="412" t="s">
        <v>975</v>
      </c>
      <c r="N145" s="376">
        <v>18152</v>
      </c>
      <c r="O145" s="289">
        <v>40000</v>
      </c>
      <c r="P145" s="378" t="s">
        <v>87</v>
      </c>
      <c r="Q145" s="379" t="str">
        <f t="shared" si="4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1" t="s">
        <v>982</v>
      </c>
      <c r="EM145" s="319" t="s">
        <v>980</v>
      </c>
      <c r="EN145" s="275" t="s">
        <v>981</v>
      </c>
      <c r="EO145" s="387">
        <v>0</v>
      </c>
      <c r="EP145" s="387">
        <v>4</v>
      </c>
      <c r="EQ145" s="276">
        <v>1</v>
      </c>
      <c r="ER145" s="276">
        <v>1</v>
      </c>
      <c r="ES145" s="276">
        <v>1</v>
      </c>
      <c r="ET145" s="839">
        <v>1</v>
      </c>
    </row>
    <row r="146" spans="1:150" ht="41.25" customHeight="1" x14ac:dyDescent="0.2">
      <c r="A146" s="278" t="s">
        <v>76</v>
      </c>
      <c r="B146" s="431" t="s">
        <v>77</v>
      </c>
      <c r="C146" s="432" t="s">
        <v>826</v>
      </c>
      <c r="D146" s="639"/>
      <c r="E146" s="23" t="s">
        <v>718</v>
      </c>
      <c r="F146" s="23" t="str">
        <f t="shared" si="40"/>
        <v>E2.P_F</v>
      </c>
      <c r="G146" s="412" t="s">
        <v>239</v>
      </c>
      <c r="H146" s="455" t="s">
        <v>360</v>
      </c>
      <c r="I146" s="459"/>
      <c r="J146" s="460" t="s">
        <v>167</v>
      </c>
      <c r="K146" s="375" t="str">
        <f t="shared" si="41"/>
        <v>E2.P_F.MR2</v>
      </c>
      <c r="L146" s="411" t="s">
        <v>345</v>
      </c>
      <c r="M146" s="412" t="s">
        <v>975</v>
      </c>
      <c r="N146" s="376">
        <v>18152</v>
      </c>
      <c r="O146" s="289">
        <v>40000</v>
      </c>
      <c r="P146" s="378" t="s">
        <v>99</v>
      </c>
      <c r="Q146" s="379" t="str">
        <f t="shared" si="4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1" t="s">
        <v>986</v>
      </c>
      <c r="EM146" s="319" t="s">
        <v>984</v>
      </c>
      <c r="EN146" s="275" t="s">
        <v>985</v>
      </c>
      <c r="EO146" s="387">
        <v>1</v>
      </c>
      <c r="EP146" s="387">
        <v>3</v>
      </c>
      <c r="EQ146" s="276">
        <v>1</v>
      </c>
      <c r="ER146" s="276">
        <v>1</v>
      </c>
      <c r="ES146" s="276">
        <v>1</v>
      </c>
      <c r="ET146" s="839">
        <v>0</v>
      </c>
    </row>
    <row r="147" spans="1:150" ht="51.75" customHeight="1" thickBot="1" x14ac:dyDescent="0.25">
      <c r="A147" s="278" t="s">
        <v>76</v>
      </c>
      <c r="B147" s="599" t="s">
        <v>77</v>
      </c>
      <c r="C147" s="600" t="s">
        <v>826</v>
      </c>
      <c r="D147" s="640"/>
      <c r="E147" s="24" t="s">
        <v>718</v>
      </c>
      <c r="F147" s="24" t="str">
        <f t="shared" si="40"/>
        <v>E2.P_F</v>
      </c>
      <c r="G147" s="428" t="s">
        <v>239</v>
      </c>
      <c r="H147" s="567" t="s">
        <v>360</v>
      </c>
      <c r="I147" s="465"/>
      <c r="J147" s="460" t="s">
        <v>167</v>
      </c>
      <c r="K147" s="375" t="str">
        <f t="shared" si="41"/>
        <v>E2.P_F.MR2</v>
      </c>
      <c r="L147" s="411" t="s">
        <v>345</v>
      </c>
      <c r="M147" s="412" t="s">
        <v>975</v>
      </c>
      <c r="N147" s="390">
        <v>18152</v>
      </c>
      <c r="O147" s="429">
        <v>40000</v>
      </c>
      <c r="P147" s="392" t="s">
        <v>112</v>
      </c>
      <c r="Q147" s="393" t="str">
        <f t="shared" si="4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1" t="s">
        <v>990</v>
      </c>
      <c r="EM147" s="319" t="s">
        <v>988</v>
      </c>
      <c r="EN147" s="275" t="s">
        <v>989</v>
      </c>
      <c r="EO147" s="387">
        <v>0</v>
      </c>
      <c r="EP147" s="387">
        <v>1</v>
      </c>
      <c r="EQ147" s="277">
        <v>0.2</v>
      </c>
      <c r="ER147" s="277">
        <v>0.2</v>
      </c>
      <c r="ES147" s="277">
        <v>0.3</v>
      </c>
      <c r="ET147" s="842">
        <v>0.3</v>
      </c>
    </row>
    <row r="148" spans="1:150" ht="107.25" customHeight="1" x14ac:dyDescent="0.2">
      <c r="A148" s="236" t="s">
        <v>90</v>
      </c>
      <c r="B148" s="605" t="s">
        <v>91</v>
      </c>
      <c r="C148" s="606" t="s">
        <v>992</v>
      </c>
      <c r="D148" s="433" t="s">
        <v>993</v>
      </c>
      <c r="E148" s="3" t="s">
        <v>57</v>
      </c>
      <c r="F148" s="644" t="str">
        <f t="shared" si="40"/>
        <v>E3.P_A</v>
      </c>
      <c r="G148" s="481" t="s">
        <v>250</v>
      </c>
      <c r="H148" s="363" t="s">
        <v>386</v>
      </c>
      <c r="I148" s="406" t="s">
        <v>994</v>
      </c>
      <c r="J148" s="437" t="s">
        <v>61</v>
      </c>
      <c r="K148" s="400" t="str">
        <f t="shared" si="41"/>
        <v>E3.P_A.MR1</v>
      </c>
      <c r="L148" s="362" t="s">
        <v>356</v>
      </c>
      <c r="M148" s="363" t="s">
        <v>995</v>
      </c>
      <c r="N148" s="482">
        <v>87</v>
      </c>
      <c r="O148" s="482">
        <v>114</v>
      </c>
      <c r="P148" s="645" t="s">
        <v>64</v>
      </c>
      <c r="Q148" s="646" t="str">
        <f t="shared" si="4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AK148*1.035</f>
        <v>0</v>
      </c>
      <c r="AS148" s="261">
        <f>AL148*1.035</f>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AR148*1.035</f>
        <v>0</v>
      </c>
      <c r="AZ148" s="261">
        <f>AS148*1.035</f>
        <v>0</v>
      </c>
      <c r="BA148" s="261">
        <f>AT148*1.035+702002694</f>
        <v>2504028880.4423232</v>
      </c>
      <c r="BB148" s="261">
        <f>SUM(AV148:BA148)</f>
        <v>25798514715.008705</v>
      </c>
      <c r="BC148" s="648">
        <f>+BB148+AU148+AN148+AG148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7" t="s">
        <v>999</v>
      </c>
      <c r="EM148" s="319" t="s">
        <v>996</v>
      </c>
      <c r="EN148" s="275" t="s">
        <v>997</v>
      </c>
      <c r="EO148" s="822">
        <v>12</v>
      </c>
      <c r="EP148" s="822">
        <v>17</v>
      </c>
      <c r="EQ148" s="821">
        <v>0</v>
      </c>
      <c r="ER148" s="821">
        <v>3</v>
      </c>
      <c r="ES148" s="821">
        <v>2</v>
      </c>
      <c r="ET148" s="849">
        <v>0</v>
      </c>
    </row>
    <row r="149" spans="1:150" ht="57.75" customHeight="1" x14ac:dyDescent="0.2">
      <c r="A149" s="278" t="s">
        <v>90</v>
      </c>
      <c r="B149" s="431" t="s">
        <v>91</v>
      </c>
      <c r="C149" s="432" t="s">
        <v>992</v>
      </c>
      <c r="D149" s="432"/>
      <c r="E149" s="8" t="s">
        <v>57</v>
      </c>
      <c r="F149" s="650" t="str">
        <f t="shared" si="40"/>
        <v>E3.P_A</v>
      </c>
      <c r="G149" s="412" t="s">
        <v>250</v>
      </c>
      <c r="H149" s="651" t="s">
        <v>386</v>
      </c>
      <c r="I149" s="445"/>
      <c r="J149" s="285" t="s">
        <v>61</v>
      </c>
      <c r="K149" s="286" t="str">
        <f t="shared" si="41"/>
        <v>E3.P_A.MR1</v>
      </c>
      <c r="L149" s="411" t="s">
        <v>356</v>
      </c>
      <c r="M149" s="412" t="s">
        <v>995</v>
      </c>
      <c r="N149" s="494">
        <v>87</v>
      </c>
      <c r="O149" s="10">
        <v>114</v>
      </c>
      <c r="P149" s="483" t="s">
        <v>87</v>
      </c>
      <c r="Q149" s="495" t="str">
        <f t="shared" si="4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7" t="s">
        <v>1003</v>
      </c>
      <c r="EM149" s="319" t="s">
        <v>1001</v>
      </c>
      <c r="EN149" s="275" t="s">
        <v>1002</v>
      </c>
      <c r="EO149" s="275">
        <v>0</v>
      </c>
      <c r="EP149" s="275">
        <v>3</v>
      </c>
      <c r="EQ149" s="277">
        <v>0.2</v>
      </c>
      <c r="ER149" s="852">
        <v>0.2</v>
      </c>
      <c r="ES149" s="852">
        <v>1.6</v>
      </c>
      <c r="ET149" s="839">
        <v>1</v>
      </c>
    </row>
    <row r="150" spans="1:150" ht="45.75" customHeight="1" x14ac:dyDescent="0.2">
      <c r="A150" s="278" t="s">
        <v>90</v>
      </c>
      <c r="B150" s="431" t="s">
        <v>91</v>
      </c>
      <c r="C150" s="432" t="s">
        <v>992</v>
      </c>
      <c r="D150" s="432"/>
      <c r="E150" s="8" t="s">
        <v>57</v>
      </c>
      <c r="F150" s="650" t="str">
        <f t="shared" si="40"/>
        <v>E3.P_A</v>
      </c>
      <c r="G150" s="412" t="s">
        <v>250</v>
      </c>
      <c r="H150" s="651" t="s">
        <v>386</v>
      </c>
      <c r="I150" s="445"/>
      <c r="J150" s="285" t="s">
        <v>61</v>
      </c>
      <c r="K150" s="286" t="str">
        <f t="shared" si="41"/>
        <v>E3.P_A.MR1</v>
      </c>
      <c r="L150" s="411" t="s">
        <v>356</v>
      </c>
      <c r="M150" s="412" t="s">
        <v>995</v>
      </c>
      <c r="N150" s="494">
        <v>87</v>
      </c>
      <c r="O150" s="10">
        <v>114</v>
      </c>
      <c r="P150" s="483" t="s">
        <v>99</v>
      </c>
      <c r="Q150" s="495" t="str">
        <f t="shared" si="4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7" t="s">
        <v>1007</v>
      </c>
      <c r="EM150" s="319" t="s">
        <v>1005</v>
      </c>
      <c r="EN150" s="275" t="s">
        <v>1006</v>
      </c>
      <c r="EO150" s="387">
        <v>12</v>
      </c>
      <c r="EP150" s="387">
        <v>12</v>
      </c>
      <c r="EQ150" s="276">
        <v>12</v>
      </c>
      <c r="ER150" s="853">
        <v>4</v>
      </c>
      <c r="ES150" s="853">
        <v>4</v>
      </c>
      <c r="ET150" s="854">
        <v>4</v>
      </c>
    </row>
    <row r="151" spans="1:150" ht="45" customHeight="1" x14ac:dyDescent="0.2">
      <c r="A151" s="278" t="s">
        <v>90</v>
      </c>
      <c r="B151" s="431" t="s">
        <v>91</v>
      </c>
      <c r="C151" s="432" t="s">
        <v>992</v>
      </c>
      <c r="D151" s="432"/>
      <c r="E151" s="8" t="s">
        <v>57</v>
      </c>
      <c r="F151" s="650" t="str">
        <f t="shared" si="40"/>
        <v>E3.P_A</v>
      </c>
      <c r="G151" s="412" t="s">
        <v>250</v>
      </c>
      <c r="H151" s="651" t="s">
        <v>386</v>
      </c>
      <c r="I151" s="445"/>
      <c r="J151" s="285" t="s">
        <v>61</v>
      </c>
      <c r="K151" s="286" t="str">
        <f t="shared" si="41"/>
        <v>E3.P_A.MR1</v>
      </c>
      <c r="L151" s="411" t="s">
        <v>356</v>
      </c>
      <c r="M151" s="412" t="s">
        <v>995</v>
      </c>
      <c r="N151" s="494">
        <v>87</v>
      </c>
      <c r="O151" s="10">
        <v>114</v>
      </c>
      <c r="P151" s="483" t="s">
        <v>112</v>
      </c>
      <c r="Q151" s="495" t="str">
        <f t="shared" si="4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7" t="s">
        <v>1011</v>
      </c>
      <c r="EM151" s="319" t="s">
        <v>1009</v>
      </c>
      <c r="EN151" s="275" t="s">
        <v>1010</v>
      </c>
      <c r="EO151" s="850">
        <v>26</v>
      </c>
      <c r="EP151" s="850">
        <v>28</v>
      </c>
      <c r="EQ151" s="821">
        <v>0</v>
      </c>
      <c r="ER151" s="852">
        <v>0.5</v>
      </c>
      <c r="ES151" s="852">
        <v>0.5</v>
      </c>
      <c r="ET151" s="854">
        <v>1</v>
      </c>
    </row>
    <row r="152" spans="1:150" ht="63.75" customHeight="1" x14ac:dyDescent="0.2">
      <c r="A152" s="278" t="s">
        <v>90</v>
      </c>
      <c r="B152" s="431" t="s">
        <v>91</v>
      </c>
      <c r="C152" s="432" t="s">
        <v>992</v>
      </c>
      <c r="D152" s="432"/>
      <c r="E152" s="8" t="s">
        <v>57</v>
      </c>
      <c r="F152" s="650" t="str">
        <f t="shared" si="40"/>
        <v>E3.P_A</v>
      </c>
      <c r="G152" s="412" t="s">
        <v>250</v>
      </c>
      <c r="H152" s="651" t="s">
        <v>386</v>
      </c>
      <c r="I152" s="445"/>
      <c r="J152" s="285" t="s">
        <v>61</v>
      </c>
      <c r="K152" s="286" t="str">
        <f t="shared" si="41"/>
        <v>E3.P_A.MR1</v>
      </c>
      <c r="L152" s="411" t="s">
        <v>356</v>
      </c>
      <c r="M152" s="412" t="s">
        <v>995</v>
      </c>
      <c r="N152" s="494">
        <v>87</v>
      </c>
      <c r="O152" s="10">
        <v>114</v>
      </c>
      <c r="P152" s="483" t="s">
        <v>122</v>
      </c>
      <c r="Q152" s="495" t="str">
        <f t="shared" si="4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7" t="s">
        <v>1015</v>
      </c>
      <c r="EM152" s="319" t="s">
        <v>1013</v>
      </c>
      <c r="EN152" s="275" t="s">
        <v>1014</v>
      </c>
      <c r="EO152" s="387">
        <v>0</v>
      </c>
      <c r="EP152" s="387">
        <v>3</v>
      </c>
      <c r="EQ152" s="276">
        <v>0</v>
      </c>
      <c r="ER152" s="853">
        <v>0</v>
      </c>
      <c r="ES152" s="853">
        <v>2</v>
      </c>
      <c r="ET152" s="839">
        <v>1</v>
      </c>
    </row>
    <row r="153" spans="1:150" ht="58.5" customHeight="1" x14ac:dyDescent="0.2">
      <c r="A153" s="278" t="s">
        <v>90</v>
      </c>
      <c r="B153" s="431" t="s">
        <v>91</v>
      </c>
      <c r="C153" s="432" t="s">
        <v>992</v>
      </c>
      <c r="D153" s="432"/>
      <c r="E153" s="8" t="s">
        <v>57</v>
      </c>
      <c r="F153" s="650" t="str">
        <f t="shared" si="40"/>
        <v>E3.P_A</v>
      </c>
      <c r="G153" s="412" t="s">
        <v>250</v>
      </c>
      <c r="H153" s="651" t="s">
        <v>386</v>
      </c>
      <c r="I153" s="445"/>
      <c r="J153" s="285" t="s">
        <v>61</v>
      </c>
      <c r="K153" s="286" t="str">
        <f t="shared" si="41"/>
        <v>E3.P_A.MR1</v>
      </c>
      <c r="L153" s="411" t="s">
        <v>356</v>
      </c>
      <c r="M153" s="412" t="s">
        <v>995</v>
      </c>
      <c r="N153" s="494">
        <v>87</v>
      </c>
      <c r="O153" s="10">
        <v>114</v>
      </c>
      <c r="P153" s="483" t="s">
        <v>132</v>
      </c>
      <c r="Q153" s="495" t="str">
        <f t="shared" si="4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7" t="s">
        <v>1019</v>
      </c>
      <c r="EM153" s="319" t="s">
        <v>1017</v>
      </c>
      <c r="EN153" s="275" t="s">
        <v>1018</v>
      </c>
      <c r="EO153" s="387">
        <v>26</v>
      </c>
      <c r="EP153" s="387">
        <v>26</v>
      </c>
      <c r="EQ153" s="277">
        <v>0.2</v>
      </c>
      <c r="ER153" s="277">
        <v>7.8</v>
      </c>
      <c r="ES153" s="276">
        <v>10</v>
      </c>
      <c r="ET153" s="839">
        <v>8</v>
      </c>
    </row>
    <row r="154" spans="1:150" ht="47.25" customHeight="1" x14ac:dyDescent="0.2">
      <c r="A154" s="278" t="s">
        <v>90</v>
      </c>
      <c r="B154" s="431" t="s">
        <v>91</v>
      </c>
      <c r="C154" s="432" t="s">
        <v>992</v>
      </c>
      <c r="D154" s="432"/>
      <c r="E154" s="8" t="s">
        <v>57</v>
      </c>
      <c r="F154" s="650" t="str">
        <f t="shared" si="40"/>
        <v>E3.P_A</v>
      </c>
      <c r="G154" s="412" t="s">
        <v>250</v>
      </c>
      <c r="H154" s="651" t="s">
        <v>386</v>
      </c>
      <c r="I154" s="445"/>
      <c r="J154" s="285" t="s">
        <v>61</v>
      </c>
      <c r="K154" s="286" t="str">
        <f t="shared" si="41"/>
        <v>E3.P_A.MR1</v>
      </c>
      <c r="L154" s="411" t="s">
        <v>356</v>
      </c>
      <c r="M154" s="412" t="s">
        <v>995</v>
      </c>
      <c r="N154" s="494">
        <v>87</v>
      </c>
      <c r="O154" s="10">
        <v>114</v>
      </c>
      <c r="P154" s="483" t="s">
        <v>142</v>
      </c>
      <c r="Q154" s="495" t="str">
        <f t="shared" si="4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7" t="s">
        <v>1022</v>
      </c>
      <c r="EM154" s="319" t="s">
        <v>1021</v>
      </c>
      <c r="EN154" s="275" t="s">
        <v>1010</v>
      </c>
      <c r="EO154" s="654">
        <v>0.6</v>
      </c>
      <c r="EP154" s="387">
        <v>1</v>
      </c>
      <c r="EQ154" s="277">
        <v>0.5</v>
      </c>
      <c r="ER154" s="852">
        <v>0.4</v>
      </c>
      <c r="ES154" s="852">
        <v>0.1</v>
      </c>
      <c r="ET154" s="839">
        <v>0</v>
      </c>
    </row>
    <row r="155" spans="1:150" ht="53.25" customHeight="1" x14ac:dyDescent="0.2">
      <c r="A155" s="278" t="s">
        <v>90</v>
      </c>
      <c r="B155" s="431" t="s">
        <v>91</v>
      </c>
      <c r="C155" s="432" t="s">
        <v>992</v>
      </c>
      <c r="D155" s="432"/>
      <c r="E155" s="8" t="s">
        <v>57</v>
      </c>
      <c r="F155" s="650" t="str">
        <f t="shared" si="40"/>
        <v>E3.P_A</v>
      </c>
      <c r="G155" s="412" t="s">
        <v>250</v>
      </c>
      <c r="H155" s="651" t="s">
        <v>386</v>
      </c>
      <c r="I155" s="445"/>
      <c r="J155" s="285" t="s">
        <v>61</v>
      </c>
      <c r="K155" s="286" t="str">
        <f t="shared" si="41"/>
        <v>E3.P_A.MR1</v>
      </c>
      <c r="L155" s="411" t="s">
        <v>356</v>
      </c>
      <c r="M155" s="412" t="s">
        <v>995</v>
      </c>
      <c r="N155" s="494">
        <v>87</v>
      </c>
      <c r="O155" s="10">
        <v>114</v>
      </c>
      <c r="P155" s="483" t="s">
        <v>156</v>
      </c>
      <c r="Q155" s="495" t="str">
        <f t="shared" si="4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7" t="s">
        <v>1025</v>
      </c>
      <c r="EM155" s="319" t="s">
        <v>1024</v>
      </c>
      <c r="EN155" s="275" t="s">
        <v>1018</v>
      </c>
      <c r="EO155" s="387">
        <v>1</v>
      </c>
      <c r="EP155" s="387">
        <v>1</v>
      </c>
      <c r="EQ155" s="276">
        <v>0</v>
      </c>
      <c r="ER155" s="853">
        <v>0</v>
      </c>
      <c r="ES155" s="852">
        <v>0.5</v>
      </c>
      <c r="ET155" s="855">
        <v>0.5</v>
      </c>
    </row>
    <row r="156" spans="1:150" ht="42" customHeight="1" x14ac:dyDescent="0.2">
      <c r="A156" s="278" t="s">
        <v>90</v>
      </c>
      <c r="B156" s="431" t="s">
        <v>91</v>
      </c>
      <c r="C156" s="432" t="s">
        <v>992</v>
      </c>
      <c r="D156" s="432"/>
      <c r="E156" s="8" t="s">
        <v>57</v>
      </c>
      <c r="F156" s="650" t="str">
        <f t="shared" si="40"/>
        <v>E3.P_A</v>
      </c>
      <c r="G156" s="412" t="s">
        <v>250</v>
      </c>
      <c r="H156" s="651" t="s">
        <v>386</v>
      </c>
      <c r="I156" s="445"/>
      <c r="J156" s="285" t="s">
        <v>61</v>
      </c>
      <c r="K156" s="286" t="str">
        <f t="shared" si="41"/>
        <v>E3.P_A.MR1</v>
      </c>
      <c r="L156" s="411" t="s">
        <v>356</v>
      </c>
      <c r="M156" s="412" t="s">
        <v>995</v>
      </c>
      <c r="N156" s="494">
        <v>87</v>
      </c>
      <c r="O156" s="10">
        <v>114</v>
      </c>
      <c r="P156" s="483" t="s">
        <v>515</v>
      </c>
      <c r="Q156" s="495" t="str">
        <f t="shared" si="4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7" t="s">
        <v>1028</v>
      </c>
      <c r="EM156" s="319" t="s">
        <v>1027</v>
      </c>
      <c r="EN156" s="275" t="s">
        <v>1010</v>
      </c>
      <c r="EO156" s="387">
        <v>1</v>
      </c>
      <c r="EP156" s="387">
        <v>2</v>
      </c>
      <c r="EQ156" s="277">
        <v>0.4</v>
      </c>
      <c r="ER156" s="856">
        <v>0.08</v>
      </c>
      <c r="ES156" s="856">
        <v>0.6</v>
      </c>
      <c r="ET156" s="857">
        <v>0.92</v>
      </c>
    </row>
    <row r="157" spans="1:150" ht="57.75" customHeight="1" x14ac:dyDescent="0.2">
      <c r="A157" s="278" t="s">
        <v>90</v>
      </c>
      <c r="B157" s="431" t="s">
        <v>91</v>
      </c>
      <c r="C157" s="432" t="s">
        <v>992</v>
      </c>
      <c r="D157" s="432"/>
      <c r="E157" s="8" t="s">
        <v>57</v>
      </c>
      <c r="F157" s="650" t="str">
        <f t="shared" si="40"/>
        <v>E3.P_A</v>
      </c>
      <c r="G157" s="412" t="s">
        <v>250</v>
      </c>
      <c r="H157" s="651" t="s">
        <v>386</v>
      </c>
      <c r="I157" s="445"/>
      <c r="J157" s="285" t="s">
        <v>61</v>
      </c>
      <c r="K157" s="286" t="str">
        <f t="shared" si="41"/>
        <v>E3.P_A.MR1</v>
      </c>
      <c r="L157" s="411" t="s">
        <v>356</v>
      </c>
      <c r="M157" s="412" t="s">
        <v>995</v>
      </c>
      <c r="N157" s="494">
        <v>87</v>
      </c>
      <c r="O157" s="10">
        <v>114</v>
      </c>
      <c r="P157" s="483" t="s">
        <v>522</v>
      </c>
      <c r="Q157" s="495" t="str">
        <f t="shared" si="4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7" t="s">
        <v>1031</v>
      </c>
      <c r="EM157" s="319" t="s">
        <v>1030</v>
      </c>
      <c r="EN157" s="275" t="s">
        <v>1018</v>
      </c>
      <c r="EO157" s="387">
        <v>3</v>
      </c>
      <c r="EP157" s="387">
        <v>3</v>
      </c>
      <c r="EQ157" s="277">
        <v>2</v>
      </c>
      <c r="ER157" s="853">
        <v>1</v>
      </c>
      <c r="ES157" s="853">
        <v>1</v>
      </c>
      <c r="ET157" s="854">
        <v>1</v>
      </c>
    </row>
    <row r="158" spans="1:150" ht="56.25" customHeight="1" x14ac:dyDescent="0.2">
      <c r="A158" s="278" t="s">
        <v>90</v>
      </c>
      <c r="B158" s="431" t="s">
        <v>91</v>
      </c>
      <c r="C158" s="432" t="s">
        <v>992</v>
      </c>
      <c r="D158" s="432"/>
      <c r="E158" s="8" t="s">
        <v>57</v>
      </c>
      <c r="F158" s="650" t="str">
        <f t="shared" si="40"/>
        <v>E3.P_A</v>
      </c>
      <c r="G158" s="412" t="s">
        <v>250</v>
      </c>
      <c r="H158" s="651" t="s">
        <v>386</v>
      </c>
      <c r="I158" s="445"/>
      <c r="J158" s="285" t="s">
        <v>61</v>
      </c>
      <c r="K158" s="286" t="str">
        <f t="shared" si="41"/>
        <v>E3.P_A.MR1</v>
      </c>
      <c r="L158" s="411" t="s">
        <v>356</v>
      </c>
      <c r="M158" s="412" t="s">
        <v>995</v>
      </c>
      <c r="N158" s="494">
        <v>87</v>
      </c>
      <c r="O158" s="10">
        <v>114</v>
      </c>
      <c r="P158" s="483" t="s">
        <v>610</v>
      </c>
      <c r="Q158" s="495" t="str">
        <f t="shared" si="4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7" t="s">
        <v>1034</v>
      </c>
      <c r="EM158" s="319" t="s">
        <v>1033</v>
      </c>
      <c r="EN158" s="275" t="s">
        <v>1010</v>
      </c>
      <c r="EO158" s="850">
        <v>2</v>
      </c>
      <c r="EP158" s="850">
        <v>6</v>
      </c>
      <c r="EQ158" s="821">
        <v>1</v>
      </c>
      <c r="ER158" s="853">
        <v>1</v>
      </c>
      <c r="ES158" s="853">
        <v>2</v>
      </c>
      <c r="ET158" s="849">
        <v>0</v>
      </c>
    </row>
    <row r="159" spans="1:150" ht="54.75" customHeight="1" x14ac:dyDescent="0.2">
      <c r="A159" s="278" t="s">
        <v>90</v>
      </c>
      <c r="B159" s="431" t="s">
        <v>91</v>
      </c>
      <c r="C159" s="432" t="s">
        <v>992</v>
      </c>
      <c r="D159" s="432"/>
      <c r="E159" s="8" t="s">
        <v>57</v>
      </c>
      <c r="F159" s="650" t="str">
        <f t="shared" si="40"/>
        <v>E3.P_A</v>
      </c>
      <c r="G159" s="412" t="s">
        <v>250</v>
      </c>
      <c r="H159" s="651" t="s">
        <v>386</v>
      </c>
      <c r="I159" s="445"/>
      <c r="J159" s="285" t="s">
        <v>61</v>
      </c>
      <c r="K159" s="286" t="str">
        <f t="shared" si="41"/>
        <v>E3.P_A.MR1</v>
      </c>
      <c r="L159" s="411" t="s">
        <v>356</v>
      </c>
      <c r="M159" s="412" t="s">
        <v>995</v>
      </c>
      <c r="N159" s="494">
        <v>87</v>
      </c>
      <c r="O159" s="10">
        <v>114</v>
      </c>
      <c r="P159" s="483" t="s">
        <v>615</v>
      </c>
      <c r="Q159" s="495" t="str">
        <f t="shared" si="4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7" t="s">
        <v>1037</v>
      </c>
      <c r="EM159" s="319" t="s">
        <v>1036</v>
      </c>
      <c r="EN159" s="275" t="s">
        <v>1018</v>
      </c>
      <c r="EO159" s="387">
        <v>6</v>
      </c>
      <c r="EP159" s="387">
        <v>7</v>
      </c>
      <c r="EQ159" s="277">
        <v>0.2</v>
      </c>
      <c r="ER159" s="852">
        <v>0.4</v>
      </c>
      <c r="ES159" s="852">
        <v>0.4</v>
      </c>
      <c r="ET159" s="854">
        <v>0</v>
      </c>
    </row>
    <row r="160" spans="1:150" ht="74.25" customHeight="1" x14ac:dyDescent="0.2">
      <c r="A160" s="278" t="s">
        <v>90</v>
      </c>
      <c r="B160" s="431" t="s">
        <v>91</v>
      </c>
      <c r="C160" s="432" t="s">
        <v>992</v>
      </c>
      <c r="D160" s="432"/>
      <c r="E160" s="8" t="s">
        <v>57</v>
      </c>
      <c r="F160" s="650" t="str">
        <f t="shared" si="40"/>
        <v>E3.P_A</v>
      </c>
      <c r="G160" s="412" t="s">
        <v>250</v>
      </c>
      <c r="H160" s="651" t="s">
        <v>386</v>
      </c>
      <c r="I160" s="445"/>
      <c r="J160" s="285" t="s">
        <v>61</v>
      </c>
      <c r="K160" s="286" t="str">
        <f t="shared" si="41"/>
        <v>E3.P_A.MR1</v>
      </c>
      <c r="L160" s="411" t="s">
        <v>356</v>
      </c>
      <c r="M160" s="412" t="s">
        <v>995</v>
      </c>
      <c r="N160" s="494">
        <v>87</v>
      </c>
      <c r="O160" s="10">
        <v>114</v>
      </c>
      <c r="P160" s="483" t="s">
        <v>620</v>
      </c>
      <c r="Q160" s="495" t="str">
        <f t="shared" si="4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7" t="s">
        <v>1040</v>
      </c>
      <c r="EM160" s="319" t="s">
        <v>1039</v>
      </c>
      <c r="EN160" s="275" t="s">
        <v>1010</v>
      </c>
      <c r="EO160" s="387">
        <v>0</v>
      </c>
      <c r="EP160" s="387">
        <v>1</v>
      </c>
      <c r="EQ160" s="276">
        <v>0</v>
      </c>
      <c r="ER160" s="852">
        <v>0.7</v>
      </c>
      <c r="ES160" s="852">
        <v>0.3</v>
      </c>
      <c r="ET160" s="839">
        <v>0</v>
      </c>
    </row>
    <row r="161" spans="1:152" ht="66.75" customHeight="1" x14ac:dyDescent="0.2">
      <c r="A161" s="278" t="s">
        <v>90</v>
      </c>
      <c r="B161" s="431" t="s">
        <v>91</v>
      </c>
      <c r="C161" s="432" t="s">
        <v>992</v>
      </c>
      <c r="D161" s="432"/>
      <c r="E161" s="8" t="s">
        <v>57</v>
      </c>
      <c r="F161" s="650" t="str">
        <f t="shared" si="40"/>
        <v>E3.P_A</v>
      </c>
      <c r="G161" s="412" t="s">
        <v>250</v>
      </c>
      <c r="H161" s="651" t="s">
        <v>386</v>
      </c>
      <c r="I161" s="445"/>
      <c r="J161" s="285" t="s">
        <v>61</v>
      </c>
      <c r="K161" s="286" t="str">
        <f t="shared" si="41"/>
        <v>E3.P_A.MR1</v>
      </c>
      <c r="L161" s="411" t="s">
        <v>356</v>
      </c>
      <c r="M161" s="412" t="s">
        <v>995</v>
      </c>
      <c r="N161" s="494">
        <v>87</v>
      </c>
      <c r="O161" s="10">
        <v>114</v>
      </c>
      <c r="P161" s="483" t="s">
        <v>625</v>
      </c>
      <c r="Q161" s="495" t="str">
        <f t="shared" si="4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7" t="s">
        <v>1043</v>
      </c>
      <c r="EM161" s="319" t="s">
        <v>1042</v>
      </c>
      <c r="EN161" s="275" t="s">
        <v>1018</v>
      </c>
      <c r="EO161" s="387">
        <v>1</v>
      </c>
      <c r="EP161" s="387">
        <v>1</v>
      </c>
      <c r="EQ161" s="276">
        <v>0</v>
      </c>
      <c r="ER161" s="276">
        <v>0</v>
      </c>
      <c r="ES161" s="276">
        <v>0</v>
      </c>
      <c r="ET161" s="839">
        <v>1</v>
      </c>
    </row>
    <row r="162" spans="1:152" ht="59.25" customHeight="1" x14ac:dyDescent="0.2">
      <c r="A162" s="278" t="s">
        <v>90</v>
      </c>
      <c r="B162" s="431" t="s">
        <v>91</v>
      </c>
      <c r="C162" s="432" t="s">
        <v>992</v>
      </c>
      <c r="D162" s="432"/>
      <c r="E162" s="8" t="s">
        <v>57</v>
      </c>
      <c r="F162" s="650" t="str">
        <f t="shared" si="40"/>
        <v>E3.P_A</v>
      </c>
      <c r="G162" s="412" t="s">
        <v>250</v>
      </c>
      <c r="H162" s="651" t="s">
        <v>386</v>
      </c>
      <c r="I162" s="445"/>
      <c r="J162" s="285" t="s">
        <v>61</v>
      </c>
      <c r="K162" s="286" t="str">
        <f t="shared" si="41"/>
        <v>E3.P_A.MR1</v>
      </c>
      <c r="L162" s="411" t="s">
        <v>356</v>
      </c>
      <c r="M162" s="412" t="s">
        <v>995</v>
      </c>
      <c r="N162" s="494">
        <v>87</v>
      </c>
      <c r="O162" s="10">
        <v>114</v>
      </c>
      <c r="P162" s="483" t="s">
        <v>1045</v>
      </c>
      <c r="Q162" s="495" t="str">
        <f t="shared" si="4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7" t="s">
        <v>1047</v>
      </c>
      <c r="EM162" s="319" t="s">
        <v>1046</v>
      </c>
      <c r="EN162" s="275" t="s">
        <v>1010</v>
      </c>
      <c r="EO162" s="387">
        <v>0</v>
      </c>
      <c r="EP162" s="387">
        <v>3</v>
      </c>
      <c r="EQ162" s="277">
        <v>0.5</v>
      </c>
      <c r="ER162" s="852">
        <v>0.5</v>
      </c>
      <c r="ES162" s="276">
        <v>1</v>
      </c>
      <c r="ET162" s="854">
        <v>1</v>
      </c>
    </row>
    <row r="163" spans="1:152" ht="60.75" customHeight="1" x14ac:dyDescent="0.2">
      <c r="A163" s="278" t="s">
        <v>90</v>
      </c>
      <c r="B163" s="431" t="s">
        <v>91</v>
      </c>
      <c r="C163" s="432" t="s">
        <v>992</v>
      </c>
      <c r="D163" s="432"/>
      <c r="E163" s="8" t="s">
        <v>57</v>
      </c>
      <c r="F163" s="650" t="str">
        <f t="shared" si="40"/>
        <v>E3.P_A</v>
      </c>
      <c r="G163" s="412" t="s">
        <v>250</v>
      </c>
      <c r="H163" s="651" t="s">
        <v>386</v>
      </c>
      <c r="I163" s="445"/>
      <c r="J163" s="285" t="s">
        <v>61</v>
      </c>
      <c r="K163" s="286" t="str">
        <f t="shared" si="41"/>
        <v>E3.P_A.MR1</v>
      </c>
      <c r="L163" s="411" t="s">
        <v>356</v>
      </c>
      <c r="M163" s="412" t="s">
        <v>995</v>
      </c>
      <c r="N163" s="494">
        <v>87</v>
      </c>
      <c r="O163" s="10">
        <v>114</v>
      </c>
      <c r="P163" s="483" t="s">
        <v>635</v>
      </c>
      <c r="Q163" s="495" t="str">
        <f t="shared" si="4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7" t="s">
        <v>1050</v>
      </c>
      <c r="EM163" s="319" t="s">
        <v>1049</v>
      </c>
      <c r="EN163" s="275" t="s">
        <v>1018</v>
      </c>
      <c r="EO163" s="387">
        <v>19</v>
      </c>
      <c r="EP163" s="387">
        <v>22</v>
      </c>
      <c r="EQ163" s="276">
        <v>4</v>
      </c>
      <c r="ER163" s="853">
        <v>6</v>
      </c>
      <c r="ES163" s="853">
        <v>8</v>
      </c>
      <c r="ET163" s="839">
        <v>4</v>
      </c>
    </row>
    <row r="164" spans="1:152" ht="86.25" customHeight="1" x14ac:dyDescent="0.2">
      <c r="A164" s="278" t="s">
        <v>90</v>
      </c>
      <c r="B164" s="431" t="s">
        <v>91</v>
      </c>
      <c r="C164" s="432" t="s">
        <v>992</v>
      </c>
      <c r="D164" s="432"/>
      <c r="E164" s="8" t="s">
        <v>57</v>
      </c>
      <c r="F164" s="650" t="str">
        <f t="shared" si="40"/>
        <v>E3.P_A</v>
      </c>
      <c r="G164" s="412" t="s">
        <v>250</v>
      </c>
      <c r="H164" s="651" t="s">
        <v>386</v>
      </c>
      <c r="I164" s="445"/>
      <c r="J164" s="285" t="s">
        <v>61</v>
      </c>
      <c r="K164" s="286" t="str">
        <f t="shared" si="41"/>
        <v>E3.P_A.MR1</v>
      </c>
      <c r="L164" s="411" t="s">
        <v>356</v>
      </c>
      <c r="M164" s="412" t="s">
        <v>995</v>
      </c>
      <c r="N164" s="494">
        <v>87</v>
      </c>
      <c r="O164" s="10">
        <v>114</v>
      </c>
      <c r="P164" s="483" t="s">
        <v>1052</v>
      </c>
      <c r="Q164" s="495" t="str">
        <f t="shared" si="4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7" t="s">
        <v>1055</v>
      </c>
      <c r="EM164" s="319" t="s">
        <v>1053</v>
      </c>
      <c r="EN164" s="275" t="s">
        <v>1054</v>
      </c>
      <c r="EO164" s="387">
        <v>0</v>
      </c>
      <c r="EP164" s="387">
        <v>1</v>
      </c>
      <c r="EQ164" s="277">
        <v>0</v>
      </c>
      <c r="ER164" s="852">
        <v>0</v>
      </c>
      <c r="ES164" s="852">
        <v>0.8</v>
      </c>
      <c r="ET164" s="855">
        <v>0.2</v>
      </c>
    </row>
    <row r="165" spans="1:152" ht="177" customHeight="1" x14ac:dyDescent="0.2">
      <c r="A165" s="278" t="s">
        <v>90</v>
      </c>
      <c r="B165" s="431" t="s">
        <v>91</v>
      </c>
      <c r="C165" s="432" t="s">
        <v>992</v>
      </c>
      <c r="D165" s="432"/>
      <c r="E165" s="8" t="s">
        <v>57</v>
      </c>
      <c r="F165" s="650" t="str">
        <f t="shared" si="40"/>
        <v>E3.P_A</v>
      </c>
      <c r="G165" s="412" t="s">
        <v>250</v>
      </c>
      <c r="H165" s="651" t="s">
        <v>386</v>
      </c>
      <c r="I165" s="445"/>
      <c r="J165" s="285" t="s">
        <v>61</v>
      </c>
      <c r="K165" s="286" t="str">
        <f t="shared" si="41"/>
        <v>E3.P_A.MR1</v>
      </c>
      <c r="L165" s="411" t="s">
        <v>356</v>
      </c>
      <c r="M165" s="412" t="s">
        <v>995</v>
      </c>
      <c r="N165" s="494">
        <v>87</v>
      </c>
      <c r="O165" s="10">
        <v>114</v>
      </c>
      <c r="P165" s="483" t="s">
        <v>1057</v>
      </c>
      <c r="Q165" s="495" t="str">
        <f t="shared" si="4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7" t="s">
        <v>1058</v>
      </c>
      <c r="EM165" s="319" t="s">
        <v>65</v>
      </c>
      <c r="EN165" s="822" t="s">
        <v>1054</v>
      </c>
      <c r="EO165" s="850">
        <v>0</v>
      </c>
      <c r="EP165" s="823">
        <v>0.3</v>
      </c>
      <c r="EQ165" s="820">
        <v>0</v>
      </c>
      <c r="ER165" s="852">
        <v>0</v>
      </c>
      <c r="ES165" s="852">
        <v>0</v>
      </c>
      <c r="ET165" s="855">
        <v>0.3</v>
      </c>
    </row>
    <row r="166" spans="1:152" ht="138.75" customHeight="1" x14ac:dyDescent="0.2">
      <c r="A166" s="278" t="s">
        <v>90</v>
      </c>
      <c r="B166" s="431" t="s">
        <v>91</v>
      </c>
      <c r="C166" s="432" t="s">
        <v>992</v>
      </c>
      <c r="D166" s="432"/>
      <c r="E166" s="8" t="s">
        <v>57</v>
      </c>
      <c r="F166" s="650" t="str">
        <f t="shared" si="40"/>
        <v>E3.P_A</v>
      </c>
      <c r="G166" s="412" t="s">
        <v>250</v>
      </c>
      <c r="H166" s="651" t="s">
        <v>386</v>
      </c>
      <c r="I166" s="445"/>
      <c r="J166" s="285" t="s">
        <v>61</v>
      </c>
      <c r="K166" s="286" t="str">
        <f t="shared" si="41"/>
        <v>E3.P_A.MR1</v>
      </c>
      <c r="L166" s="411" t="s">
        <v>356</v>
      </c>
      <c r="M166" s="412" t="s">
        <v>995</v>
      </c>
      <c r="N166" s="494">
        <v>87</v>
      </c>
      <c r="O166" s="10">
        <v>114</v>
      </c>
      <c r="P166" s="483" t="s">
        <v>1060</v>
      </c>
      <c r="Q166" s="495" t="str">
        <f t="shared" si="4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7" t="s">
        <v>1062</v>
      </c>
      <c r="EM166" s="319" t="s">
        <v>1061</v>
      </c>
      <c r="EN166" s="275" t="s">
        <v>1054</v>
      </c>
      <c r="EO166" s="387">
        <v>0</v>
      </c>
      <c r="EP166" s="387">
        <v>1</v>
      </c>
      <c r="EQ166" s="330">
        <v>0.15</v>
      </c>
      <c r="ER166" s="856">
        <v>0.1</v>
      </c>
      <c r="ES166" s="856">
        <v>0.75</v>
      </c>
      <c r="ET166" s="855">
        <v>0</v>
      </c>
    </row>
    <row r="167" spans="1:152" ht="78.75" customHeight="1" x14ac:dyDescent="0.2">
      <c r="A167" s="278" t="s">
        <v>90</v>
      </c>
      <c r="B167" s="431" t="s">
        <v>91</v>
      </c>
      <c r="C167" s="432" t="s">
        <v>992</v>
      </c>
      <c r="D167" s="432"/>
      <c r="E167" s="8" t="s">
        <v>57</v>
      </c>
      <c r="F167" s="650" t="str">
        <f t="shared" si="40"/>
        <v>E3.P_A</v>
      </c>
      <c r="G167" s="412" t="s">
        <v>250</v>
      </c>
      <c r="H167" s="651" t="s">
        <v>386</v>
      </c>
      <c r="I167" s="445"/>
      <c r="J167" s="285" t="s">
        <v>61</v>
      </c>
      <c r="K167" s="286" t="str">
        <f t="shared" si="41"/>
        <v>E3.P_A.MR1</v>
      </c>
      <c r="L167" s="411" t="s">
        <v>356</v>
      </c>
      <c r="M167" s="412" t="s">
        <v>995</v>
      </c>
      <c r="N167" s="494">
        <v>87</v>
      </c>
      <c r="O167" s="10">
        <v>114</v>
      </c>
      <c r="P167" s="483" t="s">
        <v>1064</v>
      </c>
      <c r="Q167" s="495" t="str">
        <f t="shared" si="4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7" t="s">
        <v>1066</v>
      </c>
      <c r="EM167" s="319" t="s">
        <v>1065</v>
      </c>
      <c r="EN167" s="275" t="s">
        <v>1054</v>
      </c>
      <c r="EO167" s="387">
        <v>0</v>
      </c>
      <c r="EP167" s="387">
        <v>1</v>
      </c>
      <c r="EQ167" s="330">
        <v>0</v>
      </c>
      <c r="ER167" s="856">
        <v>0.05</v>
      </c>
      <c r="ES167" s="330">
        <v>0.4</v>
      </c>
      <c r="ET167" s="857">
        <v>0.55000000000000004</v>
      </c>
    </row>
    <row r="168" spans="1:152" ht="96" customHeight="1" thickBot="1" x14ac:dyDescent="0.25">
      <c r="A168" s="278" t="s">
        <v>90</v>
      </c>
      <c r="B168" s="431" t="s">
        <v>91</v>
      </c>
      <c r="C168" s="432" t="s">
        <v>992</v>
      </c>
      <c r="D168" s="432"/>
      <c r="E168" s="8" t="s">
        <v>57</v>
      </c>
      <c r="F168" s="650" t="str">
        <f t="shared" si="40"/>
        <v>E3.P_A</v>
      </c>
      <c r="G168" s="428" t="s">
        <v>250</v>
      </c>
      <c r="H168" s="655" t="s">
        <v>386</v>
      </c>
      <c r="I168" s="449"/>
      <c r="J168" s="342" t="s">
        <v>61</v>
      </c>
      <c r="K168" s="402" t="str">
        <f t="shared" si="41"/>
        <v>E3.P_A.MR1</v>
      </c>
      <c r="L168" s="427" t="s">
        <v>356</v>
      </c>
      <c r="M168" s="412" t="s">
        <v>995</v>
      </c>
      <c r="N168" s="500">
        <v>87</v>
      </c>
      <c r="O168" s="12">
        <v>114</v>
      </c>
      <c r="P168" s="656" t="s">
        <v>1068</v>
      </c>
      <c r="Q168" s="501" t="str">
        <f t="shared" si="4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7" t="s">
        <v>1070</v>
      </c>
      <c r="EM168" s="319" t="s">
        <v>1069</v>
      </c>
      <c r="EN168" s="275" t="s">
        <v>1054</v>
      </c>
      <c r="EO168" s="387">
        <v>0</v>
      </c>
      <c r="EP168" s="387">
        <v>1</v>
      </c>
      <c r="EQ168" s="820">
        <v>0</v>
      </c>
      <c r="ER168" s="852">
        <v>0</v>
      </c>
      <c r="ES168" s="852">
        <v>1</v>
      </c>
      <c r="ET168" s="855">
        <v>0</v>
      </c>
    </row>
    <row r="169" spans="1:152" ht="120.75" customHeight="1" x14ac:dyDescent="0.2">
      <c r="A169" s="278" t="s">
        <v>90</v>
      </c>
      <c r="B169" s="431" t="s">
        <v>91</v>
      </c>
      <c r="C169" s="432" t="s">
        <v>992</v>
      </c>
      <c r="D169" s="433" t="s">
        <v>993</v>
      </c>
      <c r="E169" s="3" t="s">
        <v>372</v>
      </c>
      <c r="F169" s="434" t="str">
        <f t="shared" si="40"/>
        <v>E3.P_B</v>
      </c>
      <c r="G169" s="607" t="s">
        <v>259</v>
      </c>
      <c r="H169" s="241" t="s">
        <v>397</v>
      </c>
      <c r="I169" s="658" t="s">
        <v>1072</v>
      </c>
      <c r="J169" s="659" t="s">
        <v>61</v>
      </c>
      <c r="K169" s="418" t="str">
        <f t="shared" si="41"/>
        <v>E3.P_B.MR1</v>
      </c>
      <c r="L169" s="362" t="s">
        <v>367</v>
      </c>
      <c r="M169" s="363" t="s">
        <v>1073</v>
      </c>
      <c r="N169" s="660" t="s">
        <v>1074</v>
      </c>
      <c r="O169" s="660" t="s">
        <v>1075</v>
      </c>
      <c r="P169" s="366" t="s">
        <v>64</v>
      </c>
      <c r="Q169" s="367" t="str">
        <f t="shared" si="4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SUM(AA169:AF169)</f>
        <v>26894355612</v>
      </c>
      <c r="AH169" s="593">
        <f t="shared" ref="AH169:AM169" si="46">AA169*1.035</f>
        <v>16995176894.879999</v>
      </c>
      <c r="AI169" s="593">
        <f t="shared" si="46"/>
        <v>0</v>
      </c>
      <c r="AJ169" s="593">
        <f t="shared" si="46"/>
        <v>7951977986.1299992</v>
      </c>
      <c r="AK169" s="593">
        <f t="shared" si="46"/>
        <v>0</v>
      </c>
      <c r="AL169" s="593">
        <f t="shared" si="46"/>
        <v>0</v>
      </c>
      <c r="AM169" s="593">
        <f t="shared" si="46"/>
        <v>2888503177.4099998</v>
      </c>
      <c r="AN169" s="593">
        <f>SUM(AH169:AM169)</f>
        <v>27835658058.419998</v>
      </c>
      <c r="AO169" s="593">
        <f t="shared" ref="AO169:AT169" si="47">AH169*1.035</f>
        <v>17590008086.200798</v>
      </c>
      <c r="AP169" s="593">
        <f t="shared" si="47"/>
        <v>0</v>
      </c>
      <c r="AQ169" s="593">
        <f t="shared" si="47"/>
        <v>8230297215.6445484</v>
      </c>
      <c r="AR169" s="593">
        <f t="shared" si="47"/>
        <v>0</v>
      </c>
      <c r="AS169" s="593">
        <f t="shared" si="47"/>
        <v>0</v>
      </c>
      <c r="AT169" s="593">
        <f t="shared" si="47"/>
        <v>2989600788.6193495</v>
      </c>
      <c r="AU169" s="593">
        <f>SUM(AO169:AT169)</f>
        <v>28809906090.464695</v>
      </c>
      <c r="AV169" s="593">
        <f t="shared" ref="AV169:BA169" si="48">AO169*1.035</f>
        <v>18205658369.217823</v>
      </c>
      <c r="AW169" s="593">
        <f t="shared" si="48"/>
        <v>0</v>
      </c>
      <c r="AX169" s="593">
        <f t="shared" si="48"/>
        <v>8518357618.1921072</v>
      </c>
      <c r="AY169" s="593">
        <f t="shared" si="48"/>
        <v>0</v>
      </c>
      <c r="AZ169" s="593">
        <f t="shared" si="48"/>
        <v>0</v>
      </c>
      <c r="BA169" s="593">
        <f t="shared" si="48"/>
        <v>3094236816.2210264</v>
      </c>
      <c r="BB169" s="593">
        <f>SUM(AV169:BA169)</f>
        <v>29818252803.630959</v>
      </c>
      <c r="BC169" s="661">
        <f>+BB169+AU169+AN169+AG169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1" t="s">
        <v>1078</v>
      </c>
      <c r="EM169" s="319" t="s">
        <v>1076</v>
      </c>
      <c r="EN169" s="275" t="s">
        <v>1077</v>
      </c>
      <c r="EO169" s="275">
        <v>0.3</v>
      </c>
      <c r="EP169" s="275">
        <v>1</v>
      </c>
      <c r="EQ169" s="276">
        <v>0</v>
      </c>
      <c r="ER169" s="853">
        <v>0</v>
      </c>
      <c r="ES169" s="853">
        <v>1</v>
      </c>
      <c r="ET169" s="839">
        <v>0</v>
      </c>
    </row>
    <row r="170" spans="1:152" ht="84.75" customHeight="1" x14ac:dyDescent="0.2">
      <c r="A170" s="278" t="s">
        <v>90</v>
      </c>
      <c r="B170" s="431" t="s">
        <v>91</v>
      </c>
      <c r="C170" s="432" t="s">
        <v>992</v>
      </c>
      <c r="D170" s="432"/>
      <c r="E170" s="8" t="s">
        <v>372</v>
      </c>
      <c r="F170" s="282" t="str">
        <f t="shared" si="40"/>
        <v>E3.P_B</v>
      </c>
      <c r="G170" s="283" t="s">
        <v>259</v>
      </c>
      <c r="H170" s="283" t="s">
        <v>397</v>
      </c>
      <c r="I170" s="459"/>
      <c r="J170" s="460" t="s">
        <v>61</v>
      </c>
      <c r="K170" s="375" t="str">
        <f t="shared" si="41"/>
        <v>E3.P_B.MR1</v>
      </c>
      <c r="L170" s="411" t="s">
        <v>367</v>
      </c>
      <c r="M170" s="412" t="s">
        <v>1073</v>
      </c>
      <c r="N170" s="288" t="s">
        <v>1074</v>
      </c>
      <c r="O170" s="288" t="s">
        <v>1075</v>
      </c>
      <c r="P170" s="378" t="s">
        <v>87</v>
      </c>
      <c r="Q170" s="379" t="str">
        <f t="shared" si="4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1" t="s">
        <v>1082</v>
      </c>
      <c r="EM170" s="319" t="s">
        <v>1080</v>
      </c>
      <c r="EN170" s="275" t="s">
        <v>1081</v>
      </c>
      <c r="EO170" s="275">
        <v>6</v>
      </c>
      <c r="EP170" s="822">
        <v>8</v>
      </c>
      <c r="EQ170" s="820">
        <v>0</v>
      </c>
      <c r="ER170" s="852">
        <v>0</v>
      </c>
      <c r="ES170" s="852">
        <v>2</v>
      </c>
      <c r="ET170" s="844">
        <v>0</v>
      </c>
    </row>
    <row r="171" spans="1:152" ht="53.25" customHeight="1" x14ac:dyDescent="0.2">
      <c r="A171" s="278" t="s">
        <v>90</v>
      </c>
      <c r="B171" s="431" t="s">
        <v>91</v>
      </c>
      <c r="C171" s="432" t="s">
        <v>992</v>
      </c>
      <c r="D171" s="432"/>
      <c r="E171" s="8" t="s">
        <v>372</v>
      </c>
      <c r="F171" s="282" t="str">
        <f t="shared" si="40"/>
        <v>E3.P_B</v>
      </c>
      <c r="G171" s="283" t="s">
        <v>259</v>
      </c>
      <c r="H171" s="283" t="s">
        <v>397</v>
      </c>
      <c r="I171" s="459"/>
      <c r="J171" s="460" t="s">
        <v>61</v>
      </c>
      <c r="K171" s="375" t="str">
        <f t="shared" si="41"/>
        <v>E3.P_B.MR1</v>
      </c>
      <c r="L171" s="411" t="s">
        <v>367</v>
      </c>
      <c r="M171" s="412" t="s">
        <v>1073</v>
      </c>
      <c r="N171" s="288" t="s">
        <v>1074</v>
      </c>
      <c r="O171" s="288" t="s">
        <v>1075</v>
      </c>
      <c r="P171" s="378" t="s">
        <v>99</v>
      </c>
      <c r="Q171" s="379" t="str">
        <f t="shared" si="4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1" t="s">
        <v>1086</v>
      </c>
      <c r="EM171" s="319" t="s">
        <v>1084</v>
      </c>
      <c r="EN171" s="275" t="s">
        <v>1085</v>
      </c>
      <c r="EO171" s="387">
        <v>15</v>
      </c>
      <c r="EP171" s="850">
        <v>35</v>
      </c>
      <c r="EQ171" s="820">
        <v>0</v>
      </c>
      <c r="ER171" s="852">
        <v>14</v>
      </c>
      <c r="ES171" s="852">
        <v>14</v>
      </c>
      <c r="ET171" s="855">
        <v>7</v>
      </c>
    </row>
    <row r="172" spans="1:152" ht="57" customHeight="1" x14ac:dyDescent="0.2">
      <c r="A172" s="278" t="s">
        <v>90</v>
      </c>
      <c r="B172" s="431" t="s">
        <v>91</v>
      </c>
      <c r="C172" s="432" t="s">
        <v>992</v>
      </c>
      <c r="D172" s="432"/>
      <c r="E172" s="8" t="s">
        <v>372</v>
      </c>
      <c r="F172" s="282" t="str">
        <f t="shared" si="40"/>
        <v>E3.P_B</v>
      </c>
      <c r="G172" s="283" t="s">
        <v>259</v>
      </c>
      <c r="H172" s="283" t="s">
        <v>397</v>
      </c>
      <c r="I172" s="459"/>
      <c r="J172" s="460" t="s">
        <v>61</v>
      </c>
      <c r="K172" s="375" t="str">
        <f t="shared" si="41"/>
        <v>E3.P_B.MR1</v>
      </c>
      <c r="L172" s="411" t="s">
        <v>367</v>
      </c>
      <c r="M172" s="412" t="s">
        <v>1073</v>
      </c>
      <c r="N172" s="288" t="s">
        <v>1074</v>
      </c>
      <c r="O172" s="288" t="s">
        <v>1075</v>
      </c>
      <c r="P172" s="378" t="s">
        <v>112</v>
      </c>
      <c r="Q172" s="379" t="str">
        <f t="shared" si="4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1" t="s">
        <v>1090</v>
      </c>
      <c r="EM172" s="319" t="s">
        <v>1088</v>
      </c>
      <c r="EN172" s="275" t="s">
        <v>1089</v>
      </c>
      <c r="EO172" s="387">
        <v>140</v>
      </c>
      <c r="EP172" s="387">
        <v>140</v>
      </c>
      <c r="EQ172" s="276">
        <v>20</v>
      </c>
      <c r="ER172" s="276">
        <v>40</v>
      </c>
      <c r="ES172" s="276">
        <v>40</v>
      </c>
      <c r="ET172" s="839">
        <v>40</v>
      </c>
    </row>
    <row r="173" spans="1:152" ht="60" customHeight="1" x14ac:dyDescent="0.2">
      <c r="A173" s="278" t="s">
        <v>90</v>
      </c>
      <c r="B173" s="431" t="s">
        <v>91</v>
      </c>
      <c r="C173" s="432" t="s">
        <v>992</v>
      </c>
      <c r="D173" s="432"/>
      <c r="E173" s="8" t="s">
        <v>372</v>
      </c>
      <c r="F173" s="282" t="str">
        <f t="shared" si="40"/>
        <v>E3.P_B</v>
      </c>
      <c r="G173" s="283" t="s">
        <v>259</v>
      </c>
      <c r="H173" s="283" t="s">
        <v>397</v>
      </c>
      <c r="I173" s="459"/>
      <c r="J173" s="460" t="s">
        <v>61</v>
      </c>
      <c r="K173" s="375" t="str">
        <f t="shared" si="41"/>
        <v>E3.P_B.MR1</v>
      </c>
      <c r="L173" s="411" t="s">
        <v>367</v>
      </c>
      <c r="M173" s="412" t="s">
        <v>1073</v>
      </c>
      <c r="N173" s="288" t="s">
        <v>1074</v>
      </c>
      <c r="O173" s="288" t="s">
        <v>1075</v>
      </c>
      <c r="P173" s="378" t="s">
        <v>122</v>
      </c>
      <c r="Q173" s="379" t="str">
        <f t="shared" si="4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1" t="s">
        <v>1094</v>
      </c>
      <c r="EM173" s="319" t="s">
        <v>1092</v>
      </c>
      <c r="EN173" s="275" t="s">
        <v>1093</v>
      </c>
      <c r="EO173" s="850">
        <v>12</v>
      </c>
      <c r="EP173" s="850">
        <v>30</v>
      </c>
      <c r="EQ173" s="821">
        <v>2</v>
      </c>
      <c r="ER173" s="821">
        <v>6</v>
      </c>
      <c r="ES173" s="821">
        <v>5</v>
      </c>
      <c r="ET173" s="849">
        <v>5</v>
      </c>
    </row>
    <row r="174" spans="1:152" ht="68.25" customHeight="1" x14ac:dyDescent="0.2">
      <c r="A174" s="278" t="s">
        <v>90</v>
      </c>
      <c r="B174" s="431" t="s">
        <v>91</v>
      </c>
      <c r="C174" s="432" t="s">
        <v>992</v>
      </c>
      <c r="D174" s="432"/>
      <c r="E174" s="8" t="s">
        <v>372</v>
      </c>
      <c r="F174" s="282" t="str">
        <f t="shared" si="40"/>
        <v>E3.P_B</v>
      </c>
      <c r="G174" s="283" t="s">
        <v>259</v>
      </c>
      <c r="H174" s="283" t="s">
        <v>397</v>
      </c>
      <c r="I174" s="459"/>
      <c r="J174" s="460" t="s">
        <v>61</v>
      </c>
      <c r="K174" s="375" t="str">
        <f t="shared" si="41"/>
        <v>E3.P_B.MR1</v>
      </c>
      <c r="L174" s="411" t="s">
        <v>367</v>
      </c>
      <c r="M174" s="412" t="s">
        <v>1073</v>
      </c>
      <c r="N174" s="288" t="s">
        <v>1074</v>
      </c>
      <c r="O174" s="288" t="s">
        <v>1075</v>
      </c>
      <c r="P174" s="378" t="s">
        <v>132</v>
      </c>
      <c r="Q174" s="379" t="str">
        <f t="shared" si="4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1" t="s">
        <v>1098</v>
      </c>
      <c r="EM174" s="319" t="s">
        <v>1096</v>
      </c>
      <c r="EN174" s="275" t="s">
        <v>1097</v>
      </c>
      <c r="EO174" s="850">
        <v>4</v>
      </c>
      <c r="EP174" s="850">
        <v>9</v>
      </c>
      <c r="EQ174" s="821">
        <v>1</v>
      </c>
      <c r="ER174" s="853">
        <v>3</v>
      </c>
      <c r="ES174" s="853">
        <v>5</v>
      </c>
      <c r="ET174" s="854">
        <v>0</v>
      </c>
    </row>
    <row r="175" spans="1:152" ht="54.75" customHeight="1" x14ac:dyDescent="0.2">
      <c r="A175" s="278" t="s">
        <v>90</v>
      </c>
      <c r="B175" s="431" t="s">
        <v>91</v>
      </c>
      <c r="C175" s="432" t="s">
        <v>992</v>
      </c>
      <c r="D175" s="432"/>
      <c r="E175" s="8" t="s">
        <v>372</v>
      </c>
      <c r="F175" s="282" t="str">
        <f t="shared" si="40"/>
        <v>E3.P_B</v>
      </c>
      <c r="G175" s="283" t="s">
        <v>259</v>
      </c>
      <c r="H175" s="283" t="s">
        <v>397</v>
      </c>
      <c r="I175" s="459"/>
      <c r="J175" s="460" t="s">
        <v>61</v>
      </c>
      <c r="K175" s="375" t="str">
        <f t="shared" si="41"/>
        <v>E3.P_B.MR1</v>
      </c>
      <c r="L175" s="411" t="s">
        <v>367</v>
      </c>
      <c r="M175" s="412" t="s">
        <v>1073</v>
      </c>
      <c r="N175" s="288" t="s">
        <v>1074</v>
      </c>
      <c r="O175" s="288" t="s">
        <v>1075</v>
      </c>
      <c r="P175" s="378" t="s">
        <v>142</v>
      </c>
      <c r="Q175" s="379" t="str">
        <f t="shared" si="4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1" t="s">
        <v>1102</v>
      </c>
      <c r="EM175" s="319" t="s">
        <v>1100</v>
      </c>
      <c r="EN175" s="275" t="s">
        <v>1101</v>
      </c>
      <c r="EO175" s="387">
        <v>0</v>
      </c>
      <c r="EP175" s="387">
        <v>5</v>
      </c>
      <c r="EQ175" s="276">
        <v>0</v>
      </c>
      <c r="ER175" s="858">
        <v>5</v>
      </c>
      <c r="ES175" s="858">
        <v>0</v>
      </c>
      <c r="ET175" s="859">
        <v>0</v>
      </c>
    </row>
    <row r="176" spans="1:152" ht="72" customHeight="1" x14ac:dyDescent="0.2">
      <c r="A176" s="278" t="s">
        <v>90</v>
      </c>
      <c r="B176" s="431" t="s">
        <v>91</v>
      </c>
      <c r="C176" s="432" t="s">
        <v>992</v>
      </c>
      <c r="D176" s="432"/>
      <c r="E176" s="8" t="s">
        <v>372</v>
      </c>
      <c r="F176" s="282" t="str">
        <f t="shared" si="40"/>
        <v>E3.P_B</v>
      </c>
      <c r="G176" s="283" t="s">
        <v>259</v>
      </c>
      <c r="H176" s="283" t="s">
        <v>397</v>
      </c>
      <c r="I176" s="459"/>
      <c r="J176" s="460" t="s">
        <v>61</v>
      </c>
      <c r="K176" s="375" t="str">
        <f t="shared" si="41"/>
        <v>E3.P_B.MR1</v>
      </c>
      <c r="L176" s="411" t="s">
        <v>367</v>
      </c>
      <c r="M176" s="412" t="s">
        <v>1073</v>
      </c>
      <c r="N176" s="288" t="s">
        <v>1074</v>
      </c>
      <c r="O176" s="288" t="s">
        <v>1075</v>
      </c>
      <c r="P176" s="378" t="s">
        <v>156</v>
      </c>
      <c r="Q176" s="379" t="str">
        <f t="shared" si="4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1" t="s">
        <v>1106</v>
      </c>
      <c r="EM176" s="319" t="s">
        <v>1104</v>
      </c>
      <c r="EN176" s="275" t="s">
        <v>1105</v>
      </c>
      <c r="EO176" s="850">
        <v>64</v>
      </c>
      <c r="EP176" s="850">
        <v>89</v>
      </c>
      <c r="EQ176" s="821">
        <v>7</v>
      </c>
      <c r="ER176" s="853">
        <v>8</v>
      </c>
      <c r="ES176" s="853">
        <v>9</v>
      </c>
      <c r="ET176" s="854">
        <v>1</v>
      </c>
      <c r="EV176" s="662"/>
    </row>
    <row r="177" spans="1:150" ht="61.5" customHeight="1" x14ac:dyDescent="0.2">
      <c r="A177" s="278" t="s">
        <v>90</v>
      </c>
      <c r="B177" s="431" t="s">
        <v>91</v>
      </c>
      <c r="C177" s="432" t="s">
        <v>992</v>
      </c>
      <c r="D177" s="432"/>
      <c r="E177" s="8" t="s">
        <v>372</v>
      </c>
      <c r="F177" s="282" t="str">
        <f t="shared" si="40"/>
        <v>E3.P_B</v>
      </c>
      <c r="G177" s="283" t="s">
        <v>259</v>
      </c>
      <c r="H177" s="283" t="s">
        <v>397</v>
      </c>
      <c r="I177" s="459"/>
      <c r="J177" s="460" t="s">
        <v>61</v>
      </c>
      <c r="K177" s="375" t="str">
        <f t="shared" si="41"/>
        <v>E3.P_B.MR1</v>
      </c>
      <c r="L177" s="411" t="s">
        <v>367</v>
      </c>
      <c r="M177" s="412" t="s">
        <v>1073</v>
      </c>
      <c r="N177" s="288" t="s">
        <v>1074</v>
      </c>
      <c r="O177" s="288" t="s">
        <v>1075</v>
      </c>
      <c r="P177" s="378" t="s">
        <v>515</v>
      </c>
      <c r="Q177" s="379" t="str">
        <f t="shared" si="4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1" t="s">
        <v>1110</v>
      </c>
      <c r="EM177" s="319" t="s">
        <v>1108</v>
      </c>
      <c r="EN177" s="275" t="s">
        <v>1109</v>
      </c>
      <c r="EO177" s="850">
        <v>1</v>
      </c>
      <c r="EP177" s="850">
        <v>6</v>
      </c>
      <c r="EQ177" s="820">
        <v>0.5</v>
      </c>
      <c r="ER177" s="820">
        <v>1.5</v>
      </c>
      <c r="ES177" s="820">
        <v>1.5</v>
      </c>
      <c r="ET177" s="844">
        <v>1.5</v>
      </c>
    </row>
    <row r="178" spans="1:150" ht="57.75" customHeight="1" x14ac:dyDescent="0.2">
      <c r="A178" s="278" t="s">
        <v>90</v>
      </c>
      <c r="B178" s="431" t="s">
        <v>91</v>
      </c>
      <c r="C178" s="432" t="s">
        <v>992</v>
      </c>
      <c r="D178" s="432"/>
      <c r="E178" s="8" t="s">
        <v>372</v>
      </c>
      <c r="F178" s="282" t="str">
        <f t="shared" si="40"/>
        <v>E3.P_B</v>
      </c>
      <c r="G178" s="283" t="s">
        <v>259</v>
      </c>
      <c r="H178" s="283" t="s">
        <v>397</v>
      </c>
      <c r="I178" s="459"/>
      <c r="J178" s="460" t="s">
        <v>61</v>
      </c>
      <c r="K178" s="375" t="str">
        <f t="shared" si="41"/>
        <v>E3.P_B.MR1</v>
      </c>
      <c r="L178" s="411" t="s">
        <v>367</v>
      </c>
      <c r="M178" s="412" t="s">
        <v>1073</v>
      </c>
      <c r="N178" s="288" t="s">
        <v>1074</v>
      </c>
      <c r="O178" s="288" t="s">
        <v>1075</v>
      </c>
      <c r="P178" s="378" t="s">
        <v>522</v>
      </c>
      <c r="Q178" s="379" t="str">
        <f t="shared" si="4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1" t="s">
        <v>1114</v>
      </c>
      <c r="EM178" s="319" t="s">
        <v>1112</v>
      </c>
      <c r="EN178" s="275" t="s">
        <v>1113</v>
      </c>
      <c r="EO178" s="387">
        <v>0</v>
      </c>
      <c r="EP178" s="387">
        <v>1</v>
      </c>
      <c r="EQ178" s="276">
        <v>0</v>
      </c>
      <c r="ER178" s="277">
        <v>0.5</v>
      </c>
      <c r="ES178" s="277">
        <v>0.5</v>
      </c>
      <c r="ET178" s="839">
        <v>0</v>
      </c>
    </row>
    <row r="179" spans="1:150" ht="72" customHeight="1" x14ac:dyDescent="0.2">
      <c r="A179" s="278" t="s">
        <v>90</v>
      </c>
      <c r="B179" s="431" t="s">
        <v>91</v>
      </c>
      <c r="C179" s="432" t="s">
        <v>992</v>
      </c>
      <c r="D179" s="432"/>
      <c r="E179" s="8" t="s">
        <v>372</v>
      </c>
      <c r="F179" s="282" t="str">
        <f t="shared" si="40"/>
        <v>E3.P_B</v>
      </c>
      <c r="G179" s="283" t="s">
        <v>259</v>
      </c>
      <c r="H179" s="283" t="s">
        <v>397</v>
      </c>
      <c r="I179" s="459"/>
      <c r="J179" s="460" t="s">
        <v>61</v>
      </c>
      <c r="K179" s="375" t="str">
        <f t="shared" si="41"/>
        <v>E3.P_B.MR1</v>
      </c>
      <c r="L179" s="411" t="s">
        <v>367</v>
      </c>
      <c r="M179" s="412" t="s">
        <v>1073</v>
      </c>
      <c r="N179" s="288" t="s">
        <v>1074</v>
      </c>
      <c r="O179" s="288" t="s">
        <v>1075</v>
      </c>
      <c r="P179" s="378" t="s">
        <v>610</v>
      </c>
      <c r="Q179" s="379" t="str">
        <f t="shared" si="4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1" t="s">
        <v>1118</v>
      </c>
      <c r="EM179" s="319" t="s">
        <v>1116</v>
      </c>
      <c r="EN179" s="275" t="s">
        <v>1117</v>
      </c>
      <c r="EO179" s="387">
        <v>0</v>
      </c>
      <c r="EP179" s="387">
        <v>1</v>
      </c>
      <c r="EQ179" s="276">
        <v>0</v>
      </c>
      <c r="ER179" s="852">
        <v>0.1</v>
      </c>
      <c r="ES179" s="852">
        <v>0.9</v>
      </c>
      <c r="ET179" s="839">
        <v>0</v>
      </c>
    </row>
    <row r="180" spans="1:150" ht="67.5" customHeight="1" x14ac:dyDescent="0.2">
      <c r="A180" s="278" t="s">
        <v>90</v>
      </c>
      <c r="B180" s="431" t="s">
        <v>91</v>
      </c>
      <c r="C180" s="432" t="s">
        <v>992</v>
      </c>
      <c r="D180" s="432"/>
      <c r="E180" s="8" t="s">
        <v>372</v>
      </c>
      <c r="F180" s="282" t="str">
        <f t="shared" si="40"/>
        <v>E3.P_B</v>
      </c>
      <c r="G180" s="283" t="s">
        <v>259</v>
      </c>
      <c r="H180" s="283" t="s">
        <v>397</v>
      </c>
      <c r="I180" s="459"/>
      <c r="J180" s="460" t="s">
        <v>61</v>
      </c>
      <c r="K180" s="375" t="str">
        <f t="shared" si="41"/>
        <v>E3.P_B.MR1</v>
      </c>
      <c r="L180" s="411" t="s">
        <v>367</v>
      </c>
      <c r="M180" s="412" t="s">
        <v>1073</v>
      </c>
      <c r="N180" s="288" t="s">
        <v>1074</v>
      </c>
      <c r="O180" s="288" t="s">
        <v>1075</v>
      </c>
      <c r="P180" s="378" t="s">
        <v>615</v>
      </c>
      <c r="Q180" s="379" t="str">
        <f t="shared" si="4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1" t="s">
        <v>1121</v>
      </c>
      <c r="EM180" s="319" t="s">
        <v>1120</v>
      </c>
      <c r="EN180" s="275" t="s">
        <v>906</v>
      </c>
      <c r="EO180" s="387">
        <v>0</v>
      </c>
      <c r="EP180" s="387">
        <v>1</v>
      </c>
      <c r="EQ180" s="330">
        <v>0.02</v>
      </c>
      <c r="ER180" s="852">
        <v>0</v>
      </c>
      <c r="ES180" s="330">
        <v>0.08</v>
      </c>
      <c r="ET180" s="855">
        <v>0.9</v>
      </c>
    </row>
    <row r="181" spans="1:150" ht="45" customHeight="1" thickBot="1" x14ac:dyDescent="0.25">
      <c r="A181" s="278" t="s">
        <v>90</v>
      </c>
      <c r="B181" s="431" t="s">
        <v>91</v>
      </c>
      <c r="C181" s="432" t="s">
        <v>992</v>
      </c>
      <c r="D181" s="432"/>
      <c r="E181" s="8" t="s">
        <v>372</v>
      </c>
      <c r="F181" s="282" t="str">
        <f t="shared" si="40"/>
        <v>E3.P_B</v>
      </c>
      <c r="G181" s="283" t="s">
        <v>259</v>
      </c>
      <c r="H181" s="283" t="s">
        <v>397</v>
      </c>
      <c r="I181" s="465"/>
      <c r="J181" s="466" t="s">
        <v>61</v>
      </c>
      <c r="K181" s="467" t="str">
        <f t="shared" si="41"/>
        <v>E3.P_B.MR1</v>
      </c>
      <c r="L181" s="427" t="s">
        <v>367</v>
      </c>
      <c r="M181" s="428" t="s">
        <v>1073</v>
      </c>
      <c r="N181" s="389" t="s">
        <v>1074</v>
      </c>
      <c r="O181" s="389" t="s">
        <v>1075</v>
      </c>
      <c r="P181" s="392" t="s">
        <v>620</v>
      </c>
      <c r="Q181" s="393" t="str">
        <f t="shared" si="4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1" t="s">
        <v>1125</v>
      </c>
      <c r="EM181" s="319" t="s">
        <v>1123</v>
      </c>
      <c r="EN181" s="275" t="s">
        <v>1124</v>
      </c>
      <c r="EO181" s="387">
        <v>0</v>
      </c>
      <c r="EP181" s="387">
        <v>1</v>
      </c>
      <c r="EQ181" s="276">
        <v>0</v>
      </c>
      <c r="ER181" s="856">
        <v>0</v>
      </c>
      <c r="ES181" s="330">
        <v>0.35</v>
      </c>
      <c r="ET181" s="857">
        <v>0.65</v>
      </c>
    </row>
    <row r="182" spans="1:150" ht="90.75" customHeight="1" x14ac:dyDescent="0.2">
      <c r="A182" s="278" t="s">
        <v>90</v>
      </c>
      <c r="B182" s="431" t="s">
        <v>91</v>
      </c>
      <c r="C182" s="432" t="s">
        <v>992</v>
      </c>
      <c r="D182" s="433" t="s">
        <v>1127</v>
      </c>
      <c r="E182" s="3" t="s">
        <v>530</v>
      </c>
      <c r="F182" s="3" t="str">
        <f t="shared" si="40"/>
        <v>E3.P_C</v>
      </c>
      <c r="G182" s="481" t="s">
        <v>273</v>
      </c>
      <c r="H182" s="363" t="s">
        <v>408</v>
      </c>
      <c r="I182" s="456" t="s">
        <v>1128</v>
      </c>
      <c r="J182" s="457" t="s">
        <v>61</v>
      </c>
      <c r="K182" s="458" t="str">
        <f t="shared" si="41"/>
        <v>E3.P_C.MR1</v>
      </c>
      <c r="L182" s="362" t="s">
        <v>381</v>
      </c>
      <c r="M182" s="363" t="s">
        <v>1129</v>
      </c>
      <c r="N182" s="364">
        <v>99</v>
      </c>
      <c r="O182" s="248">
        <v>99</v>
      </c>
      <c r="P182" s="366" t="s">
        <v>64</v>
      </c>
      <c r="Q182" s="367" t="str">
        <f t="shared" si="4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SUM(AA182:AF182)</f>
        <v>1200000000</v>
      </c>
      <c r="AH182" s="593">
        <f t="shared" ref="AH182:AM182" si="49">AA182*1.035</f>
        <v>182557440</v>
      </c>
      <c r="AI182" s="593">
        <f t="shared" si="49"/>
        <v>0</v>
      </c>
      <c r="AJ182" s="593">
        <f t="shared" si="49"/>
        <v>1034999999.9999999</v>
      </c>
      <c r="AK182" s="593">
        <f t="shared" si="49"/>
        <v>0</v>
      </c>
      <c r="AL182" s="593">
        <f t="shared" si="49"/>
        <v>0</v>
      </c>
      <c r="AM182" s="593">
        <f t="shared" si="49"/>
        <v>24442559.999999996</v>
      </c>
      <c r="AN182" s="593">
        <f>SUM(AH182:AM182)</f>
        <v>1242000000</v>
      </c>
      <c r="AO182" s="593">
        <f t="shared" ref="AO182:AT182" si="50">AH182*1.035</f>
        <v>188946950.39999998</v>
      </c>
      <c r="AP182" s="593">
        <f t="shared" si="50"/>
        <v>0</v>
      </c>
      <c r="AQ182" s="593">
        <f t="shared" si="50"/>
        <v>1071224999.9999998</v>
      </c>
      <c r="AR182" s="593">
        <f t="shared" si="50"/>
        <v>0</v>
      </c>
      <c r="AS182" s="593">
        <f t="shared" si="50"/>
        <v>0</v>
      </c>
      <c r="AT182" s="593">
        <f t="shared" si="50"/>
        <v>25298049.599999994</v>
      </c>
      <c r="AU182" s="593">
        <f>SUM(AO182:AT182)</f>
        <v>1285469999.9999995</v>
      </c>
      <c r="AV182" s="593">
        <f t="shared" ref="AV182:BA182" si="51">AO182*1.035</f>
        <v>195560093.66399997</v>
      </c>
      <c r="AW182" s="593">
        <f t="shared" si="51"/>
        <v>0</v>
      </c>
      <c r="AX182" s="593">
        <f t="shared" si="51"/>
        <v>1108717874.9999998</v>
      </c>
      <c r="AY182" s="593">
        <f t="shared" si="51"/>
        <v>0</v>
      </c>
      <c r="AZ182" s="593">
        <f t="shared" si="51"/>
        <v>0</v>
      </c>
      <c r="BA182" s="593">
        <f t="shared" si="51"/>
        <v>26183481.335999992</v>
      </c>
      <c r="BB182" s="593">
        <f>SUM(AV182:BA182)</f>
        <v>1330461449.9999998</v>
      </c>
      <c r="BC182" s="661">
        <f>+BB182+AU182+AN182+AG182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1" t="s">
        <v>1132</v>
      </c>
      <c r="EM182" s="319" t="s">
        <v>1130</v>
      </c>
      <c r="EN182" s="275" t="s">
        <v>1131</v>
      </c>
      <c r="EO182" s="275">
        <v>184</v>
      </c>
      <c r="EP182" s="275">
        <v>300</v>
      </c>
      <c r="EQ182" s="276">
        <v>0</v>
      </c>
      <c r="ER182" s="853">
        <v>58</v>
      </c>
      <c r="ES182" s="853">
        <v>58</v>
      </c>
      <c r="ET182" s="839">
        <v>0</v>
      </c>
    </row>
    <row r="183" spans="1:150" ht="62.25" customHeight="1" x14ac:dyDescent="0.2">
      <c r="A183" s="278" t="s">
        <v>90</v>
      </c>
      <c r="B183" s="431" t="s">
        <v>91</v>
      </c>
      <c r="C183" s="432" t="s">
        <v>992</v>
      </c>
      <c r="D183" s="432"/>
      <c r="E183" s="8" t="s">
        <v>530</v>
      </c>
      <c r="F183" s="8" t="str">
        <f t="shared" si="40"/>
        <v>E3.P_C</v>
      </c>
      <c r="G183" s="412" t="s">
        <v>273</v>
      </c>
      <c r="H183" s="412" t="s">
        <v>408</v>
      </c>
      <c r="I183" s="459"/>
      <c r="J183" s="460" t="s">
        <v>61</v>
      </c>
      <c r="K183" s="375" t="str">
        <f t="shared" si="41"/>
        <v>E3.P_C.MR1</v>
      </c>
      <c r="L183" s="411" t="s">
        <v>381</v>
      </c>
      <c r="M183" s="412" t="s">
        <v>1129</v>
      </c>
      <c r="N183" s="376">
        <v>99</v>
      </c>
      <c r="O183" s="289">
        <v>99</v>
      </c>
      <c r="P183" s="378" t="s">
        <v>87</v>
      </c>
      <c r="Q183" s="379" t="str">
        <f t="shared" si="4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1" t="s">
        <v>1136</v>
      </c>
      <c r="EM183" s="319" t="s">
        <v>1134</v>
      </c>
      <c r="EN183" s="275" t="s">
        <v>1135</v>
      </c>
      <c r="EO183" s="275">
        <v>1</v>
      </c>
      <c r="EP183" s="275">
        <v>1</v>
      </c>
      <c r="EQ183" s="330">
        <v>0.25</v>
      </c>
      <c r="ER183" s="330">
        <v>0.25</v>
      </c>
      <c r="ES183" s="330">
        <v>0.25</v>
      </c>
      <c r="ET183" s="838">
        <v>0.25</v>
      </c>
    </row>
    <row r="184" spans="1:150" ht="69" customHeight="1" thickBot="1" x14ac:dyDescent="0.25">
      <c r="A184" s="278" t="s">
        <v>90</v>
      </c>
      <c r="B184" s="431" t="s">
        <v>91</v>
      </c>
      <c r="C184" s="432" t="s">
        <v>992</v>
      </c>
      <c r="D184" s="432"/>
      <c r="E184" s="8" t="s">
        <v>530</v>
      </c>
      <c r="F184" s="8" t="str">
        <f t="shared" si="40"/>
        <v>E3.P_C</v>
      </c>
      <c r="G184" s="412" t="s">
        <v>273</v>
      </c>
      <c r="H184" s="412" t="s">
        <v>408</v>
      </c>
      <c r="I184" s="465"/>
      <c r="J184" s="466" t="s">
        <v>61</v>
      </c>
      <c r="K184" s="467" t="str">
        <f t="shared" si="41"/>
        <v>E3.P_C.MR1</v>
      </c>
      <c r="L184" s="427" t="s">
        <v>381</v>
      </c>
      <c r="M184" s="428" t="s">
        <v>1129</v>
      </c>
      <c r="N184" s="390">
        <v>99</v>
      </c>
      <c r="O184" s="429">
        <v>99</v>
      </c>
      <c r="P184" s="392" t="s">
        <v>99</v>
      </c>
      <c r="Q184" s="393" t="str">
        <f t="shared" si="4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1" t="s">
        <v>1140</v>
      </c>
      <c r="EM184" s="319" t="s">
        <v>1138</v>
      </c>
      <c r="EN184" s="275" t="s">
        <v>1139</v>
      </c>
      <c r="EO184" s="649">
        <v>3610</v>
      </c>
      <c r="EP184" s="822">
        <v>3610</v>
      </c>
      <c r="EQ184" s="821">
        <v>3610</v>
      </c>
      <c r="ER184" s="821">
        <v>3610</v>
      </c>
      <c r="ES184" s="821">
        <v>3610</v>
      </c>
      <c r="ET184" s="849">
        <v>3610</v>
      </c>
    </row>
    <row r="185" spans="1:150" ht="153.75" customHeight="1" thickBot="1" x14ac:dyDescent="0.25">
      <c r="A185" s="278" t="s">
        <v>90</v>
      </c>
      <c r="B185" s="431" t="s">
        <v>91</v>
      </c>
      <c r="C185" s="432" t="s">
        <v>992</v>
      </c>
      <c r="D185" s="432"/>
      <c r="E185" s="8" t="s">
        <v>530</v>
      </c>
      <c r="F185" s="8" t="str">
        <f t="shared" si="40"/>
        <v>E3.P_C</v>
      </c>
      <c r="G185" s="428" t="s">
        <v>273</v>
      </c>
      <c r="H185" s="428" t="s">
        <v>408</v>
      </c>
      <c r="I185" s="663" t="s">
        <v>1142</v>
      </c>
      <c r="J185" s="664" t="s">
        <v>167</v>
      </c>
      <c r="K185" s="665" t="str">
        <f t="shared" si="41"/>
        <v>E3.P_C.MR2</v>
      </c>
      <c r="L185" s="578" t="s">
        <v>393</v>
      </c>
      <c r="M185" s="579" t="s">
        <v>1143</v>
      </c>
      <c r="N185" s="587">
        <v>2</v>
      </c>
      <c r="O185" s="666">
        <v>5</v>
      </c>
      <c r="P185" s="244" t="s">
        <v>64</v>
      </c>
      <c r="Q185" s="25" t="str">
        <f t="shared" si="4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1" t="s">
        <v>1145</v>
      </c>
      <c r="EM185" s="319" t="s">
        <v>1144</v>
      </c>
      <c r="EN185" s="275" t="s">
        <v>305</v>
      </c>
      <c r="EO185" s="275">
        <v>0</v>
      </c>
      <c r="EP185" s="275">
        <v>1</v>
      </c>
      <c r="EQ185" s="330">
        <v>0.25</v>
      </c>
      <c r="ER185" s="856">
        <v>0</v>
      </c>
      <c r="ES185" s="856">
        <v>0</v>
      </c>
      <c r="ET185" s="857">
        <v>0.75</v>
      </c>
    </row>
    <row r="186" spans="1:150" ht="118.5" customHeight="1" x14ac:dyDescent="0.2">
      <c r="A186" s="278" t="s">
        <v>90</v>
      </c>
      <c r="B186" s="431" t="s">
        <v>91</v>
      </c>
      <c r="C186" s="432" t="s">
        <v>992</v>
      </c>
      <c r="D186" s="433" t="s">
        <v>827</v>
      </c>
      <c r="E186" s="3" t="s">
        <v>641</v>
      </c>
      <c r="F186" s="434" t="str">
        <f t="shared" si="40"/>
        <v>E3.P_D</v>
      </c>
      <c r="G186" s="435" t="s">
        <v>284</v>
      </c>
      <c r="H186" s="480" t="s">
        <v>430</v>
      </c>
      <c r="I186" s="456" t="s">
        <v>1147</v>
      </c>
      <c r="J186" s="457" t="s">
        <v>61</v>
      </c>
      <c r="K186" s="458" t="str">
        <f t="shared" si="41"/>
        <v>E3.P_D.MR1</v>
      </c>
      <c r="L186" s="517" t="s">
        <v>404</v>
      </c>
      <c r="M186" s="518" t="s">
        <v>1148</v>
      </c>
      <c r="N186" s="482">
        <v>0</v>
      </c>
      <c r="O186" s="482">
        <v>6</v>
      </c>
      <c r="P186" s="645" t="s">
        <v>64</v>
      </c>
      <c r="Q186" s="484" t="str">
        <f t="shared" si="4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SUM(AA186:AF186)</f>
        <v>200000000</v>
      </c>
      <c r="AH186" s="593">
        <f>AA186*1.035</f>
        <v>150954116.57999998</v>
      </c>
      <c r="AI186" s="593">
        <f>AB186*1.035</f>
        <v>0</v>
      </c>
      <c r="AJ186" s="593">
        <v>293000000</v>
      </c>
      <c r="AK186" s="593">
        <f>AD186*1.035</f>
        <v>56045883.419999994</v>
      </c>
      <c r="AL186" s="593">
        <f>AE186*1.035</f>
        <v>0</v>
      </c>
      <c r="AM186" s="593">
        <f>AF186*1.035</f>
        <v>0</v>
      </c>
      <c r="AN186" s="593">
        <f>SUM(AH186:AM186)</f>
        <v>500000000</v>
      </c>
      <c r="AO186" s="593">
        <f t="shared" ref="AO186:AT186" si="52">+AH186</f>
        <v>150954116.57999998</v>
      </c>
      <c r="AP186" s="593">
        <f t="shared" si="52"/>
        <v>0</v>
      </c>
      <c r="AQ186" s="593">
        <f t="shared" si="52"/>
        <v>293000000</v>
      </c>
      <c r="AR186" s="593">
        <f t="shared" si="52"/>
        <v>56045883.419999994</v>
      </c>
      <c r="AS186" s="593">
        <f t="shared" si="52"/>
        <v>0</v>
      </c>
      <c r="AT186" s="593">
        <f t="shared" si="52"/>
        <v>0</v>
      </c>
      <c r="AU186" s="593">
        <f>SUM(AO186:AT186)</f>
        <v>500000000</v>
      </c>
      <c r="AV186" s="593">
        <f t="shared" ref="AV186:BA186" si="53">+AA186</f>
        <v>145849388</v>
      </c>
      <c r="AW186" s="593">
        <f t="shared" si="53"/>
        <v>0</v>
      </c>
      <c r="AX186" s="593">
        <f t="shared" si="53"/>
        <v>0</v>
      </c>
      <c r="AY186" s="593">
        <f t="shared" si="53"/>
        <v>54150612</v>
      </c>
      <c r="AZ186" s="593">
        <f t="shared" si="53"/>
        <v>0</v>
      </c>
      <c r="BA186" s="593">
        <f t="shared" si="53"/>
        <v>0</v>
      </c>
      <c r="BB186" s="593">
        <f>SUM(AV186:BA186)</f>
        <v>200000000</v>
      </c>
      <c r="BC186" s="661">
        <f>+BB186+AU186+AN186+AG186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7" t="s">
        <v>1152</v>
      </c>
      <c r="EM186" s="319" t="s">
        <v>1149</v>
      </c>
      <c r="EN186" s="275" t="s">
        <v>1150</v>
      </c>
      <c r="EO186" s="275">
        <v>0</v>
      </c>
      <c r="EP186" s="275">
        <v>1</v>
      </c>
      <c r="EQ186" s="277">
        <v>0.5</v>
      </c>
      <c r="ER186" s="828">
        <v>0.3</v>
      </c>
      <c r="ES186" s="828">
        <v>0.2</v>
      </c>
      <c r="ET186" s="839">
        <v>0</v>
      </c>
    </row>
    <row r="187" spans="1:150" ht="39.75" customHeight="1" x14ac:dyDescent="0.2">
      <c r="A187" s="278" t="s">
        <v>90</v>
      </c>
      <c r="B187" s="431" t="s">
        <v>91</v>
      </c>
      <c r="C187" s="432" t="s">
        <v>992</v>
      </c>
      <c r="D187" s="432"/>
      <c r="E187" s="8" t="s">
        <v>641</v>
      </c>
      <c r="F187" s="282" t="str">
        <f t="shared" si="40"/>
        <v>E3.P_D</v>
      </c>
      <c r="G187" s="455" t="s">
        <v>284</v>
      </c>
      <c r="H187" s="455" t="s">
        <v>430</v>
      </c>
      <c r="I187" s="459"/>
      <c r="J187" s="460" t="s">
        <v>61</v>
      </c>
      <c r="K187" s="375" t="str">
        <f t="shared" si="41"/>
        <v>E3.P_D.MR1</v>
      </c>
      <c r="L187" s="411" t="s">
        <v>404</v>
      </c>
      <c r="M187" s="412" t="s">
        <v>1148</v>
      </c>
      <c r="N187" s="494">
        <v>0</v>
      </c>
      <c r="O187" s="494">
        <v>6</v>
      </c>
      <c r="P187" s="483" t="s">
        <v>87</v>
      </c>
      <c r="Q187" s="495" t="str">
        <f t="shared" si="4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7" t="s">
        <v>1156</v>
      </c>
      <c r="EM187" s="319" t="s">
        <v>1154</v>
      </c>
      <c r="EN187" s="275" t="s">
        <v>1155</v>
      </c>
      <c r="EO187" s="275">
        <v>0</v>
      </c>
      <c r="EP187" s="277">
        <v>100</v>
      </c>
      <c r="EQ187" s="277">
        <v>10</v>
      </c>
      <c r="ER187" s="277">
        <v>30</v>
      </c>
      <c r="ES187" s="277">
        <v>30</v>
      </c>
      <c r="ET187" s="842">
        <v>30</v>
      </c>
    </row>
    <row r="188" spans="1:150" ht="40.5" customHeight="1" x14ac:dyDescent="0.2">
      <c r="A188" s="278" t="s">
        <v>90</v>
      </c>
      <c r="B188" s="431" t="s">
        <v>91</v>
      </c>
      <c r="C188" s="432" t="s">
        <v>992</v>
      </c>
      <c r="D188" s="432"/>
      <c r="E188" s="8" t="s">
        <v>641</v>
      </c>
      <c r="F188" s="282" t="str">
        <f t="shared" si="40"/>
        <v>E3.P_D</v>
      </c>
      <c r="G188" s="455" t="s">
        <v>284</v>
      </c>
      <c r="H188" s="455" t="s">
        <v>430</v>
      </c>
      <c r="I188" s="459"/>
      <c r="J188" s="460" t="s">
        <v>61</v>
      </c>
      <c r="K188" s="375" t="str">
        <f t="shared" si="41"/>
        <v>E3.P_D.MR1</v>
      </c>
      <c r="L188" s="411" t="s">
        <v>404</v>
      </c>
      <c r="M188" s="412" t="s">
        <v>1148</v>
      </c>
      <c r="N188" s="494">
        <v>0</v>
      </c>
      <c r="O188" s="494">
        <v>6</v>
      </c>
      <c r="P188" s="483" t="s">
        <v>99</v>
      </c>
      <c r="Q188" s="495" t="str">
        <f t="shared" si="4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7" t="s">
        <v>1160</v>
      </c>
      <c r="EM188" s="319" t="s">
        <v>1158</v>
      </c>
      <c r="EN188" s="275" t="s">
        <v>1159</v>
      </c>
      <c r="EO188" s="387">
        <v>0</v>
      </c>
      <c r="EP188" s="387">
        <v>1</v>
      </c>
      <c r="EQ188" s="276">
        <v>0</v>
      </c>
      <c r="ER188" s="828">
        <v>0.3</v>
      </c>
      <c r="ES188" s="828">
        <v>0.4</v>
      </c>
      <c r="ET188" s="837">
        <v>0.3</v>
      </c>
    </row>
    <row r="189" spans="1:150" ht="36" customHeight="1" x14ac:dyDescent="0.2">
      <c r="A189" s="278" t="s">
        <v>90</v>
      </c>
      <c r="B189" s="431" t="s">
        <v>91</v>
      </c>
      <c r="C189" s="432" t="s">
        <v>992</v>
      </c>
      <c r="D189" s="432"/>
      <c r="E189" s="8" t="s">
        <v>641</v>
      </c>
      <c r="F189" s="282" t="str">
        <f t="shared" si="40"/>
        <v>E3.P_D</v>
      </c>
      <c r="G189" s="455" t="s">
        <v>284</v>
      </c>
      <c r="H189" s="455" t="s">
        <v>430</v>
      </c>
      <c r="I189" s="459"/>
      <c r="J189" s="460" t="s">
        <v>61</v>
      </c>
      <c r="K189" s="375" t="str">
        <f t="shared" si="41"/>
        <v>E3.P_D.MR1</v>
      </c>
      <c r="L189" s="411" t="s">
        <v>404</v>
      </c>
      <c r="M189" s="412" t="s">
        <v>1148</v>
      </c>
      <c r="N189" s="494">
        <v>0</v>
      </c>
      <c r="O189" s="494">
        <v>6</v>
      </c>
      <c r="P189" s="483" t="s">
        <v>112</v>
      </c>
      <c r="Q189" s="495" t="str">
        <f t="shared" si="4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7" t="s">
        <v>1164</v>
      </c>
      <c r="EM189" s="319" t="s">
        <v>1162</v>
      </c>
      <c r="EN189" s="275" t="s">
        <v>1163</v>
      </c>
      <c r="EO189" s="387">
        <v>0</v>
      </c>
      <c r="EP189" s="387">
        <v>2</v>
      </c>
      <c r="EQ189" s="277">
        <v>0</v>
      </c>
      <c r="ER189" s="828">
        <v>0.5</v>
      </c>
      <c r="ES189" s="277">
        <v>1</v>
      </c>
      <c r="ET189" s="837">
        <v>0.5</v>
      </c>
    </row>
    <row r="190" spans="1:150" ht="50.25" customHeight="1" thickBot="1" x14ac:dyDescent="0.25">
      <c r="A190" s="278" t="s">
        <v>90</v>
      </c>
      <c r="B190" s="431" t="s">
        <v>91</v>
      </c>
      <c r="C190" s="432" t="s">
        <v>992</v>
      </c>
      <c r="D190" s="432"/>
      <c r="E190" s="8" t="s">
        <v>641</v>
      </c>
      <c r="F190" s="282" t="str">
        <f t="shared" si="40"/>
        <v>E3.P_D</v>
      </c>
      <c r="G190" s="455" t="s">
        <v>284</v>
      </c>
      <c r="H190" s="455" t="s">
        <v>430</v>
      </c>
      <c r="I190" s="459"/>
      <c r="J190" s="460" t="s">
        <v>61</v>
      </c>
      <c r="K190" s="375" t="str">
        <f t="shared" si="41"/>
        <v>E3.P_D.MR1</v>
      </c>
      <c r="L190" s="411" t="s">
        <v>404</v>
      </c>
      <c r="M190" s="412" t="s">
        <v>1148</v>
      </c>
      <c r="N190" s="494">
        <v>0</v>
      </c>
      <c r="O190" s="494">
        <v>6</v>
      </c>
      <c r="P190" s="656" t="s">
        <v>122</v>
      </c>
      <c r="Q190" s="495" t="str">
        <f t="shared" si="4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7" t="s">
        <v>1168</v>
      </c>
      <c r="EM190" s="319" t="s">
        <v>1166</v>
      </c>
      <c r="EN190" s="275" t="s">
        <v>1167</v>
      </c>
      <c r="EO190" s="387">
        <v>0</v>
      </c>
      <c r="EP190" s="387">
        <v>1</v>
      </c>
      <c r="EQ190" s="330">
        <v>0.25</v>
      </c>
      <c r="ER190" s="330">
        <v>0.25</v>
      </c>
      <c r="ES190" s="330">
        <v>0.25</v>
      </c>
      <c r="ET190" s="838">
        <v>0.25</v>
      </c>
    </row>
    <row r="191" spans="1:150" ht="34.5" customHeight="1" thickBot="1" x14ac:dyDescent="0.25">
      <c r="A191" s="278" t="s">
        <v>90</v>
      </c>
      <c r="B191" s="431" t="s">
        <v>91</v>
      </c>
      <c r="C191" s="432" t="s">
        <v>992</v>
      </c>
      <c r="D191" s="432"/>
      <c r="E191" s="8" t="s">
        <v>641</v>
      </c>
      <c r="F191" s="282" t="str">
        <f t="shared" si="40"/>
        <v>E3.P_D</v>
      </c>
      <c r="G191" s="572" t="s">
        <v>284</v>
      </c>
      <c r="H191" s="572" t="s">
        <v>430</v>
      </c>
      <c r="I191" s="465"/>
      <c r="J191" s="466" t="s">
        <v>61</v>
      </c>
      <c r="K191" s="467" t="str">
        <f t="shared" si="41"/>
        <v>E3.P_D.MR1</v>
      </c>
      <c r="L191" s="427" t="s">
        <v>404</v>
      </c>
      <c r="M191" s="428" t="s">
        <v>1148</v>
      </c>
      <c r="N191" s="500">
        <v>0</v>
      </c>
      <c r="O191" s="500">
        <v>6</v>
      </c>
      <c r="P191" s="678" t="s">
        <v>132</v>
      </c>
      <c r="Q191" s="501" t="str">
        <f t="shared" si="4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7" t="s">
        <v>1172</v>
      </c>
      <c r="EM191" s="319" t="s">
        <v>1170</v>
      </c>
      <c r="EN191" s="275" t="s">
        <v>1171</v>
      </c>
      <c r="EO191" s="850">
        <v>435</v>
      </c>
      <c r="EP191" s="850">
        <v>450</v>
      </c>
      <c r="EQ191" s="821">
        <v>1</v>
      </c>
      <c r="ER191" s="827">
        <v>3</v>
      </c>
      <c r="ES191" s="827">
        <v>9</v>
      </c>
      <c r="ET191" s="849">
        <v>2</v>
      </c>
    </row>
    <row r="192" spans="1:150" ht="117.75" customHeight="1" x14ac:dyDescent="0.2">
      <c r="A192" s="278" t="s">
        <v>90</v>
      </c>
      <c r="B192" s="431" t="s">
        <v>91</v>
      </c>
      <c r="C192" s="432" t="s">
        <v>992</v>
      </c>
      <c r="D192" s="433" t="s">
        <v>1174</v>
      </c>
      <c r="E192" s="8" t="s">
        <v>641</v>
      </c>
      <c r="F192" s="282" t="str">
        <f t="shared" si="40"/>
        <v>E3.P_D</v>
      </c>
      <c r="G192" s="455" t="s">
        <v>284</v>
      </c>
      <c r="H192" s="455" t="s">
        <v>430</v>
      </c>
      <c r="I192" s="456" t="s">
        <v>1175</v>
      </c>
      <c r="J192" s="457" t="s">
        <v>167</v>
      </c>
      <c r="K192" s="458" t="str">
        <f t="shared" si="41"/>
        <v>E3.P_D.MR2</v>
      </c>
      <c r="L192" s="681" t="s">
        <v>415</v>
      </c>
      <c r="M192" s="682" t="s">
        <v>1148</v>
      </c>
      <c r="N192" s="248">
        <v>0</v>
      </c>
      <c r="O192" s="248">
        <v>4</v>
      </c>
      <c r="P192" s="366" t="s">
        <v>64</v>
      </c>
      <c r="Q192" s="367" t="str">
        <f t="shared" si="4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1" t="s">
        <v>1178</v>
      </c>
      <c r="EM192" s="319" t="s">
        <v>1176</v>
      </c>
      <c r="EN192" s="275" t="s">
        <v>1177</v>
      </c>
      <c r="EO192" s="275">
        <v>0</v>
      </c>
      <c r="EP192" s="275">
        <v>1</v>
      </c>
      <c r="EQ192" s="276">
        <v>1</v>
      </c>
      <c r="ER192" s="276">
        <v>1</v>
      </c>
      <c r="ES192" s="276">
        <v>1</v>
      </c>
      <c r="ET192" s="839">
        <v>1</v>
      </c>
    </row>
    <row r="193" spans="1:150" ht="47.25" customHeight="1" x14ac:dyDescent="0.2">
      <c r="A193" s="278" t="s">
        <v>90</v>
      </c>
      <c r="B193" s="431" t="s">
        <v>91</v>
      </c>
      <c r="C193" s="432" t="s">
        <v>992</v>
      </c>
      <c r="D193" s="432"/>
      <c r="E193" s="8" t="s">
        <v>641</v>
      </c>
      <c r="F193" s="282" t="str">
        <f t="shared" si="40"/>
        <v>E3.P_D</v>
      </c>
      <c r="G193" s="455" t="s">
        <v>284</v>
      </c>
      <c r="H193" s="455" t="s">
        <v>430</v>
      </c>
      <c r="I193" s="459"/>
      <c r="J193" s="460" t="s">
        <v>167</v>
      </c>
      <c r="K193" s="375" t="str">
        <f t="shared" si="41"/>
        <v>E3.P_D.MR2</v>
      </c>
      <c r="L193" s="683" t="s">
        <v>415</v>
      </c>
      <c r="M193" s="684" t="s">
        <v>1148</v>
      </c>
      <c r="N193" s="289">
        <v>0</v>
      </c>
      <c r="O193" s="289">
        <v>4</v>
      </c>
      <c r="P193" s="378" t="s">
        <v>87</v>
      </c>
      <c r="Q193" s="379" t="str">
        <f t="shared" si="4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1" t="s">
        <v>1182</v>
      </c>
      <c r="EM193" s="319" t="s">
        <v>1180</v>
      </c>
      <c r="EN193" s="275" t="s">
        <v>1181</v>
      </c>
      <c r="EO193" s="275">
        <v>0</v>
      </c>
      <c r="EP193" s="275">
        <v>1</v>
      </c>
      <c r="EQ193" s="276">
        <v>1</v>
      </c>
      <c r="ER193" s="276">
        <v>1</v>
      </c>
      <c r="ES193" s="276">
        <v>1</v>
      </c>
      <c r="ET193" s="839">
        <v>1</v>
      </c>
    </row>
    <row r="194" spans="1:150" ht="66.75" customHeight="1" thickBot="1" x14ac:dyDescent="0.25">
      <c r="A194" s="278" t="s">
        <v>90</v>
      </c>
      <c r="B194" s="431" t="s">
        <v>91</v>
      </c>
      <c r="C194" s="432" t="s">
        <v>992</v>
      </c>
      <c r="D194" s="432"/>
      <c r="E194" s="8" t="s">
        <v>641</v>
      </c>
      <c r="F194" s="282" t="str">
        <f t="shared" si="40"/>
        <v>E3.P_D</v>
      </c>
      <c r="G194" s="455" t="s">
        <v>284</v>
      </c>
      <c r="H194" s="455" t="s">
        <v>430</v>
      </c>
      <c r="I194" s="465"/>
      <c r="J194" s="466" t="s">
        <v>167</v>
      </c>
      <c r="K194" s="467" t="str">
        <f t="shared" si="41"/>
        <v>E3.P_D.MR2</v>
      </c>
      <c r="L194" s="685" t="s">
        <v>415</v>
      </c>
      <c r="M194" s="686" t="s">
        <v>1148</v>
      </c>
      <c r="N194" s="429">
        <v>0</v>
      </c>
      <c r="O194" s="429">
        <v>4</v>
      </c>
      <c r="P194" s="392" t="s">
        <v>99</v>
      </c>
      <c r="Q194" s="393" t="str">
        <f t="shared" si="4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1" t="s">
        <v>1186</v>
      </c>
      <c r="EM194" s="319" t="s">
        <v>1184</v>
      </c>
      <c r="EN194" s="275" t="s">
        <v>1185</v>
      </c>
      <c r="EO194" s="387">
        <v>2</v>
      </c>
      <c r="EP194" s="387">
        <v>2</v>
      </c>
      <c r="EQ194" s="821">
        <v>0</v>
      </c>
      <c r="ER194" s="827">
        <v>0</v>
      </c>
      <c r="ES194" s="821">
        <v>1</v>
      </c>
      <c r="ET194" s="843">
        <v>1</v>
      </c>
    </row>
    <row r="195" spans="1:150" ht="141.75" customHeight="1" x14ac:dyDescent="0.2">
      <c r="A195" s="278" t="s">
        <v>90</v>
      </c>
      <c r="B195" s="431" t="s">
        <v>91</v>
      </c>
      <c r="C195" s="432" t="s">
        <v>992</v>
      </c>
      <c r="D195" s="433" t="s">
        <v>1188</v>
      </c>
      <c r="E195" s="3" t="s">
        <v>695</v>
      </c>
      <c r="F195" s="434" t="str">
        <f t="shared" si="40"/>
        <v>E3.P_E</v>
      </c>
      <c r="G195" s="435" t="s">
        <v>295</v>
      </c>
      <c r="H195" s="480" t="s">
        <v>448</v>
      </c>
      <c r="I195" s="456" t="s">
        <v>1189</v>
      </c>
      <c r="J195" s="457" t="s">
        <v>61</v>
      </c>
      <c r="K195" s="458" t="str">
        <f t="shared" si="41"/>
        <v>E3.P_E.MR1</v>
      </c>
      <c r="L195" s="362" t="s">
        <v>426</v>
      </c>
      <c r="M195" s="363" t="s">
        <v>1190</v>
      </c>
      <c r="N195" s="364">
        <v>0</v>
      </c>
      <c r="O195" s="248">
        <v>4</v>
      </c>
      <c r="P195" s="366" t="s">
        <v>64</v>
      </c>
      <c r="Q195" s="367" t="str">
        <f t="shared" si="4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SUM(AA195:AF195)</f>
        <v>4000000000</v>
      </c>
      <c r="AH195" s="593">
        <f t="shared" ref="AH195:AM195" si="54">AA195*1.035</f>
        <v>4139943047.0549998</v>
      </c>
      <c r="AI195" s="593">
        <f t="shared" si="54"/>
        <v>0</v>
      </c>
      <c r="AJ195" s="593">
        <f t="shared" si="54"/>
        <v>0</v>
      </c>
      <c r="AK195" s="593">
        <f t="shared" si="54"/>
        <v>0</v>
      </c>
      <c r="AL195" s="593">
        <f t="shared" si="54"/>
        <v>0</v>
      </c>
      <c r="AM195" s="593">
        <f t="shared" si="54"/>
        <v>56952.944999999992</v>
      </c>
      <c r="AN195" s="593">
        <f>SUM(AH195:AM195)</f>
        <v>4140000000</v>
      </c>
      <c r="AO195" s="593">
        <f t="shared" ref="AO195:AT195" si="55">AH195*1.035</f>
        <v>4284841053.7019243</v>
      </c>
      <c r="AP195" s="593">
        <f t="shared" si="55"/>
        <v>0</v>
      </c>
      <c r="AQ195" s="593">
        <f t="shared" si="55"/>
        <v>0</v>
      </c>
      <c r="AR195" s="593">
        <f t="shared" si="55"/>
        <v>0</v>
      </c>
      <c r="AS195" s="593">
        <f t="shared" si="55"/>
        <v>0</v>
      </c>
      <c r="AT195" s="593">
        <f t="shared" si="55"/>
        <v>58946.298074999984</v>
      </c>
      <c r="AU195" s="593">
        <f>SUM(AO195:AT195)</f>
        <v>4284899999.9999995</v>
      </c>
      <c r="AV195" s="593">
        <f t="shared" ref="AV195:BA195" si="56">AO195*1.035</f>
        <v>4434810490.5814915</v>
      </c>
      <c r="AW195" s="593">
        <f t="shared" si="56"/>
        <v>0</v>
      </c>
      <c r="AX195" s="593">
        <f t="shared" si="56"/>
        <v>0</v>
      </c>
      <c r="AY195" s="593">
        <f t="shared" si="56"/>
        <v>0</v>
      </c>
      <c r="AZ195" s="593">
        <f t="shared" si="56"/>
        <v>0</v>
      </c>
      <c r="BA195" s="593">
        <f t="shared" si="56"/>
        <v>61009.418507624978</v>
      </c>
      <c r="BB195" s="593">
        <f>SUM(AV195:BA195)</f>
        <v>4434871499.999999</v>
      </c>
      <c r="BC195" s="661">
        <f>+BB195+AU195+AN195+AG195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1" t="s">
        <v>1193</v>
      </c>
      <c r="EM195" s="319" t="s">
        <v>1191</v>
      </c>
      <c r="EN195" s="275" t="s">
        <v>1192</v>
      </c>
      <c r="EO195" s="275">
        <v>800</v>
      </c>
      <c r="EP195" s="822">
        <v>2800</v>
      </c>
      <c r="EQ195" s="821">
        <v>100</v>
      </c>
      <c r="ER195" s="828">
        <v>1</v>
      </c>
      <c r="ES195" s="827">
        <v>50</v>
      </c>
      <c r="ET195" s="843">
        <v>1849</v>
      </c>
    </row>
    <row r="196" spans="1:150" ht="36" customHeight="1" x14ac:dyDescent="0.2">
      <c r="A196" s="278" t="s">
        <v>90</v>
      </c>
      <c r="B196" s="431" t="s">
        <v>91</v>
      </c>
      <c r="C196" s="432" t="s">
        <v>992</v>
      </c>
      <c r="D196" s="432"/>
      <c r="E196" s="8" t="s">
        <v>695</v>
      </c>
      <c r="F196" s="282" t="str">
        <f t="shared" si="40"/>
        <v>E3.P_E</v>
      </c>
      <c r="G196" s="455" t="s">
        <v>295</v>
      </c>
      <c r="H196" s="455" t="s">
        <v>448</v>
      </c>
      <c r="I196" s="459"/>
      <c r="J196" s="460" t="s">
        <v>61</v>
      </c>
      <c r="K196" s="375" t="str">
        <f t="shared" si="41"/>
        <v>E3.P_E.MR1</v>
      </c>
      <c r="L196" s="411" t="s">
        <v>1195</v>
      </c>
      <c r="M196" s="412" t="s">
        <v>1190</v>
      </c>
      <c r="N196" s="376">
        <v>0</v>
      </c>
      <c r="O196" s="289">
        <v>4</v>
      </c>
      <c r="P196" s="378" t="s">
        <v>87</v>
      </c>
      <c r="Q196" s="379" t="str">
        <f t="shared" si="4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1" t="s">
        <v>1198</v>
      </c>
      <c r="EM196" s="319" t="s">
        <v>1196</v>
      </c>
      <c r="EN196" s="275" t="s">
        <v>1197</v>
      </c>
      <c r="EO196" s="275">
        <v>0</v>
      </c>
      <c r="EP196" s="275">
        <v>400</v>
      </c>
      <c r="EQ196" s="276">
        <v>0</v>
      </c>
      <c r="ER196" s="827">
        <v>0</v>
      </c>
      <c r="ES196" s="827">
        <v>100</v>
      </c>
      <c r="ET196" s="843">
        <v>300</v>
      </c>
    </row>
    <row r="197" spans="1:150" ht="39" customHeight="1" x14ac:dyDescent="0.2">
      <c r="A197" s="278" t="s">
        <v>90</v>
      </c>
      <c r="B197" s="431" t="s">
        <v>91</v>
      </c>
      <c r="C197" s="432" t="s">
        <v>992</v>
      </c>
      <c r="D197" s="432"/>
      <c r="E197" s="8" t="s">
        <v>695</v>
      </c>
      <c r="F197" s="282" t="str">
        <f t="shared" si="40"/>
        <v>E3.P_E</v>
      </c>
      <c r="G197" s="455" t="s">
        <v>295</v>
      </c>
      <c r="H197" s="455" t="s">
        <v>448</v>
      </c>
      <c r="I197" s="459"/>
      <c r="J197" s="460" t="s">
        <v>61</v>
      </c>
      <c r="K197" s="375" t="str">
        <f t="shared" si="41"/>
        <v>E3.P_E.MR1</v>
      </c>
      <c r="L197" s="411" t="s">
        <v>1195</v>
      </c>
      <c r="M197" s="412" t="s">
        <v>1190</v>
      </c>
      <c r="N197" s="376">
        <v>0</v>
      </c>
      <c r="O197" s="289">
        <v>4</v>
      </c>
      <c r="P197" s="378" t="s">
        <v>99</v>
      </c>
      <c r="Q197" s="379" t="str">
        <f t="shared" si="4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1" t="s">
        <v>1202</v>
      </c>
      <c r="EM197" s="319" t="s">
        <v>1200</v>
      </c>
      <c r="EN197" s="275" t="s">
        <v>1201</v>
      </c>
      <c r="EO197" s="275">
        <v>0</v>
      </c>
      <c r="EP197" s="275">
        <v>100</v>
      </c>
      <c r="EQ197" s="276">
        <v>0</v>
      </c>
      <c r="ER197" s="827">
        <v>0</v>
      </c>
      <c r="ES197" s="827">
        <v>30</v>
      </c>
      <c r="ET197" s="843">
        <v>70</v>
      </c>
    </row>
    <row r="198" spans="1:150" ht="33" customHeight="1" x14ac:dyDescent="0.2">
      <c r="A198" s="278" t="s">
        <v>90</v>
      </c>
      <c r="B198" s="431" t="s">
        <v>91</v>
      </c>
      <c r="C198" s="432" t="s">
        <v>992</v>
      </c>
      <c r="D198" s="432"/>
      <c r="E198" s="8" t="s">
        <v>695</v>
      </c>
      <c r="F198" s="282" t="str">
        <f t="shared" si="40"/>
        <v>E3.P_E</v>
      </c>
      <c r="G198" s="455" t="s">
        <v>295</v>
      </c>
      <c r="H198" s="455" t="s">
        <v>448</v>
      </c>
      <c r="I198" s="459"/>
      <c r="J198" s="460" t="s">
        <v>61</v>
      </c>
      <c r="K198" s="375" t="str">
        <f t="shared" si="41"/>
        <v>E3.P_E.MR1</v>
      </c>
      <c r="L198" s="411" t="s">
        <v>1195</v>
      </c>
      <c r="M198" s="412" t="s">
        <v>1190</v>
      </c>
      <c r="N198" s="376">
        <v>0</v>
      </c>
      <c r="O198" s="289">
        <v>4</v>
      </c>
      <c r="P198" s="378" t="s">
        <v>112</v>
      </c>
      <c r="Q198" s="379" t="str">
        <f t="shared" si="4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1" t="s">
        <v>1207</v>
      </c>
      <c r="EM198" s="319" t="s">
        <v>1205</v>
      </c>
      <c r="EN198" s="275" t="s">
        <v>1206</v>
      </c>
      <c r="EO198" s="275">
        <v>0</v>
      </c>
      <c r="EP198" s="275">
        <v>1</v>
      </c>
      <c r="EQ198" s="330">
        <v>0</v>
      </c>
      <c r="ER198" s="829">
        <v>0</v>
      </c>
      <c r="ES198" s="330">
        <v>0.5</v>
      </c>
      <c r="ET198" s="840">
        <v>0.5</v>
      </c>
    </row>
    <row r="199" spans="1:150" ht="42" customHeight="1" x14ac:dyDescent="0.2">
      <c r="A199" s="278" t="s">
        <v>90</v>
      </c>
      <c r="B199" s="431" t="s">
        <v>91</v>
      </c>
      <c r="C199" s="432" t="s">
        <v>992</v>
      </c>
      <c r="D199" s="432"/>
      <c r="E199" s="8" t="s">
        <v>695</v>
      </c>
      <c r="F199" s="282" t="str">
        <f t="shared" si="40"/>
        <v>E3.P_E</v>
      </c>
      <c r="G199" s="455" t="s">
        <v>295</v>
      </c>
      <c r="H199" s="455" t="s">
        <v>448</v>
      </c>
      <c r="I199" s="459"/>
      <c r="J199" s="460" t="s">
        <v>61</v>
      </c>
      <c r="K199" s="375" t="str">
        <f t="shared" si="41"/>
        <v>E3.P_E.MR1</v>
      </c>
      <c r="L199" s="411" t="s">
        <v>1195</v>
      </c>
      <c r="M199" s="412" t="s">
        <v>1190</v>
      </c>
      <c r="N199" s="376">
        <v>0</v>
      </c>
      <c r="O199" s="289">
        <v>4</v>
      </c>
      <c r="P199" s="378" t="s">
        <v>122</v>
      </c>
      <c r="Q199" s="379" t="str">
        <f t="shared" si="4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1" t="s">
        <v>1211</v>
      </c>
      <c r="EM199" s="319" t="s">
        <v>1209</v>
      </c>
      <c r="EN199" s="275" t="s">
        <v>1906</v>
      </c>
      <c r="EO199" s="277">
        <v>30</v>
      </c>
      <c r="EP199" s="820">
        <v>100</v>
      </c>
      <c r="EQ199" s="820">
        <v>0</v>
      </c>
      <c r="ER199" s="829">
        <v>80</v>
      </c>
      <c r="ES199" s="827">
        <v>20</v>
      </c>
      <c r="ET199" s="840">
        <v>0</v>
      </c>
    </row>
    <row r="200" spans="1:150" ht="54" customHeight="1" thickBot="1" x14ac:dyDescent="0.25">
      <c r="A200" s="278" t="s">
        <v>90</v>
      </c>
      <c r="B200" s="431" t="s">
        <v>91</v>
      </c>
      <c r="C200" s="432" t="s">
        <v>992</v>
      </c>
      <c r="D200" s="432"/>
      <c r="E200" s="8" t="s">
        <v>695</v>
      </c>
      <c r="F200" s="282" t="str">
        <f t="shared" si="40"/>
        <v>E3.P_E</v>
      </c>
      <c r="G200" s="567" t="s">
        <v>295</v>
      </c>
      <c r="H200" s="567" t="s">
        <v>448</v>
      </c>
      <c r="I200" s="465"/>
      <c r="J200" s="466" t="s">
        <v>61</v>
      </c>
      <c r="K200" s="467" t="str">
        <f t="shared" si="41"/>
        <v>E3.P_E.MR1</v>
      </c>
      <c r="L200" s="427" t="s">
        <v>1195</v>
      </c>
      <c r="M200" s="428" t="s">
        <v>1190</v>
      </c>
      <c r="N200" s="390">
        <v>0</v>
      </c>
      <c r="O200" s="429">
        <v>4</v>
      </c>
      <c r="P200" s="392" t="s">
        <v>132</v>
      </c>
      <c r="Q200" s="393" t="str">
        <f t="shared" si="4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1" t="s">
        <v>1215</v>
      </c>
      <c r="EM200" s="319" t="s">
        <v>1213</v>
      </c>
      <c r="EN200" s="275" t="s">
        <v>1214</v>
      </c>
      <c r="EO200" s="275">
        <v>0</v>
      </c>
      <c r="EP200" s="275">
        <v>1</v>
      </c>
      <c r="EQ200" s="330">
        <v>0.51</v>
      </c>
      <c r="ER200" s="330">
        <v>0.16</v>
      </c>
      <c r="ES200" s="330">
        <v>0.16</v>
      </c>
      <c r="ET200" s="838">
        <v>0.17</v>
      </c>
    </row>
    <row r="201" spans="1:150" ht="119.25" customHeight="1" x14ac:dyDescent="0.2">
      <c r="A201" s="278" t="s">
        <v>90</v>
      </c>
      <c r="B201" s="431" t="s">
        <v>91</v>
      </c>
      <c r="C201" s="432" t="s">
        <v>992</v>
      </c>
      <c r="D201" s="433" t="s">
        <v>1217</v>
      </c>
      <c r="E201" s="3" t="s">
        <v>718</v>
      </c>
      <c r="F201" s="434" t="str">
        <f t="shared" si="40"/>
        <v>E3.P_F</v>
      </c>
      <c r="G201" s="435" t="s">
        <v>307</v>
      </c>
      <c r="H201" s="480" t="s">
        <v>459</v>
      </c>
      <c r="I201" s="456" t="s">
        <v>1218</v>
      </c>
      <c r="J201" s="457" t="s">
        <v>61</v>
      </c>
      <c r="K201" s="458" t="str">
        <f t="shared" si="41"/>
        <v>E3.P_F.MR1</v>
      </c>
      <c r="L201" s="362" t="s">
        <v>437</v>
      </c>
      <c r="M201" s="363" t="s">
        <v>1219</v>
      </c>
      <c r="N201" s="482">
        <v>0</v>
      </c>
      <c r="O201" s="408">
        <v>0.2</v>
      </c>
      <c r="P201" s="687" t="s">
        <v>64</v>
      </c>
      <c r="Q201" s="250" t="str">
        <f t="shared" si="4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SUM(AA201:AF201)</f>
        <v>50000000</v>
      </c>
      <c r="AH201" s="593"/>
      <c r="AI201" s="593">
        <f>AB201*1.035</f>
        <v>0</v>
      </c>
      <c r="AJ201" s="593"/>
      <c r="AK201" s="593">
        <f>AD201*1.035</f>
        <v>0</v>
      </c>
      <c r="AL201" s="593">
        <f>AE201*1.035</f>
        <v>0</v>
      </c>
      <c r="AM201" s="593">
        <v>120000000</v>
      </c>
      <c r="AN201" s="593">
        <f>SUM(AH201:AM201)</f>
        <v>120000000</v>
      </c>
      <c r="AO201" s="593"/>
      <c r="AP201" s="593">
        <f>AI201*1.035</f>
        <v>0</v>
      </c>
      <c r="AQ201" s="593"/>
      <c r="AR201" s="593">
        <f>AK201*1.035</f>
        <v>0</v>
      </c>
      <c r="AS201" s="593">
        <f>AL201*1.035</f>
        <v>0</v>
      </c>
      <c r="AT201" s="593">
        <v>171367000</v>
      </c>
      <c r="AU201" s="593">
        <f>SUM(AO201:AT201)</f>
        <v>171367000</v>
      </c>
      <c r="AV201" s="593"/>
      <c r="AW201" s="593">
        <f>AP201*1.035</f>
        <v>0</v>
      </c>
      <c r="AX201" s="593"/>
      <c r="AY201" s="593">
        <f>AR201*1.035</f>
        <v>0</v>
      </c>
      <c r="AZ201" s="593">
        <f>AS201*1.035</f>
        <v>0</v>
      </c>
      <c r="BA201" s="593">
        <v>148000000</v>
      </c>
      <c r="BB201" s="593">
        <f>SUM(AV201:BA201)</f>
        <v>148000000</v>
      </c>
      <c r="BC201" s="661">
        <f>+BB201+AU201+AN201+AG201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5" t="s">
        <v>1222</v>
      </c>
      <c r="EM201" s="319" t="s">
        <v>1220</v>
      </c>
      <c r="EN201" s="275" t="s">
        <v>282</v>
      </c>
      <c r="EO201" s="275">
        <v>0</v>
      </c>
      <c r="EP201" s="275">
        <v>1</v>
      </c>
      <c r="EQ201" s="330">
        <v>0.25</v>
      </c>
      <c r="ER201" s="829">
        <v>0.13</v>
      </c>
      <c r="ES201" s="829">
        <v>0.37</v>
      </c>
      <c r="ET201" s="838">
        <v>0.25</v>
      </c>
    </row>
    <row r="202" spans="1:150" ht="57.75" customHeight="1" x14ac:dyDescent="0.2">
      <c r="A202" s="278" t="s">
        <v>90</v>
      </c>
      <c r="B202" s="431" t="s">
        <v>91</v>
      </c>
      <c r="C202" s="432" t="s">
        <v>992</v>
      </c>
      <c r="D202" s="432"/>
      <c r="E202" s="8" t="s">
        <v>718</v>
      </c>
      <c r="F202" s="282" t="str">
        <f t="shared" ref="F202:F265" si="57">+CONCATENATE(A202,E202)</f>
        <v>E3.P_F</v>
      </c>
      <c r="G202" s="455" t="s">
        <v>307</v>
      </c>
      <c r="H202" s="455" t="s">
        <v>459</v>
      </c>
      <c r="I202" s="459"/>
      <c r="J202" s="460" t="s">
        <v>61</v>
      </c>
      <c r="K202" s="375" t="str">
        <f t="shared" ref="K202:K265" si="58">+CONCATENATE(F202,".",J202)</f>
        <v>E3.P_F.MR1</v>
      </c>
      <c r="L202" s="411" t="s">
        <v>437</v>
      </c>
      <c r="M202" s="412" t="s">
        <v>1219</v>
      </c>
      <c r="N202" s="494">
        <v>0</v>
      </c>
      <c r="O202" s="414">
        <v>0.2</v>
      </c>
      <c r="P202" s="313" t="s">
        <v>87</v>
      </c>
      <c r="Q202" s="291" t="str">
        <f t="shared" ref="Q202:Q265" si="59">+CONCATENATE(K202,"-",P202)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5" t="s">
        <v>1226</v>
      </c>
      <c r="EM202" s="319" t="s">
        <v>1224</v>
      </c>
      <c r="EN202" s="275" t="s">
        <v>1225</v>
      </c>
      <c r="EO202" s="275">
        <v>2</v>
      </c>
      <c r="EP202" s="275">
        <v>2</v>
      </c>
      <c r="EQ202" s="277">
        <v>0</v>
      </c>
      <c r="ER202" s="330">
        <v>0.75</v>
      </c>
      <c r="ES202" s="330">
        <v>0.75</v>
      </c>
      <c r="ET202" s="842">
        <v>0.5</v>
      </c>
    </row>
    <row r="203" spans="1:150" ht="42" customHeight="1" x14ac:dyDescent="0.2">
      <c r="A203" s="278" t="s">
        <v>90</v>
      </c>
      <c r="B203" s="431" t="s">
        <v>91</v>
      </c>
      <c r="C203" s="432" t="s">
        <v>992</v>
      </c>
      <c r="D203" s="432"/>
      <c r="E203" s="8" t="s">
        <v>718</v>
      </c>
      <c r="F203" s="282" t="str">
        <f t="shared" si="57"/>
        <v>E3.P_F</v>
      </c>
      <c r="G203" s="455" t="s">
        <v>307</v>
      </c>
      <c r="H203" s="455" t="s">
        <v>459</v>
      </c>
      <c r="I203" s="459"/>
      <c r="J203" s="460" t="s">
        <v>61</v>
      </c>
      <c r="K203" s="375" t="str">
        <f t="shared" si="58"/>
        <v>E3.P_F.MR1</v>
      </c>
      <c r="L203" s="411" t="s">
        <v>437</v>
      </c>
      <c r="M203" s="412" t="s">
        <v>1219</v>
      </c>
      <c r="N203" s="494">
        <v>0</v>
      </c>
      <c r="O203" s="414">
        <v>0.2</v>
      </c>
      <c r="P203" s="313" t="s">
        <v>99</v>
      </c>
      <c r="Q203" s="291" t="str">
        <f t="shared" si="59"/>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5" t="s">
        <v>1230</v>
      </c>
      <c r="EM203" s="319" t="s">
        <v>1228</v>
      </c>
      <c r="EN203" s="275" t="s">
        <v>1229</v>
      </c>
      <c r="EO203" s="689">
        <v>0.25</v>
      </c>
      <c r="EP203" s="387">
        <v>1</v>
      </c>
      <c r="EQ203" s="276">
        <v>0</v>
      </c>
      <c r="ER203" s="829">
        <v>0</v>
      </c>
      <c r="ES203" s="277">
        <v>0.5</v>
      </c>
      <c r="ET203" s="840">
        <v>0.5</v>
      </c>
    </row>
    <row r="204" spans="1:150" ht="61.5" customHeight="1" x14ac:dyDescent="0.2">
      <c r="A204" s="278" t="s">
        <v>90</v>
      </c>
      <c r="B204" s="431" t="s">
        <v>91</v>
      </c>
      <c r="C204" s="432" t="s">
        <v>992</v>
      </c>
      <c r="D204" s="432"/>
      <c r="E204" s="8" t="s">
        <v>718</v>
      </c>
      <c r="F204" s="282" t="str">
        <f t="shared" si="57"/>
        <v>E3.P_F</v>
      </c>
      <c r="G204" s="455" t="s">
        <v>307</v>
      </c>
      <c r="H204" s="455" t="s">
        <v>459</v>
      </c>
      <c r="I204" s="459"/>
      <c r="J204" s="460" t="s">
        <v>61</v>
      </c>
      <c r="K204" s="375" t="str">
        <f t="shared" si="58"/>
        <v>E3.P_F.MR1</v>
      </c>
      <c r="L204" s="411" t="s">
        <v>437</v>
      </c>
      <c r="M204" s="412" t="s">
        <v>1219</v>
      </c>
      <c r="N204" s="494">
        <v>0</v>
      </c>
      <c r="O204" s="414">
        <v>0.2</v>
      </c>
      <c r="P204" s="313" t="s">
        <v>112</v>
      </c>
      <c r="Q204" s="291" t="str">
        <f t="shared" si="59"/>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5" t="s">
        <v>1234</v>
      </c>
      <c r="EM204" s="319" t="s">
        <v>1232</v>
      </c>
      <c r="EN204" s="275" t="s">
        <v>1233</v>
      </c>
      <c r="EO204" s="387">
        <v>20</v>
      </c>
      <c r="EP204" s="387">
        <v>20</v>
      </c>
      <c r="EQ204" s="276">
        <v>4</v>
      </c>
      <c r="ER204" s="276">
        <v>6</v>
      </c>
      <c r="ES204" s="827">
        <v>6</v>
      </c>
      <c r="ET204" s="843">
        <v>4</v>
      </c>
    </row>
    <row r="205" spans="1:150" ht="58.5" customHeight="1" thickBot="1" x14ac:dyDescent="0.25">
      <c r="A205" s="278" t="s">
        <v>90</v>
      </c>
      <c r="B205" s="431" t="s">
        <v>91</v>
      </c>
      <c r="C205" s="432" t="s">
        <v>992</v>
      </c>
      <c r="D205" s="432"/>
      <c r="E205" s="8" t="s">
        <v>718</v>
      </c>
      <c r="F205" s="282" t="str">
        <f t="shared" si="57"/>
        <v>E3.P_F</v>
      </c>
      <c r="G205" s="455" t="s">
        <v>307</v>
      </c>
      <c r="H205" s="455" t="s">
        <v>459</v>
      </c>
      <c r="I205" s="465"/>
      <c r="J205" s="466" t="s">
        <v>61</v>
      </c>
      <c r="K205" s="467" t="str">
        <f t="shared" si="58"/>
        <v>E3.P_F.MR1</v>
      </c>
      <c r="L205" s="427" t="s">
        <v>437</v>
      </c>
      <c r="M205" s="428" t="s">
        <v>1219</v>
      </c>
      <c r="N205" s="500">
        <v>0</v>
      </c>
      <c r="O205" s="417">
        <v>0.2</v>
      </c>
      <c r="P205" s="348" t="s">
        <v>122</v>
      </c>
      <c r="Q205" s="349" t="str">
        <f t="shared" si="59"/>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5" t="s">
        <v>1238</v>
      </c>
      <c r="EM205" s="319" t="s">
        <v>1236</v>
      </c>
      <c r="EN205" s="275" t="s">
        <v>1237</v>
      </c>
      <c r="EO205" s="387">
        <v>1</v>
      </c>
      <c r="EP205" s="387">
        <v>1</v>
      </c>
      <c r="EQ205" s="276">
        <v>0</v>
      </c>
      <c r="ER205" s="829">
        <v>0.25</v>
      </c>
      <c r="ES205" s="829">
        <v>0.38</v>
      </c>
      <c r="ET205" s="840">
        <v>0.37</v>
      </c>
    </row>
    <row r="206" spans="1:150" ht="105.75" customHeight="1" x14ac:dyDescent="0.2">
      <c r="A206" s="278" t="s">
        <v>90</v>
      </c>
      <c r="B206" s="431" t="s">
        <v>91</v>
      </c>
      <c r="C206" s="432" t="s">
        <v>992</v>
      </c>
      <c r="D206" s="433" t="s">
        <v>1217</v>
      </c>
      <c r="E206" s="3" t="s">
        <v>752</v>
      </c>
      <c r="F206" s="434" t="str">
        <f t="shared" si="57"/>
        <v>E3.P_G</v>
      </c>
      <c r="G206" s="690" t="s">
        <v>318</v>
      </c>
      <c r="H206" s="691" t="s">
        <v>467</v>
      </c>
      <c r="I206" s="456" t="s">
        <v>1240</v>
      </c>
      <c r="J206" s="457" t="s">
        <v>61</v>
      </c>
      <c r="K206" s="458" t="str">
        <f t="shared" si="58"/>
        <v>E3.P_G.MR1</v>
      </c>
      <c r="L206" s="362" t="s">
        <v>444</v>
      </c>
      <c r="M206" s="363" t="s">
        <v>1241</v>
      </c>
      <c r="N206" s="248">
        <v>5</v>
      </c>
      <c r="O206" s="248">
        <v>5</v>
      </c>
      <c r="P206" s="366" t="s">
        <v>64</v>
      </c>
      <c r="Q206" s="367" t="str">
        <f t="shared" si="59"/>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SUM(AA206:AF206)</f>
        <v>674581000</v>
      </c>
      <c r="AH206" s="593"/>
      <c r="AI206" s="593">
        <f>AB206*1.035</f>
        <v>0</v>
      </c>
      <c r="AJ206" s="593"/>
      <c r="AK206" s="593">
        <f>AD206*1.035</f>
        <v>0</v>
      </c>
      <c r="AL206" s="593">
        <f>AE206*1.035</f>
        <v>0</v>
      </c>
      <c r="AM206" s="593">
        <v>713610000</v>
      </c>
      <c r="AN206" s="593">
        <f>SUM(AH206:AM206)</f>
        <v>713610000</v>
      </c>
      <c r="AO206" s="593"/>
      <c r="AP206" s="593">
        <f>AI206*1.035</f>
        <v>0</v>
      </c>
      <c r="AQ206" s="593"/>
      <c r="AR206" s="593">
        <f>AK206*1.035</f>
        <v>0</v>
      </c>
      <c r="AS206" s="593">
        <f>AL206*1.035</f>
        <v>0</v>
      </c>
      <c r="AT206" s="593">
        <v>749291000</v>
      </c>
      <c r="AU206" s="593">
        <f>SUM(AO206:AT206)</f>
        <v>749291000</v>
      </c>
      <c r="AV206" s="593"/>
      <c r="AW206" s="593">
        <f>AP206*1.035</f>
        <v>0</v>
      </c>
      <c r="AX206" s="593"/>
      <c r="AY206" s="593">
        <f>AR206*1.035</f>
        <v>0</v>
      </c>
      <c r="AZ206" s="593">
        <f>AS206*1.035</f>
        <v>0</v>
      </c>
      <c r="BA206" s="593">
        <v>754803000</v>
      </c>
      <c r="BB206" s="593">
        <f>SUM(AV206:BA206)</f>
        <v>754803000</v>
      </c>
      <c r="BC206" s="661">
        <f>+BB206+AU206+AN206+AG206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1" t="s">
        <v>1244</v>
      </c>
      <c r="EM206" s="319" t="s">
        <v>1242</v>
      </c>
      <c r="EN206" s="275" t="s">
        <v>1243</v>
      </c>
      <c r="EO206" s="275">
        <v>0</v>
      </c>
      <c r="EP206" s="275">
        <v>1</v>
      </c>
      <c r="EQ206" s="276">
        <v>0</v>
      </c>
      <c r="ER206" s="828">
        <v>0</v>
      </c>
      <c r="ES206" s="828">
        <v>0.5</v>
      </c>
      <c r="ET206" s="837">
        <v>0.5</v>
      </c>
    </row>
    <row r="207" spans="1:150" ht="54.75" customHeight="1" x14ac:dyDescent="0.2">
      <c r="A207" s="278" t="s">
        <v>90</v>
      </c>
      <c r="B207" s="431" t="s">
        <v>91</v>
      </c>
      <c r="C207" s="432" t="s">
        <v>992</v>
      </c>
      <c r="D207" s="432"/>
      <c r="E207" s="8" t="s">
        <v>752</v>
      </c>
      <c r="F207" s="282" t="str">
        <f t="shared" si="57"/>
        <v>E3.P_G</v>
      </c>
      <c r="G207" s="692" t="s">
        <v>318</v>
      </c>
      <c r="H207" s="692" t="s">
        <v>467</v>
      </c>
      <c r="I207" s="459"/>
      <c r="J207" s="460" t="s">
        <v>61</v>
      </c>
      <c r="K207" s="375" t="str">
        <f t="shared" si="58"/>
        <v>E3.P_G.MR1</v>
      </c>
      <c r="L207" s="411" t="s">
        <v>444</v>
      </c>
      <c r="M207" s="412" t="s">
        <v>1241</v>
      </c>
      <c r="N207" s="289">
        <v>5</v>
      </c>
      <c r="O207" s="289">
        <v>5</v>
      </c>
      <c r="P207" s="378" t="s">
        <v>87</v>
      </c>
      <c r="Q207" s="379" t="str">
        <f t="shared" si="59"/>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1" t="s">
        <v>1247</v>
      </c>
      <c r="EM207" s="319" t="s">
        <v>1246</v>
      </c>
      <c r="EN207" s="275" t="s">
        <v>874</v>
      </c>
      <c r="EO207" s="275">
        <v>1</v>
      </c>
      <c r="EP207" s="275">
        <v>1</v>
      </c>
      <c r="EQ207" s="277">
        <v>0.2</v>
      </c>
      <c r="ER207" s="277">
        <v>0.3</v>
      </c>
      <c r="ES207" s="277">
        <v>0.3</v>
      </c>
      <c r="ET207" s="842">
        <v>0.2</v>
      </c>
    </row>
    <row r="208" spans="1:150" ht="53.25" customHeight="1" x14ac:dyDescent="0.2">
      <c r="A208" s="278" t="s">
        <v>90</v>
      </c>
      <c r="B208" s="431" t="s">
        <v>91</v>
      </c>
      <c r="C208" s="432" t="s">
        <v>992</v>
      </c>
      <c r="D208" s="432"/>
      <c r="E208" s="8" t="s">
        <v>752</v>
      </c>
      <c r="F208" s="282" t="str">
        <f t="shared" si="57"/>
        <v>E3.P_G</v>
      </c>
      <c r="G208" s="692" t="s">
        <v>318</v>
      </c>
      <c r="H208" s="692" t="s">
        <v>467</v>
      </c>
      <c r="I208" s="459"/>
      <c r="J208" s="460" t="s">
        <v>61</v>
      </c>
      <c r="K208" s="375" t="str">
        <f t="shared" si="58"/>
        <v>E3.P_G.MR1</v>
      </c>
      <c r="L208" s="411" t="s">
        <v>444</v>
      </c>
      <c r="M208" s="412" t="s">
        <v>1241</v>
      </c>
      <c r="N208" s="289">
        <v>5</v>
      </c>
      <c r="O208" s="289">
        <v>5</v>
      </c>
      <c r="P208" s="378" t="s">
        <v>99</v>
      </c>
      <c r="Q208" s="379" t="str">
        <f t="shared" si="59"/>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1" t="s">
        <v>1251</v>
      </c>
      <c r="EM208" s="319" t="s">
        <v>1249</v>
      </c>
      <c r="EN208" s="275" t="s">
        <v>1250</v>
      </c>
      <c r="EO208" s="387">
        <v>24</v>
      </c>
      <c r="EP208" s="387">
        <v>80</v>
      </c>
      <c r="EQ208" s="276">
        <v>0</v>
      </c>
      <c r="ER208" s="827">
        <v>4</v>
      </c>
      <c r="ES208" s="827">
        <v>26</v>
      </c>
      <c r="ET208" s="843">
        <v>26</v>
      </c>
    </row>
    <row r="209" spans="1:152" ht="50.25" customHeight="1" x14ac:dyDescent="0.2">
      <c r="A209" s="278" t="s">
        <v>90</v>
      </c>
      <c r="B209" s="431" t="s">
        <v>91</v>
      </c>
      <c r="C209" s="432" t="s">
        <v>992</v>
      </c>
      <c r="D209" s="432"/>
      <c r="E209" s="8" t="s">
        <v>752</v>
      </c>
      <c r="F209" s="282" t="str">
        <f t="shared" si="57"/>
        <v>E3.P_G</v>
      </c>
      <c r="G209" s="692" t="s">
        <v>318</v>
      </c>
      <c r="H209" s="692" t="s">
        <v>467</v>
      </c>
      <c r="I209" s="459"/>
      <c r="J209" s="460" t="s">
        <v>61</v>
      </c>
      <c r="K209" s="375" t="str">
        <f t="shared" si="58"/>
        <v>E3.P_G.MR1</v>
      </c>
      <c r="L209" s="411" t="s">
        <v>444</v>
      </c>
      <c r="M209" s="412" t="s">
        <v>1241</v>
      </c>
      <c r="N209" s="289">
        <v>5</v>
      </c>
      <c r="O209" s="289">
        <v>5</v>
      </c>
      <c r="P209" s="378" t="s">
        <v>112</v>
      </c>
      <c r="Q209" s="379" t="str">
        <f t="shared" si="59"/>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1" t="s">
        <v>1255</v>
      </c>
      <c r="EM209" s="319" t="s">
        <v>1253</v>
      </c>
      <c r="EN209" s="275" t="s">
        <v>1254</v>
      </c>
      <c r="EO209" s="850">
        <v>51</v>
      </c>
      <c r="EP209" s="850">
        <v>65</v>
      </c>
      <c r="EQ209" s="821">
        <v>0</v>
      </c>
      <c r="ER209" s="827">
        <v>3</v>
      </c>
      <c r="ES209" s="821">
        <v>6</v>
      </c>
      <c r="ET209" s="843">
        <v>5</v>
      </c>
      <c r="EV209" s="662"/>
    </row>
    <row r="210" spans="1:152" ht="40.5" customHeight="1" thickBot="1" x14ac:dyDescent="0.25">
      <c r="A210" s="278" t="s">
        <v>90</v>
      </c>
      <c r="B210" s="431" t="s">
        <v>91</v>
      </c>
      <c r="C210" s="432" t="s">
        <v>992</v>
      </c>
      <c r="D210" s="432"/>
      <c r="E210" s="8" t="s">
        <v>752</v>
      </c>
      <c r="F210" s="282" t="str">
        <f t="shared" si="57"/>
        <v>E3.P_G</v>
      </c>
      <c r="G210" s="693" t="s">
        <v>318</v>
      </c>
      <c r="H210" s="693" t="s">
        <v>467</v>
      </c>
      <c r="I210" s="465"/>
      <c r="J210" s="466" t="s">
        <v>61</v>
      </c>
      <c r="K210" s="467" t="str">
        <f t="shared" si="58"/>
        <v>E3.P_G.MR1</v>
      </c>
      <c r="L210" s="427" t="s">
        <v>444</v>
      </c>
      <c r="M210" s="428" t="s">
        <v>1241</v>
      </c>
      <c r="N210" s="429">
        <v>5</v>
      </c>
      <c r="O210" s="429">
        <v>5</v>
      </c>
      <c r="P210" s="392" t="s">
        <v>122</v>
      </c>
      <c r="Q210" s="393" t="str">
        <f t="shared" si="59"/>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1" t="s">
        <v>1259</v>
      </c>
      <c r="EM210" s="319" t="s">
        <v>1257</v>
      </c>
      <c r="EN210" s="275" t="s">
        <v>1258</v>
      </c>
      <c r="EO210" s="387">
        <v>0</v>
      </c>
      <c r="EP210" s="387">
        <v>1</v>
      </c>
      <c r="EQ210" s="276">
        <v>0</v>
      </c>
      <c r="ER210" s="277">
        <v>0.2</v>
      </c>
      <c r="ES210" s="277">
        <v>0.5</v>
      </c>
      <c r="ET210" s="842">
        <v>0.3</v>
      </c>
    </row>
    <row r="211" spans="1:152" ht="156" customHeight="1" x14ac:dyDescent="0.2">
      <c r="A211" s="278" t="s">
        <v>90</v>
      </c>
      <c r="B211" s="431" t="s">
        <v>91</v>
      </c>
      <c r="C211" s="432" t="s">
        <v>992</v>
      </c>
      <c r="D211" s="433" t="s">
        <v>1217</v>
      </c>
      <c r="E211" s="3" t="s">
        <v>772</v>
      </c>
      <c r="F211" s="434" t="str">
        <f t="shared" si="57"/>
        <v>E3.P_H</v>
      </c>
      <c r="G211" s="694" t="s">
        <v>332</v>
      </c>
      <c r="H211" s="695" t="s">
        <v>475</v>
      </c>
      <c r="I211" s="696" t="s">
        <v>1261</v>
      </c>
      <c r="J211" s="457" t="s">
        <v>61</v>
      </c>
      <c r="K211" s="458" t="str">
        <f t="shared" si="58"/>
        <v>E3.P_H.MR1</v>
      </c>
      <c r="L211" s="362" t="s">
        <v>455</v>
      </c>
      <c r="M211" s="363" t="s">
        <v>1262</v>
      </c>
      <c r="N211" s="364">
        <v>41</v>
      </c>
      <c r="O211" s="248">
        <v>341</v>
      </c>
      <c r="P211" s="366" t="s">
        <v>64</v>
      </c>
      <c r="Q211" s="367" t="str">
        <f t="shared" si="59"/>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SUM(AA211:AF211)</f>
        <v>1500000000</v>
      </c>
      <c r="AH211" s="593">
        <v>145000000</v>
      </c>
      <c r="AI211" s="593">
        <f>+AB211</f>
        <v>0</v>
      </c>
      <c r="AJ211" s="593">
        <v>950500000</v>
      </c>
      <c r="AK211" s="593">
        <f>+AD211</f>
        <v>0</v>
      </c>
      <c r="AL211" s="593">
        <f>+AE211</f>
        <v>0</v>
      </c>
      <c r="AM211" s="593">
        <f>+AF211</f>
        <v>0</v>
      </c>
      <c r="AN211" s="593">
        <f>SUM(AH211:AM211)</f>
        <v>1095500000</v>
      </c>
      <c r="AO211" s="593">
        <v>115500000</v>
      </c>
      <c r="AP211" s="593">
        <f>+AI211</f>
        <v>0</v>
      </c>
      <c r="AQ211" s="593">
        <v>1474500000</v>
      </c>
      <c r="AR211" s="593">
        <f>+AK211</f>
        <v>0</v>
      </c>
      <c r="AS211" s="593">
        <f>+AL211</f>
        <v>0</v>
      </c>
      <c r="AT211" s="593">
        <f>+AM211</f>
        <v>0</v>
      </c>
      <c r="AU211" s="593">
        <f>SUM(AO211:AT211)</f>
        <v>1590000000</v>
      </c>
      <c r="AV211" s="593">
        <v>170000000</v>
      </c>
      <c r="AW211" s="593">
        <f>+AP211</f>
        <v>0</v>
      </c>
      <c r="AX211" s="593">
        <v>450000000</v>
      </c>
      <c r="AY211" s="593">
        <f>+AR211</f>
        <v>0</v>
      </c>
      <c r="AZ211" s="593">
        <f>+AS211</f>
        <v>0</v>
      </c>
      <c r="BA211" s="593">
        <v>0</v>
      </c>
      <c r="BB211" s="593">
        <f>SUM(AV211:BA211)</f>
        <v>620000000</v>
      </c>
      <c r="BC211" s="661">
        <f>+BB211+AU211+AN211+AG211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1" t="s">
        <v>1265</v>
      </c>
      <c r="EM211" s="319" t="s">
        <v>1263</v>
      </c>
      <c r="EN211" s="275" t="s">
        <v>1264</v>
      </c>
      <c r="EO211" s="275">
        <v>1</v>
      </c>
      <c r="EP211" s="275">
        <v>1</v>
      </c>
      <c r="EQ211" s="276">
        <v>0</v>
      </c>
      <c r="ER211" s="829">
        <v>0.25</v>
      </c>
      <c r="ES211" s="828">
        <v>0.5</v>
      </c>
      <c r="ET211" s="840">
        <v>0.25</v>
      </c>
    </row>
    <row r="212" spans="1:152" ht="87.75" customHeight="1" x14ac:dyDescent="0.2">
      <c r="A212" s="278" t="s">
        <v>90</v>
      </c>
      <c r="B212" s="431" t="s">
        <v>91</v>
      </c>
      <c r="C212" s="432" t="s">
        <v>992</v>
      </c>
      <c r="D212" s="432"/>
      <c r="E212" s="8" t="s">
        <v>772</v>
      </c>
      <c r="F212" s="282" t="str">
        <f t="shared" si="57"/>
        <v>E3.P_H</v>
      </c>
      <c r="G212" s="692" t="s">
        <v>332</v>
      </c>
      <c r="H212" s="692" t="s">
        <v>475</v>
      </c>
      <c r="I212" s="459"/>
      <c r="J212" s="460" t="s">
        <v>61</v>
      </c>
      <c r="K212" s="375" t="str">
        <f t="shared" si="58"/>
        <v>E3.P_H.MR1</v>
      </c>
      <c r="L212" s="411" t="s">
        <v>455</v>
      </c>
      <c r="M212" s="412" t="s">
        <v>1262</v>
      </c>
      <c r="N212" s="376">
        <v>41</v>
      </c>
      <c r="O212" s="289">
        <v>341</v>
      </c>
      <c r="P212" s="379" t="s">
        <v>87</v>
      </c>
      <c r="Q212" s="379" t="str">
        <f t="shared" si="59"/>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1" t="s">
        <v>1269</v>
      </c>
      <c r="EM212" s="319" t="s">
        <v>1267</v>
      </c>
      <c r="EN212" s="275" t="s">
        <v>1268</v>
      </c>
      <c r="EO212" s="275">
        <v>0</v>
      </c>
      <c r="EP212" s="275">
        <v>1</v>
      </c>
      <c r="EQ212" s="277">
        <v>0.1</v>
      </c>
      <c r="ER212" s="829">
        <v>0.9</v>
      </c>
      <c r="ES212" s="330">
        <v>0</v>
      </c>
      <c r="ET212" s="842">
        <v>0</v>
      </c>
    </row>
    <row r="213" spans="1:152" ht="51" customHeight="1" x14ac:dyDescent="0.2">
      <c r="A213" s="278" t="s">
        <v>90</v>
      </c>
      <c r="B213" s="431" t="s">
        <v>91</v>
      </c>
      <c r="C213" s="432" t="s">
        <v>992</v>
      </c>
      <c r="D213" s="432"/>
      <c r="E213" s="8" t="s">
        <v>772</v>
      </c>
      <c r="F213" s="282" t="str">
        <f t="shared" si="57"/>
        <v>E3.P_H</v>
      </c>
      <c r="G213" s="692" t="s">
        <v>332</v>
      </c>
      <c r="H213" s="692" t="s">
        <v>475</v>
      </c>
      <c r="I213" s="459"/>
      <c r="J213" s="460" t="s">
        <v>61</v>
      </c>
      <c r="K213" s="375" t="str">
        <f t="shared" si="58"/>
        <v>E3.P_H.MR1</v>
      </c>
      <c r="L213" s="411" t="s">
        <v>455</v>
      </c>
      <c r="M213" s="412" t="s">
        <v>1262</v>
      </c>
      <c r="N213" s="376">
        <v>41</v>
      </c>
      <c r="O213" s="289">
        <v>341</v>
      </c>
      <c r="P213" s="379" t="s">
        <v>1271</v>
      </c>
      <c r="Q213" s="379" t="str">
        <f t="shared" si="59"/>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1" t="s">
        <v>1273</v>
      </c>
      <c r="EM213" s="319" t="s">
        <v>1267</v>
      </c>
      <c r="EN213" s="275" t="s">
        <v>1272</v>
      </c>
      <c r="EO213" s="275">
        <v>0</v>
      </c>
      <c r="EP213" s="822">
        <v>1</v>
      </c>
      <c r="EQ213" s="824">
        <v>0</v>
      </c>
      <c r="ER213" s="829">
        <v>0.3</v>
      </c>
      <c r="ES213" s="824">
        <v>0.35</v>
      </c>
      <c r="ET213" s="860">
        <v>0.35</v>
      </c>
    </row>
    <row r="214" spans="1:152" ht="38.25" customHeight="1" x14ac:dyDescent="0.2">
      <c r="A214" s="278" t="s">
        <v>90</v>
      </c>
      <c r="B214" s="431" t="s">
        <v>91</v>
      </c>
      <c r="C214" s="432" t="s">
        <v>992</v>
      </c>
      <c r="D214" s="432"/>
      <c r="E214" s="8" t="s">
        <v>772</v>
      </c>
      <c r="F214" s="282" t="str">
        <f t="shared" si="57"/>
        <v>E3.P_H</v>
      </c>
      <c r="G214" s="692" t="s">
        <v>332</v>
      </c>
      <c r="H214" s="692" t="s">
        <v>475</v>
      </c>
      <c r="I214" s="459"/>
      <c r="J214" s="460" t="s">
        <v>61</v>
      </c>
      <c r="K214" s="375" t="str">
        <f t="shared" si="58"/>
        <v>E3.P_H.MR1</v>
      </c>
      <c r="L214" s="411" t="s">
        <v>455</v>
      </c>
      <c r="M214" s="412" t="s">
        <v>1262</v>
      </c>
      <c r="N214" s="376">
        <v>41</v>
      </c>
      <c r="O214" s="289">
        <v>341</v>
      </c>
      <c r="P214" s="378" t="s">
        <v>99</v>
      </c>
      <c r="Q214" s="379" t="str">
        <f t="shared" si="59"/>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41" t="s">
        <v>1277</v>
      </c>
      <c r="EM214" s="836" t="s">
        <v>1275</v>
      </c>
      <c r="EN214" s="274" t="s">
        <v>1276</v>
      </c>
      <c r="EO214" s="274">
        <v>2</v>
      </c>
      <c r="EP214" s="274">
        <v>2</v>
      </c>
      <c r="EQ214" s="491">
        <v>0</v>
      </c>
      <c r="ER214" s="491">
        <v>0</v>
      </c>
      <c r="ES214" s="827">
        <v>1</v>
      </c>
      <c r="ET214" s="843">
        <v>1</v>
      </c>
    </row>
    <row r="215" spans="1:152" ht="63.75" customHeight="1" x14ac:dyDescent="0.2">
      <c r="A215" s="278" t="s">
        <v>90</v>
      </c>
      <c r="B215" s="431" t="s">
        <v>91</v>
      </c>
      <c r="C215" s="432" t="s">
        <v>992</v>
      </c>
      <c r="D215" s="432"/>
      <c r="E215" s="8" t="s">
        <v>772</v>
      </c>
      <c r="F215" s="282" t="str">
        <f t="shared" si="57"/>
        <v>E3.P_H</v>
      </c>
      <c r="G215" s="692" t="s">
        <v>332</v>
      </c>
      <c r="H215" s="692" t="s">
        <v>475</v>
      </c>
      <c r="I215" s="459"/>
      <c r="J215" s="460" t="s">
        <v>61</v>
      </c>
      <c r="K215" s="375" t="str">
        <f t="shared" si="58"/>
        <v>E3.P_H.MR1</v>
      </c>
      <c r="L215" s="411" t="s">
        <v>455</v>
      </c>
      <c r="M215" s="412" t="s">
        <v>1262</v>
      </c>
      <c r="N215" s="376">
        <v>41</v>
      </c>
      <c r="O215" s="289">
        <v>341</v>
      </c>
      <c r="P215" s="378" t="s">
        <v>112</v>
      </c>
      <c r="Q215" s="379" t="str">
        <f t="shared" si="59"/>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1" t="s">
        <v>1281</v>
      </c>
      <c r="EM215" s="319" t="s">
        <v>1279</v>
      </c>
      <c r="EN215" s="275" t="s">
        <v>1280</v>
      </c>
      <c r="EO215" s="275">
        <v>6</v>
      </c>
      <c r="EP215" s="275">
        <v>8</v>
      </c>
      <c r="EQ215" s="276">
        <v>2</v>
      </c>
      <c r="ER215" s="276">
        <v>2</v>
      </c>
      <c r="ES215" s="276">
        <v>2</v>
      </c>
      <c r="ET215" s="839">
        <v>2</v>
      </c>
    </row>
    <row r="216" spans="1:152" ht="49.5" customHeight="1" x14ac:dyDescent="0.2">
      <c r="A216" s="278" t="s">
        <v>90</v>
      </c>
      <c r="B216" s="431" t="s">
        <v>91</v>
      </c>
      <c r="C216" s="432" t="s">
        <v>992</v>
      </c>
      <c r="D216" s="432"/>
      <c r="E216" s="8" t="s">
        <v>772</v>
      </c>
      <c r="F216" s="282" t="str">
        <f t="shared" si="57"/>
        <v>E3.P_H</v>
      </c>
      <c r="G216" s="692" t="s">
        <v>332</v>
      </c>
      <c r="H216" s="692" t="s">
        <v>475</v>
      </c>
      <c r="I216" s="459"/>
      <c r="J216" s="460" t="s">
        <v>61</v>
      </c>
      <c r="K216" s="375" t="str">
        <f t="shared" si="58"/>
        <v>E3.P_H.MR1</v>
      </c>
      <c r="L216" s="411" t="s">
        <v>455</v>
      </c>
      <c r="M216" s="412" t="s">
        <v>1262</v>
      </c>
      <c r="N216" s="376">
        <v>41</v>
      </c>
      <c r="O216" s="289">
        <v>341</v>
      </c>
      <c r="P216" s="378" t="s">
        <v>122</v>
      </c>
      <c r="Q216" s="379" t="str">
        <f t="shared" si="59"/>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1" t="s">
        <v>1284</v>
      </c>
      <c r="EM216" s="319" t="s">
        <v>1283</v>
      </c>
      <c r="EN216" s="275" t="s">
        <v>305</v>
      </c>
      <c r="EO216" s="275">
        <v>1</v>
      </c>
      <c r="EP216" s="275">
        <v>1</v>
      </c>
      <c r="EQ216" s="330">
        <v>0.25</v>
      </c>
      <c r="ER216" s="330">
        <v>0.25</v>
      </c>
      <c r="ES216" s="330">
        <v>0.25</v>
      </c>
      <c r="ET216" s="838">
        <v>0.25</v>
      </c>
    </row>
    <row r="217" spans="1:152" ht="52.5" customHeight="1" thickBot="1" x14ac:dyDescent="0.25">
      <c r="A217" s="278" t="s">
        <v>90</v>
      </c>
      <c r="B217" s="431" t="s">
        <v>91</v>
      </c>
      <c r="C217" s="432" t="s">
        <v>992</v>
      </c>
      <c r="D217" s="432"/>
      <c r="E217" s="8" t="s">
        <v>772</v>
      </c>
      <c r="F217" s="282" t="str">
        <f t="shared" si="57"/>
        <v>E3.P_H</v>
      </c>
      <c r="G217" s="693" t="s">
        <v>332</v>
      </c>
      <c r="H217" s="693" t="s">
        <v>475</v>
      </c>
      <c r="I217" s="465"/>
      <c r="J217" s="466" t="s">
        <v>61</v>
      </c>
      <c r="K217" s="467" t="str">
        <f t="shared" si="58"/>
        <v>E3.P_H.MR1</v>
      </c>
      <c r="L217" s="427" t="s">
        <v>455</v>
      </c>
      <c r="M217" s="428" t="s">
        <v>1262</v>
      </c>
      <c r="N217" s="390">
        <v>41</v>
      </c>
      <c r="O217" s="429">
        <v>341</v>
      </c>
      <c r="P217" s="392" t="s">
        <v>132</v>
      </c>
      <c r="Q217" s="393" t="str">
        <f t="shared" si="59"/>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1" t="s">
        <v>1288</v>
      </c>
      <c r="EM217" s="319" t="s">
        <v>1286</v>
      </c>
      <c r="EN217" s="275" t="s">
        <v>1287</v>
      </c>
      <c r="EO217" s="275">
        <v>0.05</v>
      </c>
      <c r="EP217" s="822">
        <v>0.7</v>
      </c>
      <c r="EQ217" s="820">
        <v>0.1</v>
      </c>
      <c r="ER217" s="829">
        <v>0.2</v>
      </c>
      <c r="ES217" s="828">
        <v>0.2</v>
      </c>
      <c r="ET217" s="837">
        <v>0.2</v>
      </c>
      <c r="EV217" s="711"/>
    </row>
    <row r="218" spans="1:152" ht="121.5" customHeight="1" x14ac:dyDescent="0.2">
      <c r="A218" s="278" t="s">
        <v>90</v>
      </c>
      <c r="B218" s="431" t="s">
        <v>91</v>
      </c>
      <c r="C218" s="432" t="s">
        <v>992</v>
      </c>
      <c r="D218" s="433" t="s">
        <v>1217</v>
      </c>
      <c r="E218" s="3" t="s">
        <v>802</v>
      </c>
      <c r="F218" s="434" t="str">
        <f t="shared" si="57"/>
        <v>E3.P_I</v>
      </c>
      <c r="G218" s="694" t="s">
        <v>343</v>
      </c>
      <c r="H218" s="695" t="s">
        <v>483</v>
      </c>
      <c r="I218" s="456" t="s">
        <v>1290</v>
      </c>
      <c r="J218" s="457" t="s">
        <v>61</v>
      </c>
      <c r="K218" s="458" t="str">
        <f t="shared" si="58"/>
        <v>E3.P_I.MR1</v>
      </c>
      <c r="L218" s="362" t="s">
        <v>463</v>
      </c>
      <c r="M218" s="363" t="s">
        <v>1291</v>
      </c>
      <c r="N218" s="407">
        <v>0.1</v>
      </c>
      <c r="O218" s="408">
        <v>0.3</v>
      </c>
      <c r="P218" s="712" t="s">
        <v>64</v>
      </c>
      <c r="Q218" s="713" t="str">
        <f t="shared" si="59"/>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SUM(AA218:AF218)</f>
        <v>22000000</v>
      </c>
      <c r="AH218" s="593">
        <v>23000000</v>
      </c>
      <c r="AI218" s="593">
        <f>+AB218</f>
        <v>0</v>
      </c>
      <c r="AJ218" s="593">
        <f>+AC218</f>
        <v>0</v>
      </c>
      <c r="AK218" s="593">
        <f>+AD218</f>
        <v>0</v>
      </c>
      <c r="AL218" s="593">
        <f>+AE218</f>
        <v>0</v>
      </c>
      <c r="AM218" s="593">
        <f>+AF218</f>
        <v>0</v>
      </c>
      <c r="AN218" s="593">
        <f>SUM(AH218:AM218)</f>
        <v>23000000</v>
      </c>
      <c r="AO218" s="593">
        <v>44000000</v>
      </c>
      <c r="AP218" s="593">
        <f>+AI218</f>
        <v>0</v>
      </c>
      <c r="AQ218" s="593">
        <f>+AJ218</f>
        <v>0</v>
      </c>
      <c r="AR218" s="593">
        <f>+AK218</f>
        <v>0</v>
      </c>
      <c r="AS218" s="593">
        <f>+AL218</f>
        <v>0</v>
      </c>
      <c r="AT218" s="593">
        <f>+AM218</f>
        <v>0</v>
      </c>
      <c r="AU218" s="593">
        <f>SUM(AO218:AT218)</f>
        <v>44000000</v>
      </c>
      <c r="AV218" s="593">
        <v>46000000</v>
      </c>
      <c r="AW218" s="593">
        <f>+AP218</f>
        <v>0</v>
      </c>
      <c r="AX218" s="593">
        <f>+AQ218</f>
        <v>0</v>
      </c>
      <c r="AY218" s="593">
        <f>+AR218</f>
        <v>0</v>
      </c>
      <c r="AZ218" s="593">
        <f>+AS218</f>
        <v>0</v>
      </c>
      <c r="BA218" s="593">
        <f>+AT218</f>
        <v>0</v>
      </c>
      <c r="BB218" s="593">
        <f>SUM(AV218:BA218)</f>
        <v>46000000</v>
      </c>
      <c r="BC218" s="661">
        <f>+BB218+AU218+AN218+AG218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5" t="s">
        <v>1294</v>
      </c>
      <c r="EM218" s="319" t="s">
        <v>1292</v>
      </c>
      <c r="EN218" s="275" t="s">
        <v>1293</v>
      </c>
      <c r="EO218" s="275">
        <v>0</v>
      </c>
      <c r="EP218" s="275">
        <v>1</v>
      </c>
      <c r="EQ218" s="330">
        <v>0</v>
      </c>
      <c r="ER218" s="829">
        <v>0</v>
      </c>
      <c r="ES218" s="277">
        <v>0.5</v>
      </c>
      <c r="ET218" s="837">
        <v>0.5</v>
      </c>
    </row>
    <row r="219" spans="1:152" ht="64.5" customHeight="1" x14ac:dyDescent="0.2">
      <c r="A219" s="278" t="s">
        <v>90</v>
      </c>
      <c r="B219" s="431" t="s">
        <v>91</v>
      </c>
      <c r="C219" s="432" t="s">
        <v>992</v>
      </c>
      <c r="D219" s="432"/>
      <c r="E219" s="8" t="s">
        <v>802</v>
      </c>
      <c r="F219" s="282" t="str">
        <f t="shared" si="57"/>
        <v>E3.P_I</v>
      </c>
      <c r="G219" s="692" t="s">
        <v>343</v>
      </c>
      <c r="H219" s="692" t="s">
        <v>483</v>
      </c>
      <c r="I219" s="459"/>
      <c r="J219" s="460" t="s">
        <v>61</v>
      </c>
      <c r="K219" s="375" t="str">
        <f t="shared" si="58"/>
        <v>E3.P_I.MR1</v>
      </c>
      <c r="L219" s="514" t="s">
        <v>463</v>
      </c>
      <c r="M219" s="515" t="s">
        <v>1291</v>
      </c>
      <c r="N219" s="413">
        <v>0.1</v>
      </c>
      <c r="O219" s="414">
        <v>0.3</v>
      </c>
      <c r="P219" s="714" t="s">
        <v>87</v>
      </c>
      <c r="Q219" s="715" t="str">
        <f t="shared" si="59"/>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5" t="s">
        <v>1298</v>
      </c>
      <c r="EM219" s="319" t="s">
        <v>1296</v>
      </c>
      <c r="EN219" s="275" t="s">
        <v>1297</v>
      </c>
      <c r="EO219" s="275">
        <v>35</v>
      </c>
      <c r="EP219" s="275">
        <v>40</v>
      </c>
      <c r="EQ219" s="276">
        <v>10</v>
      </c>
      <c r="ER219" s="276">
        <v>10</v>
      </c>
      <c r="ES219" s="276">
        <v>10</v>
      </c>
      <c r="ET219" s="839">
        <v>10</v>
      </c>
    </row>
    <row r="220" spans="1:152" ht="54" customHeight="1" thickBot="1" x14ac:dyDescent="0.25">
      <c r="A220" s="278" t="s">
        <v>90</v>
      </c>
      <c r="B220" s="431" t="s">
        <v>91</v>
      </c>
      <c r="C220" s="432" t="s">
        <v>992</v>
      </c>
      <c r="D220" s="432"/>
      <c r="E220" s="8" t="s">
        <v>802</v>
      </c>
      <c r="F220" s="282" t="str">
        <f t="shared" si="57"/>
        <v>E3.P_I</v>
      </c>
      <c r="G220" s="693" t="s">
        <v>343</v>
      </c>
      <c r="H220" s="693" t="s">
        <v>483</v>
      </c>
      <c r="I220" s="465"/>
      <c r="J220" s="466" t="s">
        <v>61</v>
      </c>
      <c r="K220" s="467" t="str">
        <f t="shared" si="58"/>
        <v>E3.P_I.MR1</v>
      </c>
      <c r="L220" s="550" t="s">
        <v>463</v>
      </c>
      <c r="M220" s="551" t="s">
        <v>1291</v>
      </c>
      <c r="N220" s="416">
        <v>0.1</v>
      </c>
      <c r="O220" s="417">
        <v>0.3</v>
      </c>
      <c r="P220" s="716" t="s">
        <v>99</v>
      </c>
      <c r="Q220" s="717" t="str">
        <f t="shared" si="59"/>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5" t="s">
        <v>1301</v>
      </c>
      <c r="EM220" s="319" t="s">
        <v>1300</v>
      </c>
      <c r="EN220" s="275" t="s">
        <v>170</v>
      </c>
      <c r="EO220" s="275">
        <v>0</v>
      </c>
      <c r="EP220" s="275">
        <v>4</v>
      </c>
      <c r="EQ220" s="276">
        <v>1</v>
      </c>
      <c r="ER220" s="276">
        <v>1</v>
      </c>
      <c r="ES220" s="276">
        <v>1</v>
      </c>
      <c r="ET220" s="839">
        <v>1</v>
      </c>
    </row>
    <row r="221" spans="1:152" ht="156" customHeight="1" x14ac:dyDescent="0.2">
      <c r="A221" s="278" t="s">
        <v>90</v>
      </c>
      <c r="B221" s="431" t="s">
        <v>91</v>
      </c>
      <c r="C221" s="432" t="s">
        <v>992</v>
      </c>
      <c r="D221" s="433" t="s">
        <v>1217</v>
      </c>
      <c r="E221" s="3" t="s">
        <v>818</v>
      </c>
      <c r="F221" s="434" t="str">
        <f t="shared" si="57"/>
        <v>E3.P_J</v>
      </c>
      <c r="G221" s="435" t="s">
        <v>354</v>
      </c>
      <c r="H221" s="480" t="s">
        <v>491</v>
      </c>
      <c r="I221" s="456" t="s">
        <v>1303</v>
      </c>
      <c r="J221" s="457" t="s">
        <v>61</v>
      </c>
      <c r="K221" s="458" t="str">
        <f t="shared" si="58"/>
        <v>E3.P_J.MR1</v>
      </c>
      <c r="L221" s="362" t="s">
        <v>471</v>
      </c>
      <c r="M221" s="363" t="s">
        <v>1304</v>
      </c>
      <c r="N221" s="407">
        <v>1</v>
      </c>
      <c r="O221" s="408">
        <v>1</v>
      </c>
      <c r="P221" s="250" t="s">
        <v>64</v>
      </c>
      <c r="Q221" s="250" t="str">
        <f t="shared" si="59"/>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SUM(AA221:AF221)</f>
        <v>103000000</v>
      </c>
      <c r="AH221" s="593">
        <v>79000000</v>
      </c>
      <c r="AI221" s="593">
        <f>+AB221</f>
        <v>0</v>
      </c>
      <c r="AJ221" s="593">
        <f>+AC221</f>
        <v>0</v>
      </c>
      <c r="AK221" s="593">
        <f>+AD221</f>
        <v>0</v>
      </c>
      <c r="AL221" s="593">
        <f>+AE221</f>
        <v>0</v>
      </c>
      <c r="AM221" s="593">
        <f>+AF221</f>
        <v>0</v>
      </c>
      <c r="AN221" s="593">
        <f>SUM(AH221:AM221)</f>
        <v>79000000</v>
      </c>
      <c r="AO221" s="593">
        <v>76500000</v>
      </c>
      <c r="AP221" s="593">
        <f>+AI221</f>
        <v>0</v>
      </c>
      <c r="AQ221" s="593">
        <f>+AJ221</f>
        <v>0</v>
      </c>
      <c r="AR221" s="593">
        <f>+AK221</f>
        <v>0</v>
      </c>
      <c r="AS221" s="593">
        <f>+AL221</f>
        <v>0</v>
      </c>
      <c r="AT221" s="593">
        <f>+AM221</f>
        <v>0</v>
      </c>
      <c r="AU221" s="593">
        <f>SUM(AO221:AT221)</f>
        <v>76500000</v>
      </c>
      <c r="AV221" s="593">
        <v>105000000</v>
      </c>
      <c r="AW221" s="593">
        <f>+AP221</f>
        <v>0</v>
      </c>
      <c r="AX221" s="593">
        <f>+AQ221</f>
        <v>0</v>
      </c>
      <c r="AY221" s="593">
        <f>+AR221</f>
        <v>0</v>
      </c>
      <c r="AZ221" s="593">
        <f>+AS221</f>
        <v>0</v>
      </c>
      <c r="BA221" s="593">
        <f>+AT221</f>
        <v>0</v>
      </c>
      <c r="BB221" s="593">
        <f>SUM(AV221:BA221)</f>
        <v>105000000</v>
      </c>
      <c r="BC221" s="661">
        <f>+BB221+AU221+AN221+AG221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5" t="s">
        <v>1307</v>
      </c>
      <c r="EM221" s="836" t="s">
        <v>1305</v>
      </c>
      <c r="EN221" s="274" t="s">
        <v>1306</v>
      </c>
      <c r="EO221" s="275">
        <v>1</v>
      </c>
      <c r="EP221" s="275">
        <v>1</v>
      </c>
      <c r="EQ221" s="330">
        <v>0.25</v>
      </c>
      <c r="ER221" s="330">
        <v>0.75</v>
      </c>
      <c r="ES221" s="276">
        <v>0</v>
      </c>
      <c r="ET221" s="839">
        <v>0</v>
      </c>
    </row>
    <row r="222" spans="1:152" ht="55.5" customHeight="1" x14ac:dyDescent="0.2">
      <c r="A222" s="278" t="s">
        <v>90</v>
      </c>
      <c r="B222" s="431" t="s">
        <v>91</v>
      </c>
      <c r="C222" s="432" t="s">
        <v>992</v>
      </c>
      <c r="D222" s="432"/>
      <c r="E222" s="8" t="s">
        <v>818</v>
      </c>
      <c r="F222" s="282" t="str">
        <f t="shared" si="57"/>
        <v>E3.P_J</v>
      </c>
      <c r="G222" s="455" t="s">
        <v>354</v>
      </c>
      <c r="H222" s="455" t="s">
        <v>491</v>
      </c>
      <c r="I222" s="459"/>
      <c r="J222" s="460" t="s">
        <v>61</v>
      </c>
      <c r="K222" s="375" t="str">
        <f t="shared" si="58"/>
        <v>E3.P_J.MR1</v>
      </c>
      <c r="L222" s="639" t="s">
        <v>471</v>
      </c>
      <c r="M222" s="432" t="s">
        <v>1304</v>
      </c>
      <c r="N222" s="413">
        <v>1</v>
      </c>
      <c r="O222" s="414">
        <v>1</v>
      </c>
      <c r="P222" s="291" t="s">
        <v>74</v>
      </c>
      <c r="Q222" s="291" t="str">
        <f t="shared" si="59"/>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5" t="s">
        <v>1310</v>
      </c>
      <c r="EM222" s="836" t="s">
        <v>1305</v>
      </c>
      <c r="EN222" s="274" t="s">
        <v>1309</v>
      </c>
      <c r="EO222" s="275">
        <v>1</v>
      </c>
      <c r="EP222" s="275">
        <v>1</v>
      </c>
      <c r="EQ222" s="330">
        <v>0.25</v>
      </c>
      <c r="ER222" s="330">
        <v>0.25</v>
      </c>
      <c r="ES222" s="330">
        <v>0.25</v>
      </c>
      <c r="ET222" s="838">
        <v>0.25</v>
      </c>
    </row>
    <row r="223" spans="1:152" ht="35.25" customHeight="1" x14ac:dyDescent="0.2">
      <c r="A223" s="278" t="s">
        <v>90</v>
      </c>
      <c r="B223" s="431" t="s">
        <v>91</v>
      </c>
      <c r="C223" s="432" t="s">
        <v>992</v>
      </c>
      <c r="D223" s="432"/>
      <c r="E223" s="8" t="s">
        <v>818</v>
      </c>
      <c r="F223" s="282" t="str">
        <f t="shared" si="57"/>
        <v>E3.P_J</v>
      </c>
      <c r="G223" s="455" t="s">
        <v>354</v>
      </c>
      <c r="H223" s="455" t="s">
        <v>491</v>
      </c>
      <c r="I223" s="459"/>
      <c r="J223" s="460" t="s">
        <v>61</v>
      </c>
      <c r="K223" s="375" t="str">
        <f t="shared" si="58"/>
        <v>E3.P_J.MR1</v>
      </c>
      <c r="L223" s="639" t="s">
        <v>471</v>
      </c>
      <c r="M223" s="432" t="s">
        <v>1304</v>
      </c>
      <c r="N223" s="413">
        <v>1</v>
      </c>
      <c r="O223" s="414">
        <v>1</v>
      </c>
      <c r="P223" s="291" t="s">
        <v>87</v>
      </c>
      <c r="Q223" s="291" t="str">
        <f t="shared" si="59"/>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5" t="s">
        <v>1314</v>
      </c>
      <c r="EM223" s="319" t="s">
        <v>1312</v>
      </c>
      <c r="EN223" s="275" t="s">
        <v>1313</v>
      </c>
      <c r="EO223" s="275">
        <v>3</v>
      </c>
      <c r="EP223" s="275">
        <v>3</v>
      </c>
      <c r="EQ223" s="276">
        <v>0</v>
      </c>
      <c r="ER223" s="276">
        <v>1</v>
      </c>
      <c r="ES223" s="276">
        <v>1</v>
      </c>
      <c r="ET223" s="839">
        <v>1</v>
      </c>
    </row>
    <row r="224" spans="1:152" ht="62.25" customHeight="1" x14ac:dyDescent="0.2">
      <c r="A224" s="278" t="s">
        <v>90</v>
      </c>
      <c r="B224" s="431" t="s">
        <v>91</v>
      </c>
      <c r="C224" s="432" t="s">
        <v>992</v>
      </c>
      <c r="D224" s="432"/>
      <c r="E224" s="8" t="s">
        <v>818</v>
      </c>
      <c r="F224" s="282" t="str">
        <f t="shared" si="57"/>
        <v>E3.P_J</v>
      </c>
      <c r="G224" s="455" t="s">
        <v>354</v>
      </c>
      <c r="H224" s="455" t="s">
        <v>491</v>
      </c>
      <c r="I224" s="459"/>
      <c r="J224" s="460" t="s">
        <v>61</v>
      </c>
      <c r="K224" s="375" t="str">
        <f t="shared" si="58"/>
        <v>E3.P_J.MR1</v>
      </c>
      <c r="L224" s="639" t="s">
        <v>471</v>
      </c>
      <c r="M224" s="432" t="s">
        <v>1304</v>
      </c>
      <c r="N224" s="413">
        <v>1</v>
      </c>
      <c r="O224" s="414">
        <v>1</v>
      </c>
      <c r="P224" s="291" t="s">
        <v>99</v>
      </c>
      <c r="Q224" s="291" t="str">
        <f t="shared" si="59"/>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5" t="s">
        <v>1318</v>
      </c>
      <c r="EM224" s="836" t="s">
        <v>1316</v>
      </c>
      <c r="EN224" s="274" t="s">
        <v>1317</v>
      </c>
      <c r="EO224" s="275">
        <v>0.3</v>
      </c>
      <c r="EP224" s="275">
        <v>1</v>
      </c>
      <c r="EQ224" s="277">
        <v>0.2</v>
      </c>
      <c r="ER224" s="828">
        <v>0.2</v>
      </c>
      <c r="ES224" s="829">
        <v>0.3</v>
      </c>
      <c r="ET224" s="840">
        <v>0.3</v>
      </c>
    </row>
    <row r="225" spans="1:150" ht="42.75" customHeight="1" x14ac:dyDescent="0.2">
      <c r="A225" s="278" t="s">
        <v>90</v>
      </c>
      <c r="B225" s="431" t="s">
        <v>91</v>
      </c>
      <c r="C225" s="432" t="s">
        <v>992</v>
      </c>
      <c r="D225" s="432"/>
      <c r="E225" s="8" t="s">
        <v>818</v>
      </c>
      <c r="F225" s="282" t="str">
        <f t="shared" si="57"/>
        <v>E3.P_J</v>
      </c>
      <c r="G225" s="455" t="s">
        <v>354</v>
      </c>
      <c r="H225" s="455" t="s">
        <v>491</v>
      </c>
      <c r="I225" s="459"/>
      <c r="J225" s="460" t="s">
        <v>61</v>
      </c>
      <c r="K225" s="375" t="str">
        <f t="shared" si="58"/>
        <v>E3.P_J.MR1</v>
      </c>
      <c r="L225" s="639" t="s">
        <v>471</v>
      </c>
      <c r="M225" s="432" t="s">
        <v>1304</v>
      </c>
      <c r="N225" s="413">
        <v>1</v>
      </c>
      <c r="O225" s="414">
        <v>1</v>
      </c>
      <c r="P225" s="291" t="s">
        <v>1320</v>
      </c>
      <c r="Q225" s="291" t="str">
        <f t="shared" si="59"/>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5" t="s">
        <v>1322</v>
      </c>
      <c r="EM225" s="836" t="s">
        <v>1316</v>
      </c>
      <c r="EN225" s="274" t="s">
        <v>1321</v>
      </c>
      <c r="EO225" s="275">
        <v>0</v>
      </c>
      <c r="EP225" s="275">
        <v>1</v>
      </c>
      <c r="EQ225" s="330">
        <v>0</v>
      </c>
      <c r="ER225" s="829">
        <v>0</v>
      </c>
      <c r="ES225" s="829">
        <v>0.5</v>
      </c>
      <c r="ET225" s="840">
        <v>0.5</v>
      </c>
    </row>
    <row r="226" spans="1:150" ht="51.75" customHeight="1" x14ac:dyDescent="0.2">
      <c r="A226" s="278" t="s">
        <v>90</v>
      </c>
      <c r="B226" s="431" t="s">
        <v>91</v>
      </c>
      <c r="C226" s="432" t="s">
        <v>992</v>
      </c>
      <c r="D226" s="432"/>
      <c r="E226" s="8" t="s">
        <v>818</v>
      </c>
      <c r="F226" s="282" t="str">
        <f t="shared" si="57"/>
        <v>E3.P_J</v>
      </c>
      <c r="G226" s="455" t="s">
        <v>354</v>
      </c>
      <c r="H226" s="455" t="s">
        <v>491</v>
      </c>
      <c r="I226" s="459"/>
      <c r="J226" s="460" t="s">
        <v>61</v>
      </c>
      <c r="K226" s="375" t="str">
        <f t="shared" si="58"/>
        <v>E3.P_J.MR1</v>
      </c>
      <c r="L226" s="639" t="s">
        <v>471</v>
      </c>
      <c r="M226" s="432" t="s">
        <v>1304</v>
      </c>
      <c r="N226" s="413">
        <v>1</v>
      </c>
      <c r="O226" s="414">
        <v>1</v>
      </c>
      <c r="P226" s="291" t="s">
        <v>112</v>
      </c>
      <c r="Q226" s="291" t="str">
        <f t="shared" si="59"/>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5" t="s">
        <v>1326</v>
      </c>
      <c r="EM226" s="319" t="s">
        <v>1324</v>
      </c>
      <c r="EN226" s="275" t="s">
        <v>1325</v>
      </c>
      <c r="EO226" s="275">
        <v>1</v>
      </c>
      <c r="EP226" s="275">
        <v>1</v>
      </c>
      <c r="EQ226" s="330">
        <v>0.25</v>
      </c>
      <c r="ER226" s="330">
        <v>0.25</v>
      </c>
      <c r="ES226" s="330">
        <v>0.25</v>
      </c>
      <c r="ET226" s="838">
        <v>0.25</v>
      </c>
    </row>
    <row r="227" spans="1:150" ht="59.25" customHeight="1" x14ac:dyDescent="0.2">
      <c r="A227" s="278" t="s">
        <v>90</v>
      </c>
      <c r="B227" s="431" t="s">
        <v>91</v>
      </c>
      <c r="C227" s="432" t="s">
        <v>992</v>
      </c>
      <c r="D227" s="432"/>
      <c r="E227" s="8" t="s">
        <v>818</v>
      </c>
      <c r="F227" s="282" t="str">
        <f t="shared" si="57"/>
        <v>E3.P_J</v>
      </c>
      <c r="G227" s="455" t="s">
        <v>354</v>
      </c>
      <c r="H227" s="455" t="s">
        <v>491</v>
      </c>
      <c r="I227" s="459"/>
      <c r="J227" s="460" t="s">
        <v>61</v>
      </c>
      <c r="K227" s="375" t="str">
        <f t="shared" si="58"/>
        <v>E3.P_J.MR1</v>
      </c>
      <c r="L227" s="639" t="s">
        <v>471</v>
      </c>
      <c r="M227" s="432" t="s">
        <v>1304</v>
      </c>
      <c r="N227" s="413">
        <v>1</v>
      </c>
      <c r="O227" s="414">
        <v>1</v>
      </c>
      <c r="P227" s="291" t="s">
        <v>122</v>
      </c>
      <c r="Q227" s="291" t="str">
        <f t="shared" si="59"/>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5" t="s">
        <v>1330</v>
      </c>
      <c r="EM227" s="319" t="s">
        <v>1328</v>
      </c>
      <c r="EN227" s="275" t="s">
        <v>1329</v>
      </c>
      <c r="EO227" s="275">
        <v>0.25</v>
      </c>
      <c r="EP227" s="275">
        <v>1</v>
      </c>
      <c r="EQ227" s="277">
        <v>0.2</v>
      </c>
      <c r="ER227" s="277">
        <v>0.3</v>
      </c>
      <c r="ES227" s="330">
        <v>0.25</v>
      </c>
      <c r="ET227" s="838">
        <v>0.25</v>
      </c>
    </row>
    <row r="228" spans="1:150" ht="53.25" customHeight="1" thickBot="1" x14ac:dyDescent="0.25">
      <c r="A228" s="278" t="s">
        <v>90</v>
      </c>
      <c r="B228" s="431" t="s">
        <v>91</v>
      </c>
      <c r="C228" s="432" t="s">
        <v>992</v>
      </c>
      <c r="D228" s="432"/>
      <c r="E228" s="8" t="s">
        <v>818</v>
      </c>
      <c r="F228" s="282" t="str">
        <f t="shared" si="57"/>
        <v>E3.P_J</v>
      </c>
      <c r="G228" s="567" t="s">
        <v>354</v>
      </c>
      <c r="H228" s="567" t="s">
        <v>491</v>
      </c>
      <c r="I228" s="465"/>
      <c r="J228" s="466" t="s">
        <v>61</v>
      </c>
      <c r="K228" s="467" t="str">
        <f t="shared" si="58"/>
        <v>E3.P_J.MR1</v>
      </c>
      <c r="L228" s="640" t="s">
        <v>471</v>
      </c>
      <c r="M228" s="600" t="s">
        <v>1304</v>
      </c>
      <c r="N228" s="416">
        <v>1</v>
      </c>
      <c r="O228" s="417">
        <v>1</v>
      </c>
      <c r="P228" s="348" t="s">
        <v>132</v>
      </c>
      <c r="Q228" s="349" t="str">
        <f t="shared" si="59"/>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5" t="s">
        <v>1334</v>
      </c>
      <c r="EM228" s="319" t="s">
        <v>1332</v>
      </c>
      <c r="EN228" s="275" t="s">
        <v>1333</v>
      </c>
      <c r="EO228" s="275">
        <v>1</v>
      </c>
      <c r="EP228" s="275">
        <v>4</v>
      </c>
      <c r="EQ228" s="276">
        <v>0</v>
      </c>
      <c r="ER228" s="827">
        <v>1</v>
      </c>
      <c r="ES228" s="827">
        <v>3</v>
      </c>
      <c r="ET228" s="843">
        <v>0</v>
      </c>
    </row>
    <row r="229" spans="1:150" ht="174" customHeight="1" thickBot="1" x14ac:dyDescent="0.25">
      <c r="A229" s="278" t="s">
        <v>90</v>
      </c>
      <c r="B229" s="431" t="s">
        <v>91</v>
      </c>
      <c r="C229" s="432" t="s">
        <v>992</v>
      </c>
      <c r="D229" s="433" t="s">
        <v>1217</v>
      </c>
      <c r="E229" s="25" t="s">
        <v>1336</v>
      </c>
      <c r="F229" s="721" t="str">
        <f t="shared" si="57"/>
        <v>E3.P_K</v>
      </c>
      <c r="G229" s="722" t="s">
        <v>365</v>
      </c>
      <c r="H229" s="723" t="s">
        <v>499</v>
      </c>
      <c r="I229" s="663" t="s">
        <v>1337</v>
      </c>
      <c r="J229" s="724" t="s">
        <v>61</v>
      </c>
      <c r="K229" s="725" t="str">
        <f t="shared" si="58"/>
        <v>E3.P_K.MR1</v>
      </c>
      <c r="L229" s="578" t="s">
        <v>479</v>
      </c>
      <c r="M229" s="579" t="s">
        <v>1338</v>
      </c>
      <c r="N229" s="587">
        <v>0</v>
      </c>
      <c r="O229" s="666">
        <v>23</v>
      </c>
      <c r="P229" s="726" t="s">
        <v>64</v>
      </c>
      <c r="Q229" s="25" t="str">
        <f t="shared" si="59"/>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SUM(AA229:AF229)</f>
        <v>1200000000</v>
      </c>
      <c r="AH229" s="731">
        <f t="shared" ref="AH229:AM229" si="60">AA229*1.035</f>
        <v>731189444.08499992</v>
      </c>
      <c r="AI229" s="731">
        <f t="shared" si="60"/>
        <v>0</v>
      </c>
      <c r="AJ229" s="731">
        <f t="shared" si="60"/>
        <v>0</v>
      </c>
      <c r="AK229" s="731">
        <f t="shared" si="60"/>
        <v>0</v>
      </c>
      <c r="AL229" s="731">
        <f t="shared" si="60"/>
        <v>0</v>
      </c>
      <c r="AM229" s="731">
        <f t="shared" si="60"/>
        <v>510810555.91499996</v>
      </c>
      <c r="AN229" s="731">
        <f>SUM(AH229:AM229)</f>
        <v>1242000000</v>
      </c>
      <c r="AO229" s="731">
        <f t="shared" ref="AO229:AT229" si="61">AH229*1.035</f>
        <v>756781074.62797487</v>
      </c>
      <c r="AP229" s="731">
        <f t="shared" si="61"/>
        <v>0</v>
      </c>
      <c r="AQ229" s="731">
        <f t="shared" si="61"/>
        <v>0</v>
      </c>
      <c r="AR229" s="731">
        <f t="shared" si="61"/>
        <v>0</v>
      </c>
      <c r="AS229" s="731">
        <f t="shared" si="61"/>
        <v>0</v>
      </c>
      <c r="AT229" s="731">
        <f t="shared" si="61"/>
        <v>528688925.37202489</v>
      </c>
      <c r="AU229" s="731">
        <f>SUM(AO229:AT229)</f>
        <v>1285469999.9999998</v>
      </c>
      <c r="AV229" s="731">
        <f t="shared" ref="AV229:BA229" si="62">AO229*1.035</f>
        <v>783268412.23995388</v>
      </c>
      <c r="AW229" s="731">
        <f t="shared" si="62"/>
        <v>0</v>
      </c>
      <c r="AX229" s="731">
        <f t="shared" si="62"/>
        <v>0</v>
      </c>
      <c r="AY229" s="731">
        <f t="shared" si="62"/>
        <v>0</v>
      </c>
      <c r="AZ229" s="731">
        <f t="shared" si="62"/>
        <v>0</v>
      </c>
      <c r="BA229" s="731">
        <f t="shared" si="62"/>
        <v>547193037.76004577</v>
      </c>
      <c r="BB229" s="731">
        <f>SUM(AV229:BA229)</f>
        <v>1330461449.9999995</v>
      </c>
      <c r="BC229" s="732">
        <f>+BB229+AU229+AN229+AG229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41" t="s">
        <v>1341</v>
      </c>
      <c r="EM229" s="319" t="s">
        <v>1339</v>
      </c>
      <c r="EN229" s="275" t="s">
        <v>1340</v>
      </c>
      <c r="EO229" s="275">
        <v>0</v>
      </c>
      <c r="EP229" s="275">
        <v>23</v>
      </c>
      <c r="EQ229" s="276">
        <v>4</v>
      </c>
      <c r="ER229" s="827">
        <v>10</v>
      </c>
      <c r="ES229" s="827">
        <v>6</v>
      </c>
      <c r="ET229" s="843">
        <v>3</v>
      </c>
    </row>
    <row r="230" spans="1:150" ht="100.5" customHeight="1" x14ac:dyDescent="0.2">
      <c r="A230" s="278" t="s">
        <v>90</v>
      </c>
      <c r="B230" s="431" t="s">
        <v>91</v>
      </c>
      <c r="C230" s="432" t="s">
        <v>992</v>
      </c>
      <c r="D230" s="433" t="s">
        <v>1127</v>
      </c>
      <c r="E230" s="26" t="s">
        <v>1343</v>
      </c>
      <c r="F230" s="240" t="str">
        <f t="shared" si="57"/>
        <v>E3.P_L</v>
      </c>
      <c r="G230" s="734" t="s">
        <v>379</v>
      </c>
      <c r="H230" s="242" t="s">
        <v>507</v>
      </c>
      <c r="I230" s="658" t="s">
        <v>1344</v>
      </c>
      <c r="J230" s="457" t="s">
        <v>61</v>
      </c>
      <c r="K230" s="458" t="str">
        <f t="shared" si="58"/>
        <v>E3.P_L.MR1</v>
      </c>
      <c r="L230" s="517" t="s">
        <v>487</v>
      </c>
      <c r="M230" s="735" t="s">
        <v>1345</v>
      </c>
      <c r="N230" s="736" t="s">
        <v>1346</v>
      </c>
      <c r="O230" s="737" t="s">
        <v>1347</v>
      </c>
      <c r="P230" s="712" t="s">
        <v>64</v>
      </c>
      <c r="Q230" s="713" t="str">
        <f t="shared" si="59"/>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SUM(AA230:AF230)</f>
        <v>5838749926</v>
      </c>
      <c r="AH230" s="593">
        <f>AA230*1.035</f>
        <v>0</v>
      </c>
      <c r="AI230" s="593">
        <v>800000000</v>
      </c>
      <c r="AJ230" s="593">
        <v>395529000</v>
      </c>
      <c r="AK230" s="593">
        <f>AD230*1.035</f>
        <v>0</v>
      </c>
      <c r="AL230" s="593">
        <f>AE230*1.035</f>
        <v>0</v>
      </c>
      <c r="AM230" s="593">
        <v>4855322000</v>
      </c>
      <c r="AN230" s="593">
        <f>SUM(AH230:AM230)</f>
        <v>6050851000</v>
      </c>
      <c r="AO230" s="593">
        <f>AH230*1.035</f>
        <v>0</v>
      </c>
      <c r="AP230" s="593">
        <v>1050660000</v>
      </c>
      <c r="AQ230" s="593">
        <v>199710000</v>
      </c>
      <c r="AR230" s="593">
        <f>AK230*1.035</f>
        <v>0</v>
      </c>
      <c r="AS230" s="593">
        <f>AL230*1.035</f>
        <v>0</v>
      </c>
      <c r="AT230" s="593">
        <v>5124277000</v>
      </c>
      <c r="AU230" s="593">
        <f>SUM(AO230:AT230)</f>
        <v>6374647000</v>
      </c>
      <c r="AV230" s="593">
        <v>624555000</v>
      </c>
      <c r="AW230" s="593">
        <f>AP230*1.035</f>
        <v>1087433100</v>
      </c>
      <c r="AX230" s="593">
        <v>0</v>
      </c>
      <c r="AY230" s="593">
        <f>AR230*1.035</f>
        <v>0</v>
      </c>
      <c r="AZ230" s="593">
        <f>AS230*1.035</f>
        <v>0</v>
      </c>
      <c r="BA230" s="593">
        <v>4639918000</v>
      </c>
      <c r="BB230" s="593">
        <f>SUM(AV230:BA230)</f>
        <v>6351906100</v>
      </c>
      <c r="BC230" s="661">
        <f>+BB230+AU230+AN230+AG230</f>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5" t="s">
        <v>1350</v>
      </c>
      <c r="EM230" s="319" t="s">
        <v>1348</v>
      </c>
      <c r="EN230" s="275" t="s">
        <v>1349</v>
      </c>
      <c r="EO230" s="275">
        <v>3</v>
      </c>
      <c r="EP230" s="275">
        <v>3</v>
      </c>
      <c r="EQ230" s="277">
        <v>0.2</v>
      </c>
      <c r="ER230" s="828">
        <v>0.2</v>
      </c>
      <c r="ES230" s="828">
        <v>1.4</v>
      </c>
      <c r="ET230" s="837">
        <v>1.2</v>
      </c>
    </row>
    <row r="231" spans="1:150" ht="54" customHeight="1" x14ac:dyDescent="0.2">
      <c r="A231" s="278" t="s">
        <v>90</v>
      </c>
      <c r="B231" s="431" t="s">
        <v>91</v>
      </c>
      <c r="C231" s="432" t="s">
        <v>992</v>
      </c>
      <c r="D231" s="432"/>
      <c r="E231" s="8" t="s">
        <v>1343</v>
      </c>
      <c r="F231" s="282" t="str">
        <f t="shared" si="57"/>
        <v>E3.P_L</v>
      </c>
      <c r="G231" s="455" t="s">
        <v>379</v>
      </c>
      <c r="H231" s="455" t="s">
        <v>507</v>
      </c>
      <c r="I231" s="738"/>
      <c r="J231" s="282" t="s">
        <v>61</v>
      </c>
      <c r="K231" s="650" t="str">
        <f t="shared" si="58"/>
        <v>E3.P_L.MR1</v>
      </c>
      <c r="L231" s="411" t="s">
        <v>487</v>
      </c>
      <c r="M231" s="412" t="s">
        <v>1352</v>
      </c>
      <c r="N231" s="739" t="s">
        <v>1346</v>
      </c>
      <c r="O231" s="740" t="s">
        <v>1347</v>
      </c>
      <c r="P231" s="714" t="s">
        <v>87</v>
      </c>
      <c r="Q231" s="715" t="str">
        <f t="shared" si="59"/>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5" t="s">
        <v>1355</v>
      </c>
      <c r="EM231" s="319" t="s">
        <v>1353</v>
      </c>
      <c r="EN231" s="275" t="s">
        <v>1354</v>
      </c>
      <c r="EO231" s="275">
        <v>0</v>
      </c>
      <c r="EP231" s="276">
        <v>80</v>
      </c>
      <c r="EQ231" s="276">
        <v>0</v>
      </c>
      <c r="ER231" s="828">
        <v>0</v>
      </c>
      <c r="ES231" s="277">
        <v>20</v>
      </c>
      <c r="ET231" s="837">
        <v>60</v>
      </c>
    </row>
    <row r="232" spans="1:150" ht="46.5" customHeight="1" x14ac:dyDescent="0.2">
      <c r="A232" s="278" t="s">
        <v>90</v>
      </c>
      <c r="B232" s="431" t="s">
        <v>91</v>
      </c>
      <c r="C232" s="432" t="s">
        <v>992</v>
      </c>
      <c r="D232" s="432"/>
      <c r="E232" s="8" t="s">
        <v>1343</v>
      </c>
      <c r="F232" s="282" t="str">
        <f t="shared" si="57"/>
        <v>E3.P_L</v>
      </c>
      <c r="G232" s="455" t="s">
        <v>379</v>
      </c>
      <c r="H232" s="455" t="s">
        <v>507</v>
      </c>
      <c r="I232" s="738"/>
      <c r="J232" s="282" t="s">
        <v>61</v>
      </c>
      <c r="K232" s="650" t="str">
        <f t="shared" si="58"/>
        <v>E3.P_L.MR1</v>
      </c>
      <c r="L232" s="411" t="s">
        <v>487</v>
      </c>
      <c r="M232" s="412" t="s">
        <v>1352</v>
      </c>
      <c r="N232" s="739" t="s">
        <v>1346</v>
      </c>
      <c r="O232" s="740" t="s">
        <v>1347</v>
      </c>
      <c r="P232" s="714" t="s">
        <v>99</v>
      </c>
      <c r="Q232" s="715" t="str">
        <f t="shared" si="59"/>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5" t="s">
        <v>1358</v>
      </c>
      <c r="EM232" s="319" t="s">
        <v>1357</v>
      </c>
      <c r="EN232" s="275" t="s">
        <v>305</v>
      </c>
      <c r="EO232" s="387">
        <v>1</v>
      </c>
      <c r="EP232" s="387">
        <v>1</v>
      </c>
      <c r="EQ232" s="277">
        <v>0.5</v>
      </c>
      <c r="ER232" s="828">
        <v>0.2</v>
      </c>
      <c r="ES232" s="828">
        <v>0.2</v>
      </c>
      <c r="ET232" s="837">
        <v>0.1</v>
      </c>
    </row>
    <row r="233" spans="1:150" ht="39" customHeight="1" x14ac:dyDescent="0.2">
      <c r="A233" s="278" t="s">
        <v>90</v>
      </c>
      <c r="B233" s="431" t="s">
        <v>91</v>
      </c>
      <c r="C233" s="432" t="s">
        <v>992</v>
      </c>
      <c r="D233" s="432"/>
      <c r="E233" s="8" t="s">
        <v>1343</v>
      </c>
      <c r="F233" s="282" t="str">
        <f t="shared" si="57"/>
        <v>E3.P_L</v>
      </c>
      <c r="G233" s="455" t="s">
        <v>379</v>
      </c>
      <c r="H233" s="455" t="s">
        <v>507</v>
      </c>
      <c r="I233" s="738"/>
      <c r="J233" s="282" t="s">
        <v>61</v>
      </c>
      <c r="K233" s="650" t="str">
        <f t="shared" si="58"/>
        <v>E3.P_L.MR1</v>
      </c>
      <c r="L233" s="411" t="s">
        <v>487</v>
      </c>
      <c r="M233" s="412" t="s">
        <v>1352</v>
      </c>
      <c r="N233" s="739" t="s">
        <v>1346</v>
      </c>
      <c r="O233" s="740" t="s">
        <v>1347</v>
      </c>
      <c r="P233" s="715" t="s">
        <v>112</v>
      </c>
      <c r="Q233" s="715" t="str">
        <f t="shared" si="59"/>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5" t="s">
        <v>1362</v>
      </c>
      <c r="EM233" s="836" t="s">
        <v>1360</v>
      </c>
      <c r="EN233" s="274" t="s">
        <v>1361</v>
      </c>
      <c r="EO233" s="387">
        <v>0</v>
      </c>
      <c r="EP233" s="387">
        <v>1</v>
      </c>
      <c r="EQ233" s="276">
        <v>0</v>
      </c>
      <c r="ER233" s="828">
        <v>0.4</v>
      </c>
      <c r="ES233" s="828">
        <v>0.6</v>
      </c>
      <c r="ET233" s="839">
        <v>0</v>
      </c>
    </row>
    <row r="234" spans="1:150" ht="39" customHeight="1" x14ac:dyDescent="0.2">
      <c r="A234" s="278" t="s">
        <v>90</v>
      </c>
      <c r="B234" s="431" t="s">
        <v>91</v>
      </c>
      <c r="C234" s="432" t="s">
        <v>992</v>
      </c>
      <c r="D234" s="432"/>
      <c r="E234" s="8" t="s">
        <v>1343</v>
      </c>
      <c r="F234" s="282" t="str">
        <f t="shared" si="57"/>
        <v>E3.P_L</v>
      </c>
      <c r="G234" s="455" t="s">
        <v>379</v>
      </c>
      <c r="H234" s="455" t="s">
        <v>507</v>
      </c>
      <c r="I234" s="738"/>
      <c r="J234" s="282" t="s">
        <v>61</v>
      </c>
      <c r="K234" s="650" t="str">
        <f t="shared" si="58"/>
        <v>E3.P_L.MR1</v>
      </c>
      <c r="L234" s="411" t="s">
        <v>487</v>
      </c>
      <c r="M234" s="412" t="s">
        <v>1352</v>
      </c>
      <c r="N234" s="739" t="s">
        <v>1346</v>
      </c>
      <c r="O234" s="740" t="s">
        <v>1347</v>
      </c>
      <c r="P234" s="715" t="s">
        <v>1364</v>
      </c>
      <c r="Q234" s="715" t="str">
        <f t="shared" si="59"/>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5" t="s">
        <v>1366</v>
      </c>
      <c r="EM234" s="836" t="s">
        <v>1360</v>
      </c>
      <c r="EN234" s="274" t="s">
        <v>1365</v>
      </c>
      <c r="EO234" s="387">
        <v>0</v>
      </c>
      <c r="EP234" s="387">
        <v>1</v>
      </c>
      <c r="EQ234" s="277">
        <v>0.1</v>
      </c>
      <c r="ER234" s="277">
        <v>0.9</v>
      </c>
      <c r="ES234" s="276">
        <v>0</v>
      </c>
      <c r="ET234" s="839">
        <v>0</v>
      </c>
    </row>
    <row r="235" spans="1:150" ht="44.25" customHeight="1" x14ac:dyDescent="0.2">
      <c r="A235" s="278" t="s">
        <v>90</v>
      </c>
      <c r="B235" s="431" t="s">
        <v>91</v>
      </c>
      <c r="C235" s="432" t="s">
        <v>992</v>
      </c>
      <c r="D235" s="432"/>
      <c r="E235" s="8" t="s">
        <v>1343</v>
      </c>
      <c r="F235" s="282" t="str">
        <f t="shared" si="57"/>
        <v>E3.P_L</v>
      </c>
      <c r="G235" s="455" t="s">
        <v>379</v>
      </c>
      <c r="H235" s="455" t="s">
        <v>507</v>
      </c>
      <c r="I235" s="738"/>
      <c r="J235" s="282" t="s">
        <v>61</v>
      </c>
      <c r="K235" s="650" t="str">
        <f t="shared" si="58"/>
        <v>E3.P_L.MR1</v>
      </c>
      <c r="L235" s="411" t="s">
        <v>487</v>
      </c>
      <c r="M235" s="412" t="s">
        <v>1352</v>
      </c>
      <c r="N235" s="739" t="s">
        <v>1346</v>
      </c>
      <c r="O235" s="740" t="s">
        <v>1347</v>
      </c>
      <c r="P235" s="715" t="s">
        <v>1368</v>
      </c>
      <c r="Q235" s="715" t="str">
        <f t="shared" si="59"/>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5" t="s">
        <v>1370</v>
      </c>
      <c r="EM235" s="836" t="s">
        <v>1360</v>
      </c>
      <c r="EN235" s="274" t="s">
        <v>1369</v>
      </c>
      <c r="EO235" s="387">
        <v>0</v>
      </c>
      <c r="EP235" s="387">
        <v>1</v>
      </c>
      <c r="EQ235" s="276">
        <v>0</v>
      </c>
      <c r="ER235" s="276">
        <v>1</v>
      </c>
      <c r="ES235" s="276">
        <v>0</v>
      </c>
      <c r="ET235" s="839">
        <v>0</v>
      </c>
    </row>
    <row r="236" spans="1:150" ht="42" customHeight="1" x14ac:dyDescent="0.2">
      <c r="A236" s="278" t="s">
        <v>90</v>
      </c>
      <c r="B236" s="431" t="s">
        <v>91</v>
      </c>
      <c r="C236" s="432" t="s">
        <v>992</v>
      </c>
      <c r="D236" s="432"/>
      <c r="E236" s="8" t="s">
        <v>1343</v>
      </c>
      <c r="F236" s="282" t="str">
        <f t="shared" si="57"/>
        <v>E3.P_L</v>
      </c>
      <c r="G236" s="455" t="s">
        <v>379</v>
      </c>
      <c r="H236" s="455" t="s">
        <v>507</v>
      </c>
      <c r="I236" s="738"/>
      <c r="J236" s="282" t="s">
        <v>61</v>
      </c>
      <c r="K236" s="650" t="str">
        <f t="shared" si="58"/>
        <v>E3.P_L.MR1</v>
      </c>
      <c r="L236" s="411" t="s">
        <v>487</v>
      </c>
      <c r="M236" s="412" t="s">
        <v>1352</v>
      </c>
      <c r="N236" s="739" t="s">
        <v>1346</v>
      </c>
      <c r="O236" s="740" t="s">
        <v>1347</v>
      </c>
      <c r="P236" s="715" t="s">
        <v>122</v>
      </c>
      <c r="Q236" s="715" t="str">
        <f t="shared" si="59"/>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5" t="s">
        <v>1374</v>
      </c>
      <c r="EM236" s="836" t="s">
        <v>1372</v>
      </c>
      <c r="EN236" s="274" t="s">
        <v>1373</v>
      </c>
      <c r="EO236" s="387">
        <v>0</v>
      </c>
      <c r="EP236" s="823">
        <v>0.3</v>
      </c>
      <c r="EQ236" s="824">
        <v>0.05</v>
      </c>
      <c r="ER236" s="824">
        <v>0.05</v>
      </c>
      <c r="ES236" s="820">
        <v>0.1</v>
      </c>
      <c r="ET236" s="844">
        <v>0.1</v>
      </c>
    </row>
    <row r="237" spans="1:150" ht="41.25" customHeight="1" x14ac:dyDescent="0.2">
      <c r="A237" s="278" t="s">
        <v>90</v>
      </c>
      <c r="B237" s="431" t="s">
        <v>91</v>
      </c>
      <c r="C237" s="432" t="s">
        <v>992</v>
      </c>
      <c r="D237" s="432"/>
      <c r="E237" s="8" t="s">
        <v>1343</v>
      </c>
      <c r="F237" s="282" t="str">
        <f t="shared" si="57"/>
        <v>E3.P_L</v>
      </c>
      <c r="G237" s="455" t="s">
        <v>379</v>
      </c>
      <c r="H237" s="455" t="s">
        <v>507</v>
      </c>
      <c r="I237" s="738"/>
      <c r="J237" s="282" t="s">
        <v>61</v>
      </c>
      <c r="K237" s="650" t="str">
        <f t="shared" si="58"/>
        <v>E3.P_L.MR1</v>
      </c>
      <c r="L237" s="411" t="s">
        <v>487</v>
      </c>
      <c r="M237" s="412" t="s">
        <v>1352</v>
      </c>
      <c r="N237" s="739" t="s">
        <v>1346</v>
      </c>
      <c r="O237" s="740" t="s">
        <v>1347</v>
      </c>
      <c r="P237" s="715" t="s">
        <v>132</v>
      </c>
      <c r="Q237" s="715" t="str">
        <f t="shared" si="59"/>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5" t="s">
        <v>1378</v>
      </c>
      <c r="EM237" s="836" t="s">
        <v>1376</v>
      </c>
      <c r="EN237" s="274" t="s">
        <v>1377</v>
      </c>
      <c r="EO237" s="387">
        <v>0</v>
      </c>
      <c r="EP237" s="387">
        <v>1</v>
      </c>
      <c r="EQ237" s="277">
        <v>0.3</v>
      </c>
      <c r="ER237" s="828">
        <v>0</v>
      </c>
      <c r="ES237" s="828">
        <v>0.3</v>
      </c>
      <c r="ET237" s="837">
        <v>0.4</v>
      </c>
    </row>
    <row r="238" spans="1:150" ht="39" customHeight="1" x14ac:dyDescent="0.2">
      <c r="A238" s="278" t="s">
        <v>90</v>
      </c>
      <c r="B238" s="431" t="s">
        <v>91</v>
      </c>
      <c r="C238" s="432" t="s">
        <v>992</v>
      </c>
      <c r="D238" s="432"/>
      <c r="E238" s="8" t="s">
        <v>1343</v>
      </c>
      <c r="F238" s="282" t="str">
        <f t="shared" si="57"/>
        <v>E3.P_L</v>
      </c>
      <c r="G238" s="455" t="s">
        <v>379</v>
      </c>
      <c r="H238" s="455" t="s">
        <v>507</v>
      </c>
      <c r="I238" s="738"/>
      <c r="J238" s="282" t="s">
        <v>61</v>
      </c>
      <c r="K238" s="650" t="str">
        <f t="shared" si="58"/>
        <v>E3.P_L.MR1</v>
      </c>
      <c r="L238" s="411" t="s">
        <v>487</v>
      </c>
      <c r="M238" s="412" t="s">
        <v>1352</v>
      </c>
      <c r="N238" s="739" t="s">
        <v>1346</v>
      </c>
      <c r="O238" s="740" t="s">
        <v>1347</v>
      </c>
      <c r="P238" s="715" t="s">
        <v>1380</v>
      </c>
      <c r="Q238" s="715" t="str">
        <f t="shared" si="59"/>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5" t="s">
        <v>1382</v>
      </c>
      <c r="EM238" s="836" t="s">
        <v>1376</v>
      </c>
      <c r="EN238" s="274" t="s">
        <v>1381</v>
      </c>
      <c r="EO238" s="387">
        <v>0</v>
      </c>
      <c r="EP238" s="387">
        <v>1</v>
      </c>
      <c r="EQ238" s="276">
        <v>0</v>
      </c>
      <c r="ER238" s="827">
        <v>0</v>
      </c>
      <c r="ES238" s="276">
        <v>0</v>
      </c>
      <c r="ET238" s="843">
        <v>1</v>
      </c>
    </row>
    <row r="239" spans="1:150" ht="37.5" customHeight="1" thickBot="1" x14ac:dyDescent="0.25">
      <c r="A239" s="278" t="s">
        <v>90</v>
      </c>
      <c r="B239" s="431" t="s">
        <v>91</v>
      </c>
      <c r="C239" s="432" t="s">
        <v>992</v>
      </c>
      <c r="D239" s="432"/>
      <c r="E239" s="8" t="s">
        <v>1343</v>
      </c>
      <c r="F239" s="282" t="str">
        <f t="shared" si="57"/>
        <v>E3.P_L</v>
      </c>
      <c r="G239" s="455" t="s">
        <v>379</v>
      </c>
      <c r="H239" s="455" t="s">
        <v>507</v>
      </c>
      <c r="I239" s="746"/>
      <c r="J239" s="601" t="s">
        <v>61</v>
      </c>
      <c r="K239" s="747" t="str">
        <f t="shared" si="58"/>
        <v>E3.P_L.MR1</v>
      </c>
      <c r="L239" s="427" t="s">
        <v>487</v>
      </c>
      <c r="M239" s="428" t="s">
        <v>1352</v>
      </c>
      <c r="N239" s="748" t="s">
        <v>1346</v>
      </c>
      <c r="O239" s="749" t="s">
        <v>1347</v>
      </c>
      <c r="P239" s="717" t="s">
        <v>142</v>
      </c>
      <c r="Q239" s="717" t="str">
        <f t="shared" si="59"/>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5" t="s">
        <v>1386</v>
      </c>
      <c r="EM239" s="319" t="s">
        <v>1384</v>
      </c>
      <c r="EN239" s="275" t="s">
        <v>1385</v>
      </c>
      <c r="EO239" s="387">
        <v>1</v>
      </c>
      <c r="EP239" s="850">
        <v>4</v>
      </c>
      <c r="EQ239" s="276">
        <v>1</v>
      </c>
      <c r="ER239" s="276">
        <v>1</v>
      </c>
      <c r="ES239" s="276">
        <v>1</v>
      </c>
      <c r="ET239" s="839">
        <v>1</v>
      </c>
    </row>
    <row r="240" spans="1:150" ht="114.75" customHeight="1" x14ac:dyDescent="0.2">
      <c r="A240" s="278" t="s">
        <v>90</v>
      </c>
      <c r="B240" s="431" t="s">
        <v>91</v>
      </c>
      <c r="C240" s="432" t="s">
        <v>992</v>
      </c>
      <c r="D240" s="432"/>
      <c r="E240" s="8" t="s">
        <v>1343</v>
      </c>
      <c r="F240" s="282" t="str">
        <f t="shared" si="57"/>
        <v>E3.P_L</v>
      </c>
      <c r="G240" s="455" t="s">
        <v>379</v>
      </c>
      <c r="H240" s="455" t="s">
        <v>507</v>
      </c>
      <c r="I240" s="456" t="s">
        <v>1388</v>
      </c>
      <c r="J240" s="457" t="s">
        <v>167</v>
      </c>
      <c r="K240" s="458" t="str">
        <f t="shared" si="58"/>
        <v>E3.P_L.MR2</v>
      </c>
      <c r="L240" s="362" t="s">
        <v>495</v>
      </c>
      <c r="M240" s="363" t="s">
        <v>1352</v>
      </c>
      <c r="N240" s="248" t="s">
        <v>1389</v>
      </c>
      <c r="O240" s="248" t="s">
        <v>1390</v>
      </c>
      <c r="P240" s="367" t="s">
        <v>64</v>
      </c>
      <c r="Q240" s="367" t="str">
        <f t="shared" si="59"/>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1" t="s">
        <v>1393</v>
      </c>
      <c r="EM240" s="319" t="s">
        <v>1391</v>
      </c>
      <c r="EN240" s="275" t="s">
        <v>1392</v>
      </c>
      <c r="EO240" s="275">
        <v>0</v>
      </c>
      <c r="EP240" s="275">
        <v>5</v>
      </c>
      <c r="EQ240" s="276">
        <v>1</v>
      </c>
      <c r="ER240" s="827">
        <v>3</v>
      </c>
      <c r="ES240" s="828">
        <v>0.9</v>
      </c>
      <c r="ET240" s="837">
        <v>0.1</v>
      </c>
    </row>
    <row r="241" spans="1:152" ht="51" customHeight="1" x14ac:dyDescent="0.2">
      <c r="A241" s="278" t="s">
        <v>90</v>
      </c>
      <c r="B241" s="431" t="s">
        <v>91</v>
      </c>
      <c r="C241" s="432" t="s">
        <v>992</v>
      </c>
      <c r="D241" s="432"/>
      <c r="E241" s="8" t="s">
        <v>1343</v>
      </c>
      <c r="F241" s="282" t="str">
        <f t="shared" si="57"/>
        <v>E3.P_L</v>
      </c>
      <c r="G241" s="455" t="s">
        <v>379</v>
      </c>
      <c r="H241" s="455" t="s">
        <v>507</v>
      </c>
      <c r="I241" s="459"/>
      <c r="J241" s="460" t="s">
        <v>167</v>
      </c>
      <c r="K241" s="375" t="str">
        <f t="shared" si="58"/>
        <v>E3.P_L.MR2</v>
      </c>
      <c r="L241" s="411" t="s">
        <v>495</v>
      </c>
      <c r="M241" s="412" t="s">
        <v>1352</v>
      </c>
      <c r="N241" s="289" t="s">
        <v>1389</v>
      </c>
      <c r="O241" s="289" t="s">
        <v>1390</v>
      </c>
      <c r="P241" s="379" t="s">
        <v>87</v>
      </c>
      <c r="Q241" s="379" t="str">
        <f t="shared" si="59"/>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1" t="s">
        <v>1397</v>
      </c>
      <c r="EM241" s="836" t="s">
        <v>1395</v>
      </c>
      <c r="EN241" s="274" t="s">
        <v>1396</v>
      </c>
      <c r="EO241" s="275">
        <v>0</v>
      </c>
      <c r="EP241" s="275">
        <v>1</v>
      </c>
      <c r="EQ241" s="276">
        <v>0</v>
      </c>
      <c r="ER241" s="828">
        <v>0.5</v>
      </c>
      <c r="ES241" s="828">
        <v>0.5</v>
      </c>
      <c r="ET241" s="839">
        <v>0</v>
      </c>
    </row>
    <row r="242" spans="1:152" ht="51" customHeight="1" x14ac:dyDescent="0.2">
      <c r="A242" s="278" t="s">
        <v>90</v>
      </c>
      <c r="B242" s="431" t="s">
        <v>91</v>
      </c>
      <c r="C242" s="432" t="s">
        <v>992</v>
      </c>
      <c r="D242" s="432"/>
      <c r="E242" s="8" t="s">
        <v>1343</v>
      </c>
      <c r="F242" s="282" t="str">
        <f t="shared" si="57"/>
        <v>E3.P_L</v>
      </c>
      <c r="G242" s="455" t="s">
        <v>379</v>
      </c>
      <c r="H242" s="455" t="s">
        <v>507</v>
      </c>
      <c r="I242" s="459"/>
      <c r="J242" s="460" t="s">
        <v>167</v>
      </c>
      <c r="K242" s="375" t="str">
        <f t="shared" si="58"/>
        <v>E3.P_L.MR2</v>
      </c>
      <c r="L242" s="411" t="s">
        <v>495</v>
      </c>
      <c r="M242" s="412" t="s">
        <v>1352</v>
      </c>
      <c r="N242" s="289" t="s">
        <v>1389</v>
      </c>
      <c r="O242" s="289" t="s">
        <v>1390</v>
      </c>
      <c r="P242" s="379" t="s">
        <v>1271</v>
      </c>
      <c r="Q242" s="379" t="str">
        <f t="shared" si="59"/>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1" t="s">
        <v>1400</v>
      </c>
      <c r="EM242" s="836" t="s">
        <v>1395</v>
      </c>
      <c r="EN242" s="822" t="s">
        <v>1399</v>
      </c>
      <c r="EO242" s="822">
        <v>5</v>
      </c>
      <c r="EP242" s="822">
        <v>1</v>
      </c>
      <c r="EQ242" s="821">
        <v>0</v>
      </c>
      <c r="ER242" s="828">
        <v>0.2</v>
      </c>
      <c r="ES242" s="828">
        <v>0.8</v>
      </c>
      <c r="ET242" s="849">
        <v>0</v>
      </c>
    </row>
    <row r="243" spans="1:152" ht="42.75" customHeight="1" x14ac:dyDescent="0.2">
      <c r="A243" s="278" t="s">
        <v>90</v>
      </c>
      <c r="B243" s="431" t="s">
        <v>91</v>
      </c>
      <c r="C243" s="432" t="s">
        <v>992</v>
      </c>
      <c r="D243" s="432"/>
      <c r="E243" s="8" t="s">
        <v>1343</v>
      </c>
      <c r="F243" s="282" t="str">
        <f t="shared" si="57"/>
        <v>E3.P_L</v>
      </c>
      <c r="G243" s="455" t="s">
        <v>379</v>
      </c>
      <c r="H243" s="455" t="s">
        <v>507</v>
      </c>
      <c r="I243" s="459"/>
      <c r="J243" s="460" t="s">
        <v>167</v>
      </c>
      <c r="K243" s="375" t="str">
        <f t="shared" si="58"/>
        <v>E3.P_L.MR2</v>
      </c>
      <c r="L243" s="411" t="s">
        <v>495</v>
      </c>
      <c r="M243" s="412" t="s">
        <v>1352</v>
      </c>
      <c r="N243" s="289" t="s">
        <v>1389</v>
      </c>
      <c r="O243" s="289" t="s">
        <v>1390</v>
      </c>
      <c r="P243" s="379" t="s">
        <v>99</v>
      </c>
      <c r="Q243" s="379" t="str">
        <f t="shared" si="59"/>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1" t="s">
        <v>1404</v>
      </c>
      <c r="EM243" s="319" t="s">
        <v>1402</v>
      </c>
      <c r="EN243" s="275" t="s">
        <v>1403</v>
      </c>
      <c r="EO243" s="689">
        <v>0.01</v>
      </c>
      <c r="EP243" s="654">
        <v>0.5</v>
      </c>
      <c r="EQ243" s="276">
        <v>0</v>
      </c>
      <c r="ER243" s="277">
        <v>0.2</v>
      </c>
      <c r="ES243" s="277">
        <v>0.2</v>
      </c>
      <c r="ET243" s="842">
        <v>0.1</v>
      </c>
      <c r="EV243" s="755"/>
    </row>
    <row r="244" spans="1:152" ht="40.5" customHeight="1" x14ac:dyDescent="0.2">
      <c r="A244" s="278" t="s">
        <v>90</v>
      </c>
      <c r="B244" s="431" t="s">
        <v>91</v>
      </c>
      <c r="C244" s="432" t="s">
        <v>992</v>
      </c>
      <c r="D244" s="432"/>
      <c r="E244" s="8" t="s">
        <v>1343</v>
      </c>
      <c r="F244" s="282" t="str">
        <f t="shared" si="57"/>
        <v>E3.P_L</v>
      </c>
      <c r="G244" s="455" t="s">
        <v>379</v>
      </c>
      <c r="H244" s="455" t="s">
        <v>507</v>
      </c>
      <c r="I244" s="459"/>
      <c r="J244" s="460" t="s">
        <v>167</v>
      </c>
      <c r="K244" s="375" t="str">
        <f t="shared" si="58"/>
        <v>E3.P_L.MR2</v>
      </c>
      <c r="L244" s="411" t="s">
        <v>495</v>
      </c>
      <c r="M244" s="412" t="s">
        <v>1352</v>
      </c>
      <c r="N244" s="289" t="s">
        <v>1389</v>
      </c>
      <c r="O244" s="289" t="s">
        <v>1390</v>
      </c>
      <c r="P244" s="379" t="s">
        <v>112</v>
      </c>
      <c r="Q244" s="379" t="str">
        <f t="shared" si="59"/>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1" t="s">
        <v>1407</v>
      </c>
      <c r="EM244" s="836" t="s">
        <v>1406</v>
      </c>
      <c r="EN244" s="274" t="s">
        <v>1377</v>
      </c>
      <c r="EO244" s="387">
        <v>0</v>
      </c>
      <c r="EP244" s="387">
        <v>1</v>
      </c>
      <c r="EQ244" s="277">
        <v>0.3</v>
      </c>
      <c r="ER244" s="828">
        <v>0.1</v>
      </c>
      <c r="ES244" s="828">
        <v>0.6</v>
      </c>
      <c r="ET244" s="839">
        <v>0</v>
      </c>
    </row>
    <row r="245" spans="1:152" ht="39" customHeight="1" x14ac:dyDescent="0.2">
      <c r="A245" s="278" t="s">
        <v>90</v>
      </c>
      <c r="B245" s="431" t="s">
        <v>91</v>
      </c>
      <c r="C245" s="432" t="s">
        <v>992</v>
      </c>
      <c r="D245" s="432"/>
      <c r="E245" s="8" t="s">
        <v>1343</v>
      </c>
      <c r="F245" s="282" t="str">
        <f t="shared" si="57"/>
        <v>E3.P_L</v>
      </c>
      <c r="G245" s="455" t="s">
        <v>379</v>
      </c>
      <c r="H245" s="455" t="s">
        <v>507</v>
      </c>
      <c r="I245" s="459"/>
      <c r="J245" s="460" t="s">
        <v>167</v>
      </c>
      <c r="K245" s="375" t="str">
        <f t="shared" si="58"/>
        <v>E3.P_L.MR2</v>
      </c>
      <c r="L245" s="411" t="s">
        <v>495</v>
      </c>
      <c r="M245" s="412" t="s">
        <v>1352</v>
      </c>
      <c r="N245" s="289" t="s">
        <v>1389</v>
      </c>
      <c r="O245" s="289" t="s">
        <v>1390</v>
      </c>
      <c r="P245" s="379" t="s">
        <v>1364</v>
      </c>
      <c r="Q245" s="379" t="str">
        <f t="shared" si="59"/>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1" t="s">
        <v>1409</v>
      </c>
      <c r="EM245" s="836" t="s">
        <v>1406</v>
      </c>
      <c r="EN245" s="274" t="s">
        <v>1381</v>
      </c>
      <c r="EO245" s="387">
        <v>0</v>
      </c>
      <c r="EP245" s="387">
        <v>1</v>
      </c>
      <c r="EQ245" s="277">
        <v>0.1</v>
      </c>
      <c r="ER245" s="828">
        <v>0</v>
      </c>
      <c r="ES245" s="828">
        <v>0.2</v>
      </c>
      <c r="ET245" s="837">
        <v>0.7</v>
      </c>
    </row>
    <row r="246" spans="1:152" ht="42.75" customHeight="1" x14ac:dyDescent="0.2">
      <c r="A246" s="278" t="s">
        <v>90</v>
      </c>
      <c r="B246" s="431" t="s">
        <v>91</v>
      </c>
      <c r="C246" s="432" t="s">
        <v>992</v>
      </c>
      <c r="D246" s="432"/>
      <c r="E246" s="8" t="s">
        <v>1343</v>
      </c>
      <c r="F246" s="282" t="str">
        <f t="shared" si="57"/>
        <v>E3.P_L</v>
      </c>
      <c r="G246" s="455" t="s">
        <v>379</v>
      </c>
      <c r="H246" s="455" t="s">
        <v>507</v>
      </c>
      <c r="I246" s="459"/>
      <c r="J246" s="460" t="s">
        <v>167</v>
      </c>
      <c r="K246" s="375" t="str">
        <f t="shared" si="58"/>
        <v>E3.P_L.MR2</v>
      </c>
      <c r="L246" s="411" t="s">
        <v>495</v>
      </c>
      <c r="M246" s="412" t="s">
        <v>1352</v>
      </c>
      <c r="N246" s="289" t="s">
        <v>1389</v>
      </c>
      <c r="O246" s="289" t="s">
        <v>1390</v>
      </c>
      <c r="P246" s="379" t="s">
        <v>122</v>
      </c>
      <c r="Q246" s="379" t="str">
        <f t="shared" si="59"/>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1" t="s">
        <v>1413</v>
      </c>
      <c r="EM246" s="836" t="s">
        <v>1411</v>
      </c>
      <c r="EN246" s="274" t="s">
        <v>1412</v>
      </c>
      <c r="EO246" s="654">
        <v>0.4</v>
      </c>
      <c r="EP246" s="387">
        <v>1</v>
      </c>
      <c r="EQ246" s="277">
        <v>0.8</v>
      </c>
      <c r="ER246" s="277">
        <v>0.2</v>
      </c>
      <c r="ES246" s="276">
        <v>0</v>
      </c>
      <c r="ET246" s="839">
        <v>0</v>
      </c>
    </row>
    <row r="247" spans="1:152" ht="42" customHeight="1" x14ac:dyDescent="0.2">
      <c r="A247" s="278" t="s">
        <v>90</v>
      </c>
      <c r="B247" s="431" t="s">
        <v>91</v>
      </c>
      <c r="C247" s="432" t="s">
        <v>992</v>
      </c>
      <c r="D247" s="432"/>
      <c r="E247" s="8" t="s">
        <v>1343</v>
      </c>
      <c r="F247" s="282" t="str">
        <f t="shared" si="57"/>
        <v>E3.P_L</v>
      </c>
      <c r="G247" s="455" t="s">
        <v>379</v>
      </c>
      <c r="H247" s="455" t="s">
        <v>507</v>
      </c>
      <c r="I247" s="459"/>
      <c r="J247" s="460" t="s">
        <v>167</v>
      </c>
      <c r="K247" s="375" t="str">
        <f t="shared" si="58"/>
        <v>E3.P_L.MR2</v>
      </c>
      <c r="L247" s="411" t="s">
        <v>495</v>
      </c>
      <c r="M247" s="412" t="s">
        <v>1352</v>
      </c>
      <c r="N247" s="289" t="s">
        <v>1389</v>
      </c>
      <c r="O247" s="289" t="s">
        <v>1390</v>
      </c>
      <c r="P247" s="379" t="s">
        <v>1415</v>
      </c>
      <c r="Q247" s="379" t="str">
        <f t="shared" si="59"/>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1" t="s">
        <v>1417</v>
      </c>
      <c r="EM247" s="836" t="s">
        <v>1411</v>
      </c>
      <c r="EN247" s="274" t="s">
        <v>1416</v>
      </c>
      <c r="EO247" s="387">
        <v>0</v>
      </c>
      <c r="EP247" s="387">
        <v>1</v>
      </c>
      <c r="EQ247" s="276">
        <v>0</v>
      </c>
      <c r="ER247" s="828">
        <v>0.2</v>
      </c>
      <c r="ES247" s="828">
        <v>0.6</v>
      </c>
      <c r="ET247" s="837">
        <v>0.2</v>
      </c>
    </row>
    <row r="248" spans="1:152" ht="33" customHeight="1" thickBot="1" x14ac:dyDescent="0.25">
      <c r="A248" s="278" t="s">
        <v>90</v>
      </c>
      <c r="B248" s="431" t="s">
        <v>91</v>
      </c>
      <c r="C248" s="432" t="s">
        <v>992</v>
      </c>
      <c r="D248" s="432"/>
      <c r="E248" s="8" t="s">
        <v>1343</v>
      </c>
      <c r="F248" s="282" t="str">
        <f t="shared" si="57"/>
        <v>E3.P_L</v>
      </c>
      <c r="G248" s="455" t="s">
        <v>379</v>
      </c>
      <c r="H248" s="455" t="s">
        <v>507</v>
      </c>
      <c r="I248" s="465"/>
      <c r="J248" s="466" t="s">
        <v>167</v>
      </c>
      <c r="K248" s="467" t="str">
        <f t="shared" si="58"/>
        <v>E3.P_L.MR2</v>
      </c>
      <c r="L248" s="427" t="s">
        <v>495</v>
      </c>
      <c r="M248" s="428" t="s">
        <v>1352</v>
      </c>
      <c r="N248" s="429" t="s">
        <v>1389</v>
      </c>
      <c r="O248" s="429" t="s">
        <v>1390</v>
      </c>
      <c r="P248" s="392" t="s">
        <v>132</v>
      </c>
      <c r="Q248" s="393" t="str">
        <f t="shared" si="59"/>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1" t="s">
        <v>1420</v>
      </c>
      <c r="EM248" s="319" t="s">
        <v>1419</v>
      </c>
      <c r="EN248" s="275" t="s">
        <v>1385</v>
      </c>
      <c r="EO248" s="387">
        <v>0</v>
      </c>
      <c r="EP248" s="387">
        <v>4</v>
      </c>
      <c r="EQ248" s="276">
        <v>1</v>
      </c>
      <c r="ER248" s="276">
        <v>1</v>
      </c>
      <c r="ES248" s="276">
        <v>1</v>
      </c>
      <c r="ET248" s="839">
        <v>1</v>
      </c>
    </row>
    <row r="249" spans="1:152" ht="105" customHeight="1" x14ac:dyDescent="0.2">
      <c r="A249" s="278" t="s">
        <v>90</v>
      </c>
      <c r="B249" s="431" t="s">
        <v>91</v>
      </c>
      <c r="C249" s="432" t="s">
        <v>992</v>
      </c>
      <c r="D249" s="432"/>
      <c r="E249" s="8" t="s">
        <v>1343</v>
      </c>
      <c r="F249" s="282" t="str">
        <f t="shared" si="57"/>
        <v>E3.P_L</v>
      </c>
      <c r="G249" s="756" t="s">
        <v>379</v>
      </c>
      <c r="H249" s="756" t="s">
        <v>507</v>
      </c>
      <c r="I249" s="456" t="s">
        <v>1422</v>
      </c>
      <c r="J249" s="457" t="s">
        <v>212</v>
      </c>
      <c r="K249" s="458" t="str">
        <f t="shared" si="58"/>
        <v>E3.P_L.MR3</v>
      </c>
      <c r="L249" s="362" t="s">
        <v>503</v>
      </c>
      <c r="M249" s="660" t="s">
        <v>1352</v>
      </c>
      <c r="N249" s="248" t="s">
        <v>1423</v>
      </c>
      <c r="O249" s="248" t="s">
        <v>1424</v>
      </c>
      <c r="P249" s="366" t="s">
        <v>64</v>
      </c>
      <c r="Q249" s="367" t="str">
        <f t="shared" si="59"/>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1" t="s">
        <v>1426</v>
      </c>
      <c r="EM249" s="319" t="s">
        <v>1425</v>
      </c>
      <c r="EN249" s="275" t="s">
        <v>1385</v>
      </c>
      <c r="EO249" s="275">
        <v>0</v>
      </c>
      <c r="EP249" s="275">
        <v>4</v>
      </c>
      <c r="EQ249" s="276">
        <v>1</v>
      </c>
      <c r="ER249" s="276">
        <v>1</v>
      </c>
      <c r="ES249" s="276">
        <v>1</v>
      </c>
      <c r="ET249" s="839">
        <v>1</v>
      </c>
    </row>
    <row r="250" spans="1:152" ht="39" customHeight="1" x14ac:dyDescent="0.2">
      <c r="A250" s="278" t="s">
        <v>90</v>
      </c>
      <c r="B250" s="431" t="s">
        <v>91</v>
      </c>
      <c r="C250" s="432" t="s">
        <v>992</v>
      </c>
      <c r="D250" s="432"/>
      <c r="E250" s="8" t="s">
        <v>1343</v>
      </c>
      <c r="F250" s="282" t="str">
        <f t="shared" si="57"/>
        <v>E3.P_L</v>
      </c>
      <c r="G250" s="756" t="s">
        <v>379</v>
      </c>
      <c r="H250" s="756" t="s">
        <v>507</v>
      </c>
      <c r="I250" s="459"/>
      <c r="J250" s="460" t="s">
        <v>212</v>
      </c>
      <c r="K250" s="375" t="str">
        <f t="shared" si="58"/>
        <v>E3.P_L.MR3</v>
      </c>
      <c r="L250" s="287" t="s">
        <v>503</v>
      </c>
      <c r="M250" s="288" t="s">
        <v>1352</v>
      </c>
      <c r="N250" s="289" t="s">
        <v>1423</v>
      </c>
      <c r="O250" s="289" t="s">
        <v>1424</v>
      </c>
      <c r="P250" s="378" t="s">
        <v>87</v>
      </c>
      <c r="Q250" s="379" t="str">
        <f t="shared" si="59"/>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1" t="s">
        <v>1430</v>
      </c>
      <c r="EM250" s="319" t="s">
        <v>1428</v>
      </c>
      <c r="EN250" s="275" t="s">
        <v>1429</v>
      </c>
      <c r="EO250" s="275">
        <v>7</v>
      </c>
      <c r="EP250" s="275">
        <v>3</v>
      </c>
      <c r="EQ250" s="277">
        <v>0.5</v>
      </c>
      <c r="ER250" s="827">
        <v>1</v>
      </c>
      <c r="ES250" s="276">
        <v>1</v>
      </c>
      <c r="ET250" s="837">
        <v>0.5</v>
      </c>
    </row>
    <row r="251" spans="1:152" ht="48" customHeight="1" thickBot="1" x14ac:dyDescent="0.25">
      <c r="A251" s="278" t="s">
        <v>90</v>
      </c>
      <c r="B251" s="431" t="s">
        <v>91</v>
      </c>
      <c r="C251" s="432" t="s">
        <v>992</v>
      </c>
      <c r="D251" s="432"/>
      <c r="E251" s="8" t="s">
        <v>1343</v>
      </c>
      <c r="F251" s="282" t="str">
        <f t="shared" si="57"/>
        <v>E3.P_L</v>
      </c>
      <c r="G251" s="756" t="s">
        <v>379</v>
      </c>
      <c r="H251" s="756" t="s">
        <v>507</v>
      </c>
      <c r="I251" s="465"/>
      <c r="J251" s="466" t="s">
        <v>212</v>
      </c>
      <c r="K251" s="467" t="str">
        <f t="shared" si="58"/>
        <v>E3.P_L.MR3</v>
      </c>
      <c r="L251" s="388" t="s">
        <v>503</v>
      </c>
      <c r="M251" s="389" t="s">
        <v>1352</v>
      </c>
      <c r="N251" s="429" t="s">
        <v>1423</v>
      </c>
      <c r="O251" s="429" t="s">
        <v>1424</v>
      </c>
      <c r="P251" s="392" t="s">
        <v>99</v>
      </c>
      <c r="Q251" s="393" t="str">
        <f t="shared" si="59"/>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1" t="s">
        <v>1434</v>
      </c>
      <c r="EM251" s="319" t="s">
        <v>1432</v>
      </c>
      <c r="EN251" s="275" t="s">
        <v>1433</v>
      </c>
      <c r="EO251" s="275">
        <v>0</v>
      </c>
      <c r="EP251" s="275">
        <v>2</v>
      </c>
      <c r="EQ251" s="276">
        <v>0</v>
      </c>
      <c r="ER251" s="276">
        <v>1</v>
      </c>
      <c r="ES251" s="276">
        <v>1</v>
      </c>
      <c r="ET251" s="839">
        <v>0</v>
      </c>
    </row>
    <row r="252" spans="1:152" ht="119.25" customHeight="1" x14ac:dyDescent="0.2">
      <c r="A252" s="278" t="s">
        <v>90</v>
      </c>
      <c r="B252" s="431" t="s">
        <v>91</v>
      </c>
      <c r="C252" s="432" t="s">
        <v>992</v>
      </c>
      <c r="D252" s="432"/>
      <c r="E252" s="8" t="s">
        <v>1343</v>
      </c>
      <c r="F252" s="282" t="str">
        <f t="shared" si="57"/>
        <v>E3.P_L</v>
      </c>
      <c r="G252" s="455" t="s">
        <v>379</v>
      </c>
      <c r="H252" s="455" t="s">
        <v>507</v>
      </c>
      <c r="I252" s="456" t="s">
        <v>1436</v>
      </c>
      <c r="J252" s="457" t="s">
        <v>268</v>
      </c>
      <c r="K252" s="458" t="str">
        <f t="shared" si="58"/>
        <v>E3.P_L.MR4</v>
      </c>
      <c r="L252" s="362" t="s">
        <v>511</v>
      </c>
      <c r="M252" s="363" t="s">
        <v>1437</v>
      </c>
      <c r="N252" s="757">
        <v>0</v>
      </c>
      <c r="O252" s="482">
        <v>4</v>
      </c>
      <c r="P252" s="484" t="s">
        <v>64</v>
      </c>
      <c r="Q252" s="484" t="str">
        <f t="shared" si="59"/>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7" t="s">
        <v>1440</v>
      </c>
      <c r="EM252" s="836" t="s">
        <v>1438</v>
      </c>
      <c r="EN252" s="274" t="s">
        <v>1439</v>
      </c>
      <c r="EO252" s="275">
        <v>0</v>
      </c>
      <c r="EP252" s="275">
        <v>1</v>
      </c>
      <c r="EQ252" s="276">
        <v>1</v>
      </c>
      <c r="ER252" s="276">
        <v>0</v>
      </c>
      <c r="ES252" s="276">
        <v>0</v>
      </c>
      <c r="ET252" s="839">
        <v>0</v>
      </c>
    </row>
    <row r="253" spans="1:152" ht="40.5" customHeight="1" x14ac:dyDescent="0.2">
      <c r="A253" s="278" t="s">
        <v>90</v>
      </c>
      <c r="B253" s="431" t="s">
        <v>91</v>
      </c>
      <c r="C253" s="432" t="s">
        <v>992</v>
      </c>
      <c r="D253" s="432"/>
      <c r="E253" s="8" t="s">
        <v>1343</v>
      </c>
      <c r="F253" s="282" t="str">
        <f t="shared" si="57"/>
        <v>E3.P_L</v>
      </c>
      <c r="G253" s="283" t="s">
        <v>379</v>
      </c>
      <c r="H253" s="283" t="s">
        <v>507</v>
      </c>
      <c r="I253" s="459"/>
      <c r="J253" s="460" t="s">
        <v>268</v>
      </c>
      <c r="K253" s="375" t="str">
        <f t="shared" si="58"/>
        <v>E3.P_L.MR4</v>
      </c>
      <c r="L253" s="411" t="s">
        <v>511</v>
      </c>
      <c r="M253" s="412" t="s">
        <v>1437</v>
      </c>
      <c r="N253" s="758">
        <v>0</v>
      </c>
      <c r="O253" s="494">
        <v>4</v>
      </c>
      <c r="P253" s="495" t="s">
        <v>74</v>
      </c>
      <c r="Q253" s="495" t="str">
        <f t="shared" si="59"/>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7" t="s">
        <v>1443</v>
      </c>
      <c r="EM253" s="836" t="s">
        <v>1438</v>
      </c>
      <c r="EN253" s="274" t="s">
        <v>1442</v>
      </c>
      <c r="EO253" s="275">
        <v>0</v>
      </c>
      <c r="EP253" s="275">
        <v>1</v>
      </c>
      <c r="EQ253" s="276">
        <v>0</v>
      </c>
      <c r="ER253" s="827">
        <v>0</v>
      </c>
      <c r="ES253" s="828">
        <v>0.4</v>
      </c>
      <c r="ET253" s="837">
        <v>0.6</v>
      </c>
    </row>
    <row r="254" spans="1:152" ht="45.75" customHeight="1" x14ac:dyDescent="0.2">
      <c r="A254" s="278" t="s">
        <v>90</v>
      </c>
      <c r="B254" s="431" t="s">
        <v>91</v>
      </c>
      <c r="C254" s="432" t="s">
        <v>992</v>
      </c>
      <c r="D254" s="432"/>
      <c r="E254" s="8" t="s">
        <v>1343</v>
      </c>
      <c r="F254" s="282" t="str">
        <f t="shared" si="57"/>
        <v>E3.P_L</v>
      </c>
      <c r="G254" s="283" t="s">
        <v>379</v>
      </c>
      <c r="H254" s="283" t="s">
        <v>507</v>
      </c>
      <c r="I254" s="459"/>
      <c r="J254" s="460" t="s">
        <v>268</v>
      </c>
      <c r="K254" s="375" t="str">
        <f t="shared" si="58"/>
        <v>E3.P_L.MR4</v>
      </c>
      <c r="L254" s="411" t="s">
        <v>511</v>
      </c>
      <c r="M254" s="412" t="s">
        <v>1437</v>
      </c>
      <c r="N254" s="758">
        <v>0</v>
      </c>
      <c r="O254" s="494">
        <v>4</v>
      </c>
      <c r="P254" s="495" t="s">
        <v>87</v>
      </c>
      <c r="Q254" s="495" t="str">
        <f t="shared" si="59"/>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7" t="s">
        <v>1447</v>
      </c>
      <c r="EM254" s="836" t="s">
        <v>1445</v>
      </c>
      <c r="EN254" s="274" t="s">
        <v>1446</v>
      </c>
      <c r="EO254" s="275">
        <v>0</v>
      </c>
      <c r="EP254" s="275">
        <v>1</v>
      </c>
      <c r="EQ254" s="277">
        <v>0.2</v>
      </c>
      <c r="ER254" s="828">
        <v>0.3</v>
      </c>
      <c r="ES254" s="828">
        <v>0.5</v>
      </c>
      <c r="ET254" s="839">
        <v>0</v>
      </c>
    </row>
    <row r="255" spans="1:152" ht="48.75" customHeight="1" thickBot="1" x14ac:dyDescent="0.25">
      <c r="A255" s="278" t="s">
        <v>90</v>
      </c>
      <c r="B255" s="599" t="s">
        <v>91</v>
      </c>
      <c r="C255" s="600" t="s">
        <v>992</v>
      </c>
      <c r="D255" s="600"/>
      <c r="E255" s="21" t="s">
        <v>1343</v>
      </c>
      <c r="F255" s="601" t="str">
        <f t="shared" si="57"/>
        <v>E3.P_L</v>
      </c>
      <c r="G255" s="425" t="s">
        <v>379</v>
      </c>
      <c r="H255" s="425" t="s">
        <v>507</v>
      </c>
      <c r="I255" s="465"/>
      <c r="J255" s="466" t="s">
        <v>268</v>
      </c>
      <c r="K255" s="467" t="str">
        <f t="shared" si="58"/>
        <v>E3.P_L.MR4</v>
      </c>
      <c r="L255" s="427" t="s">
        <v>511</v>
      </c>
      <c r="M255" s="428" t="s">
        <v>1437</v>
      </c>
      <c r="N255" s="759">
        <v>0</v>
      </c>
      <c r="O255" s="500">
        <v>4</v>
      </c>
      <c r="P255" s="501" t="s">
        <v>1271</v>
      </c>
      <c r="Q255" s="501" t="str">
        <f t="shared" si="59"/>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7" t="s">
        <v>1450</v>
      </c>
      <c r="EM255" s="836" t="s">
        <v>1445</v>
      </c>
      <c r="EN255" s="274" t="s">
        <v>1449</v>
      </c>
      <c r="EO255" s="275">
        <v>0</v>
      </c>
      <c r="EP255" s="275">
        <v>1</v>
      </c>
      <c r="EQ255" s="276">
        <v>0</v>
      </c>
      <c r="ER255" s="827">
        <v>0</v>
      </c>
      <c r="ES255" s="828">
        <v>0.4</v>
      </c>
      <c r="ET255" s="837">
        <v>0.6</v>
      </c>
    </row>
    <row r="256" spans="1:152" ht="94.5" customHeight="1" x14ac:dyDescent="0.2">
      <c r="A256" s="236" t="s">
        <v>103</v>
      </c>
      <c r="B256" s="765" t="s">
        <v>104</v>
      </c>
      <c r="C256" s="766" t="s">
        <v>1452</v>
      </c>
      <c r="D256" s="767" t="s">
        <v>1453</v>
      </c>
      <c r="E256" s="3" t="s">
        <v>57</v>
      </c>
      <c r="F256" s="644" t="str">
        <f t="shared" si="57"/>
        <v>E4.P_A</v>
      </c>
      <c r="G256" s="735" t="s">
        <v>391</v>
      </c>
      <c r="H256" s="518" t="s">
        <v>542</v>
      </c>
      <c r="I256" s="406" t="s">
        <v>1454</v>
      </c>
      <c r="J256" s="437" t="s">
        <v>61</v>
      </c>
      <c r="K256" s="400" t="str">
        <f t="shared" si="58"/>
        <v>E4.P_A.MR1</v>
      </c>
      <c r="L256" s="362" t="s">
        <v>518</v>
      </c>
      <c r="M256" s="363" t="s">
        <v>1455</v>
      </c>
      <c r="N256" s="768">
        <v>635</v>
      </c>
      <c r="O256" s="768">
        <v>571</v>
      </c>
      <c r="P256" s="769" t="s">
        <v>64</v>
      </c>
      <c r="Q256" s="769" t="str">
        <f t="shared" si="59"/>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SUM(AA256:AF256)</f>
        <v>4400000000</v>
      </c>
      <c r="AH256" s="261">
        <f t="shared" ref="AH256:AM256" si="63">AA256*1.035</f>
        <v>613404197.0999999</v>
      </c>
      <c r="AI256" s="261">
        <f t="shared" si="63"/>
        <v>0</v>
      </c>
      <c r="AJ256" s="261">
        <f t="shared" si="63"/>
        <v>206999999.99999997</v>
      </c>
      <c r="AK256" s="261">
        <f t="shared" si="63"/>
        <v>0</v>
      </c>
      <c r="AL256" s="261">
        <f t="shared" si="63"/>
        <v>0</v>
      </c>
      <c r="AM256" s="261">
        <f t="shared" si="63"/>
        <v>3733595802.8999996</v>
      </c>
      <c r="AN256" s="261">
        <f>SUM(AH256:AM256)</f>
        <v>4554000000</v>
      </c>
      <c r="AO256" s="261">
        <f>AH256*1.035</f>
        <v>634873343.99849987</v>
      </c>
      <c r="AP256" s="261">
        <f t="shared" ref="AP256:BA256" si="64">AI256*1.035</f>
        <v>0</v>
      </c>
      <c r="AQ256" s="261">
        <f t="shared" si="64"/>
        <v>214244999.99999994</v>
      </c>
      <c r="AR256" s="261">
        <f t="shared" si="64"/>
        <v>0</v>
      </c>
      <c r="AS256" s="261">
        <f t="shared" si="64"/>
        <v>0</v>
      </c>
      <c r="AT256" s="261">
        <f t="shared" si="64"/>
        <v>3864271656.0014992</v>
      </c>
      <c r="AU256" s="261">
        <f t="shared" si="64"/>
        <v>4713390000</v>
      </c>
      <c r="AV256" s="261">
        <f t="shared" si="64"/>
        <v>657093911.03844726</v>
      </c>
      <c r="AW256" s="261">
        <f t="shared" si="64"/>
        <v>0</v>
      </c>
      <c r="AX256" s="261">
        <f t="shared" si="64"/>
        <v>221743574.99999991</v>
      </c>
      <c r="AY256" s="261">
        <f t="shared" si="64"/>
        <v>0</v>
      </c>
      <c r="AZ256" s="261">
        <f t="shared" si="64"/>
        <v>0</v>
      </c>
      <c r="BA256" s="261">
        <f t="shared" si="64"/>
        <v>3999521163.9615512</v>
      </c>
      <c r="BB256" s="261">
        <f>SUM(AV256:BA256)</f>
        <v>4878358649.9999981</v>
      </c>
      <c r="BC256" s="648">
        <f>+BB256+AU256+AN256+AG256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7" t="s">
        <v>1459</v>
      </c>
      <c r="EM256" s="319" t="s">
        <v>1456</v>
      </c>
      <c r="EN256" s="275" t="s">
        <v>1457</v>
      </c>
      <c r="EO256" s="275">
        <v>10</v>
      </c>
      <c r="EP256" s="275">
        <v>100</v>
      </c>
      <c r="EQ256" s="276">
        <v>25</v>
      </c>
      <c r="ER256" s="276">
        <v>25</v>
      </c>
      <c r="ES256" s="276">
        <v>25</v>
      </c>
      <c r="ET256" s="839">
        <v>25</v>
      </c>
    </row>
    <row r="257" spans="1:150" ht="41.25" customHeight="1" x14ac:dyDescent="0.2">
      <c r="A257" s="770" t="s">
        <v>103</v>
      </c>
      <c r="B257" s="431" t="s">
        <v>104</v>
      </c>
      <c r="C257" s="432" t="s">
        <v>1452</v>
      </c>
      <c r="D257" s="432"/>
      <c r="E257" s="8" t="s">
        <v>57</v>
      </c>
      <c r="F257" s="650" t="str">
        <f t="shared" si="57"/>
        <v>E4.P_A</v>
      </c>
      <c r="G257" s="412" t="s">
        <v>391</v>
      </c>
      <c r="H257" s="412" t="s">
        <v>542</v>
      </c>
      <c r="I257" s="445"/>
      <c r="J257" s="285" t="s">
        <v>61</v>
      </c>
      <c r="K257" s="286" t="str">
        <f t="shared" si="58"/>
        <v>E4.P_A.MR1</v>
      </c>
      <c r="L257" s="411" t="s">
        <v>518</v>
      </c>
      <c r="M257" s="412" t="s">
        <v>1455</v>
      </c>
      <c r="N257" s="494">
        <v>635</v>
      </c>
      <c r="O257" s="494">
        <v>571</v>
      </c>
      <c r="P257" s="771" t="s">
        <v>87</v>
      </c>
      <c r="Q257" s="771" t="str">
        <f t="shared" si="59"/>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7" t="s">
        <v>1463</v>
      </c>
      <c r="EM257" s="319" t="s">
        <v>1461</v>
      </c>
      <c r="EN257" s="275" t="s">
        <v>1462</v>
      </c>
      <c r="EO257" s="330">
        <v>17</v>
      </c>
      <c r="EP257" s="824">
        <v>100</v>
      </c>
      <c r="EQ257" s="824">
        <v>25</v>
      </c>
      <c r="ER257" s="824">
        <v>25</v>
      </c>
      <c r="ES257" s="824">
        <v>25</v>
      </c>
      <c r="ET257" s="860">
        <v>25</v>
      </c>
    </row>
    <row r="258" spans="1:150" ht="39.75" customHeight="1" x14ac:dyDescent="0.2">
      <c r="A258" s="770" t="s">
        <v>103</v>
      </c>
      <c r="B258" s="431" t="s">
        <v>104</v>
      </c>
      <c r="C258" s="432" t="s">
        <v>1452</v>
      </c>
      <c r="D258" s="432"/>
      <c r="E258" s="8" t="s">
        <v>57</v>
      </c>
      <c r="F258" s="650" t="str">
        <f t="shared" si="57"/>
        <v>E4.P_A</v>
      </c>
      <c r="G258" s="412" t="s">
        <v>391</v>
      </c>
      <c r="H258" s="412" t="s">
        <v>542</v>
      </c>
      <c r="I258" s="445"/>
      <c r="J258" s="285" t="s">
        <v>61</v>
      </c>
      <c r="K258" s="286" t="str">
        <f t="shared" si="58"/>
        <v>E4.P_A.MR1</v>
      </c>
      <c r="L258" s="411" t="s">
        <v>518</v>
      </c>
      <c r="M258" s="412" t="s">
        <v>1455</v>
      </c>
      <c r="N258" s="494">
        <v>635</v>
      </c>
      <c r="O258" s="494">
        <v>571</v>
      </c>
      <c r="P258" s="772" t="s">
        <v>99</v>
      </c>
      <c r="Q258" s="771" t="str">
        <f t="shared" si="59"/>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7" t="s">
        <v>1467</v>
      </c>
      <c r="EM258" s="319" t="s">
        <v>1465</v>
      </c>
      <c r="EN258" s="275" t="s">
        <v>1466</v>
      </c>
      <c r="EO258" s="387">
        <v>1</v>
      </c>
      <c r="EP258" s="387">
        <v>2</v>
      </c>
      <c r="EQ258" s="277">
        <v>0.6</v>
      </c>
      <c r="ER258" s="277">
        <v>0.8</v>
      </c>
      <c r="ES258" s="277">
        <v>0.6</v>
      </c>
      <c r="ET258" s="839">
        <v>0</v>
      </c>
    </row>
    <row r="259" spans="1:150" ht="38.25" customHeight="1" x14ac:dyDescent="0.2">
      <c r="A259" s="770" t="s">
        <v>103</v>
      </c>
      <c r="B259" s="431" t="s">
        <v>104</v>
      </c>
      <c r="C259" s="432" t="s">
        <v>1452</v>
      </c>
      <c r="D259" s="432"/>
      <c r="E259" s="8" t="s">
        <v>57</v>
      </c>
      <c r="F259" s="650" t="str">
        <f t="shared" si="57"/>
        <v>E4.P_A</v>
      </c>
      <c r="G259" s="412" t="s">
        <v>391</v>
      </c>
      <c r="H259" s="412" t="s">
        <v>542</v>
      </c>
      <c r="I259" s="445"/>
      <c r="J259" s="285" t="s">
        <v>61</v>
      </c>
      <c r="K259" s="286" t="str">
        <f t="shared" si="58"/>
        <v>E4.P_A.MR1</v>
      </c>
      <c r="L259" s="411" t="s">
        <v>518</v>
      </c>
      <c r="M259" s="412" t="s">
        <v>1455</v>
      </c>
      <c r="N259" s="494">
        <v>635</v>
      </c>
      <c r="O259" s="494">
        <v>571</v>
      </c>
      <c r="P259" s="772" t="s">
        <v>112</v>
      </c>
      <c r="Q259" s="771" t="str">
        <f t="shared" si="59"/>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7" t="s">
        <v>1471</v>
      </c>
      <c r="EM259" s="319" t="s">
        <v>1469</v>
      </c>
      <c r="EN259" s="275" t="s">
        <v>1470</v>
      </c>
      <c r="EO259" s="387">
        <v>2</v>
      </c>
      <c r="EP259" s="387">
        <v>2</v>
      </c>
      <c r="EQ259" s="277">
        <v>0.5</v>
      </c>
      <c r="ER259" s="277">
        <v>0.5</v>
      </c>
      <c r="ES259" s="277">
        <v>0.5</v>
      </c>
      <c r="ET259" s="842">
        <v>0.5</v>
      </c>
    </row>
    <row r="260" spans="1:150" ht="36.75" customHeight="1" x14ac:dyDescent="0.2">
      <c r="A260" s="770" t="s">
        <v>103</v>
      </c>
      <c r="B260" s="431" t="s">
        <v>104</v>
      </c>
      <c r="C260" s="432" t="s">
        <v>1452</v>
      </c>
      <c r="D260" s="432"/>
      <c r="E260" s="8" t="s">
        <v>57</v>
      </c>
      <c r="F260" s="650" t="str">
        <f t="shared" si="57"/>
        <v>E4.P_A</v>
      </c>
      <c r="G260" s="412" t="s">
        <v>391</v>
      </c>
      <c r="H260" s="412" t="s">
        <v>542</v>
      </c>
      <c r="I260" s="445"/>
      <c r="J260" s="285" t="s">
        <v>61</v>
      </c>
      <c r="K260" s="286" t="str">
        <f t="shared" si="58"/>
        <v>E4.P_A.MR1</v>
      </c>
      <c r="L260" s="411" t="s">
        <v>518</v>
      </c>
      <c r="M260" s="412" t="s">
        <v>1455</v>
      </c>
      <c r="N260" s="494">
        <v>635</v>
      </c>
      <c r="O260" s="494">
        <v>571</v>
      </c>
      <c r="P260" s="772" t="s">
        <v>122</v>
      </c>
      <c r="Q260" s="771" t="str">
        <f t="shared" si="59"/>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7" t="s">
        <v>1475</v>
      </c>
      <c r="EM260" s="319" t="s">
        <v>1473</v>
      </c>
      <c r="EN260" s="275" t="s">
        <v>1474</v>
      </c>
      <c r="EO260" s="387">
        <v>0</v>
      </c>
      <c r="EP260" s="387">
        <v>1</v>
      </c>
      <c r="EQ260" s="330">
        <v>0.25</v>
      </c>
      <c r="ER260" s="330">
        <v>0.25</v>
      </c>
      <c r="ES260" s="330">
        <v>0.25</v>
      </c>
      <c r="ET260" s="838">
        <v>0.25</v>
      </c>
    </row>
    <row r="261" spans="1:150" ht="36.75" customHeight="1" x14ac:dyDescent="0.2">
      <c r="A261" s="770" t="s">
        <v>103</v>
      </c>
      <c r="B261" s="431" t="s">
        <v>104</v>
      </c>
      <c r="C261" s="432" t="s">
        <v>1452</v>
      </c>
      <c r="D261" s="432"/>
      <c r="E261" s="8" t="s">
        <v>57</v>
      </c>
      <c r="F261" s="650" t="str">
        <f t="shared" si="57"/>
        <v>E4.P_A</v>
      </c>
      <c r="G261" s="412" t="s">
        <v>391</v>
      </c>
      <c r="H261" s="412" t="s">
        <v>542</v>
      </c>
      <c r="I261" s="445"/>
      <c r="J261" s="285" t="s">
        <v>61</v>
      </c>
      <c r="K261" s="286" t="str">
        <f t="shared" si="58"/>
        <v>E4.P_A.MR1</v>
      </c>
      <c r="L261" s="411" t="s">
        <v>518</v>
      </c>
      <c r="M261" s="412" t="s">
        <v>1455</v>
      </c>
      <c r="N261" s="494">
        <v>635</v>
      </c>
      <c r="O261" s="494">
        <v>571</v>
      </c>
      <c r="P261" s="772" t="s">
        <v>132</v>
      </c>
      <c r="Q261" s="771" t="str">
        <f t="shared" si="59"/>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7" t="s">
        <v>1479</v>
      </c>
      <c r="EM261" s="319" t="s">
        <v>1477</v>
      </c>
      <c r="EN261" s="275" t="s">
        <v>1478</v>
      </c>
      <c r="EO261" s="387">
        <v>0</v>
      </c>
      <c r="EP261" s="387">
        <v>2</v>
      </c>
      <c r="EQ261" s="276">
        <v>0</v>
      </c>
      <c r="ER261" s="276">
        <v>1</v>
      </c>
      <c r="ES261" s="277">
        <v>0.5</v>
      </c>
      <c r="ET261" s="842">
        <v>0.5</v>
      </c>
    </row>
    <row r="262" spans="1:150" ht="39" customHeight="1" thickBot="1" x14ac:dyDescent="0.25">
      <c r="A262" s="770" t="s">
        <v>103</v>
      </c>
      <c r="B262" s="431" t="s">
        <v>104</v>
      </c>
      <c r="C262" s="432" t="s">
        <v>1452</v>
      </c>
      <c r="D262" s="432"/>
      <c r="E262" s="8" t="s">
        <v>57</v>
      </c>
      <c r="F262" s="650" t="str">
        <f t="shared" si="57"/>
        <v>E4.P_A</v>
      </c>
      <c r="G262" s="412" t="s">
        <v>391</v>
      </c>
      <c r="H262" s="412" t="s">
        <v>542</v>
      </c>
      <c r="I262" s="449"/>
      <c r="J262" s="342" t="s">
        <v>61</v>
      </c>
      <c r="K262" s="402" t="str">
        <f t="shared" si="58"/>
        <v>E4.P_A.MR1</v>
      </c>
      <c r="L262" s="427" t="s">
        <v>518</v>
      </c>
      <c r="M262" s="428" t="s">
        <v>1455</v>
      </c>
      <c r="N262" s="500">
        <v>635</v>
      </c>
      <c r="O262" s="500">
        <v>571</v>
      </c>
      <c r="P262" s="773" t="s">
        <v>142</v>
      </c>
      <c r="Q262" s="774" t="str">
        <f t="shared" si="59"/>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7" t="s">
        <v>1483</v>
      </c>
      <c r="EM262" s="319" t="s">
        <v>1481</v>
      </c>
      <c r="EN262" s="275" t="s">
        <v>1482</v>
      </c>
      <c r="EO262" s="387">
        <v>9</v>
      </c>
      <c r="EP262" s="387">
        <v>11</v>
      </c>
      <c r="EQ262" s="330">
        <v>2.75</v>
      </c>
      <c r="ER262" s="330">
        <v>2.75</v>
      </c>
      <c r="ES262" s="330">
        <v>2.75</v>
      </c>
      <c r="ET262" s="838">
        <v>2.75</v>
      </c>
    </row>
    <row r="263" spans="1:150" ht="74.25" customHeight="1" x14ac:dyDescent="0.2">
      <c r="A263" s="770" t="s">
        <v>103</v>
      </c>
      <c r="B263" s="431" t="s">
        <v>104</v>
      </c>
      <c r="C263" s="432" t="s">
        <v>1452</v>
      </c>
      <c r="D263" s="432"/>
      <c r="E263" s="8" t="s">
        <v>57</v>
      </c>
      <c r="F263" s="650" t="str">
        <f t="shared" si="57"/>
        <v>E4.P_A</v>
      </c>
      <c r="G263" s="412" t="s">
        <v>391</v>
      </c>
      <c r="H263" s="412" t="s">
        <v>542</v>
      </c>
      <c r="I263" s="406" t="s">
        <v>1485</v>
      </c>
      <c r="J263" s="437" t="s">
        <v>167</v>
      </c>
      <c r="K263" s="400" t="str">
        <f t="shared" si="58"/>
        <v>E4.P_A.MR2</v>
      </c>
      <c r="L263" s="362" t="s">
        <v>525</v>
      </c>
      <c r="M263" s="363" t="s">
        <v>1486</v>
      </c>
      <c r="N263" s="248">
        <v>277</v>
      </c>
      <c r="O263" s="248">
        <v>249</v>
      </c>
      <c r="P263" s="775" t="s">
        <v>64</v>
      </c>
      <c r="Q263" s="520" t="str">
        <f t="shared" si="59"/>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1" t="s">
        <v>1489</v>
      </c>
      <c r="EM263" s="319" t="s">
        <v>1487</v>
      </c>
      <c r="EN263" s="275" t="s">
        <v>1488</v>
      </c>
      <c r="EO263" s="275">
        <v>0</v>
      </c>
      <c r="EP263" s="275">
        <v>1</v>
      </c>
      <c r="EQ263" s="330">
        <v>0.25</v>
      </c>
      <c r="ER263" s="330">
        <v>0.25</v>
      </c>
      <c r="ES263" s="330">
        <v>0.25</v>
      </c>
      <c r="ET263" s="838">
        <v>0.25</v>
      </c>
    </row>
    <row r="264" spans="1:150" ht="54.75" customHeight="1" x14ac:dyDescent="0.2">
      <c r="A264" s="770" t="s">
        <v>103</v>
      </c>
      <c r="B264" s="431" t="s">
        <v>104</v>
      </c>
      <c r="C264" s="432" t="s">
        <v>1452</v>
      </c>
      <c r="D264" s="432"/>
      <c r="E264" s="8" t="s">
        <v>57</v>
      </c>
      <c r="F264" s="650" t="str">
        <f t="shared" si="57"/>
        <v>E4.P_A</v>
      </c>
      <c r="G264" s="412" t="s">
        <v>391</v>
      </c>
      <c r="H264" s="412" t="s">
        <v>542</v>
      </c>
      <c r="I264" s="445"/>
      <c r="J264" s="285" t="s">
        <v>167</v>
      </c>
      <c r="K264" s="286" t="str">
        <f t="shared" si="58"/>
        <v>E4.P_A.MR2</v>
      </c>
      <c r="L264" s="639" t="s">
        <v>525</v>
      </c>
      <c r="M264" s="432" t="s">
        <v>1486</v>
      </c>
      <c r="N264" s="289">
        <v>277</v>
      </c>
      <c r="O264" s="289">
        <v>249</v>
      </c>
      <c r="P264" s="519" t="s">
        <v>87</v>
      </c>
      <c r="Q264" s="529" t="str">
        <f t="shared" si="59"/>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1" t="s">
        <v>1493</v>
      </c>
      <c r="EM264" s="319" t="s">
        <v>1491</v>
      </c>
      <c r="EN264" s="275" t="s">
        <v>1492</v>
      </c>
      <c r="EO264" s="275">
        <v>1</v>
      </c>
      <c r="EP264" s="275">
        <v>1</v>
      </c>
      <c r="EQ264" s="330">
        <v>0.25</v>
      </c>
      <c r="ER264" s="330">
        <v>0.25</v>
      </c>
      <c r="ES264" s="330">
        <v>0.25</v>
      </c>
      <c r="ET264" s="838">
        <v>0.25</v>
      </c>
    </row>
    <row r="265" spans="1:150" ht="63" customHeight="1" x14ac:dyDescent="0.2">
      <c r="A265" s="770" t="s">
        <v>103</v>
      </c>
      <c r="B265" s="431" t="s">
        <v>104</v>
      </c>
      <c r="C265" s="432" t="s">
        <v>1452</v>
      </c>
      <c r="D265" s="432"/>
      <c r="E265" s="8" t="s">
        <v>57</v>
      </c>
      <c r="F265" s="650" t="str">
        <f t="shared" si="57"/>
        <v>E4.P_A</v>
      </c>
      <c r="G265" s="412" t="s">
        <v>391</v>
      </c>
      <c r="H265" s="412" t="s">
        <v>542</v>
      </c>
      <c r="I265" s="445"/>
      <c r="J265" s="285" t="s">
        <v>167</v>
      </c>
      <c r="K265" s="286" t="str">
        <f t="shared" si="58"/>
        <v>E4.P_A.MR2</v>
      </c>
      <c r="L265" s="639" t="s">
        <v>525</v>
      </c>
      <c r="M265" s="432" t="s">
        <v>1486</v>
      </c>
      <c r="N265" s="289">
        <v>277</v>
      </c>
      <c r="O265" s="289">
        <v>249</v>
      </c>
      <c r="P265" s="519" t="s">
        <v>99</v>
      </c>
      <c r="Q265" s="529" t="str">
        <f t="shared" si="59"/>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1" t="s">
        <v>1497</v>
      </c>
      <c r="EM265" s="319" t="s">
        <v>1495</v>
      </c>
      <c r="EN265" s="275" t="s">
        <v>1496</v>
      </c>
      <c r="EO265" s="387">
        <v>1</v>
      </c>
      <c r="EP265" s="387">
        <v>1</v>
      </c>
      <c r="EQ265" s="276">
        <v>1</v>
      </c>
      <c r="ER265" s="276">
        <v>0</v>
      </c>
      <c r="ES265" s="276">
        <v>0</v>
      </c>
      <c r="ET265" s="839">
        <v>0</v>
      </c>
    </row>
    <row r="266" spans="1:150" ht="36" customHeight="1" x14ac:dyDescent="0.2">
      <c r="A266" s="770" t="s">
        <v>103</v>
      </c>
      <c r="B266" s="431" t="s">
        <v>104</v>
      </c>
      <c r="C266" s="432" t="s">
        <v>1452</v>
      </c>
      <c r="D266" s="432"/>
      <c r="E266" s="8" t="s">
        <v>57</v>
      </c>
      <c r="F266" s="650" t="str">
        <f t="shared" ref="F266:F304" si="65">+CONCATENATE(A266,E266)</f>
        <v>E4.P_A</v>
      </c>
      <c r="G266" s="412" t="s">
        <v>391</v>
      </c>
      <c r="H266" s="412" t="s">
        <v>542</v>
      </c>
      <c r="I266" s="445"/>
      <c r="J266" s="285" t="s">
        <v>167</v>
      </c>
      <c r="K266" s="286" t="str">
        <f t="shared" ref="K266:K304" si="66">+CONCATENATE(F266,".",J266)</f>
        <v>E4.P_A.MR2</v>
      </c>
      <c r="L266" s="639" t="s">
        <v>525</v>
      </c>
      <c r="M266" s="432" t="s">
        <v>1486</v>
      </c>
      <c r="N266" s="289">
        <v>277</v>
      </c>
      <c r="O266" s="289">
        <v>249</v>
      </c>
      <c r="P266" s="519" t="s">
        <v>112</v>
      </c>
      <c r="Q266" s="529" t="str">
        <f t="shared" ref="Q266:Q304" si="67">+CONCATENATE(K266,"-",P266)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1" t="s">
        <v>1501</v>
      </c>
      <c r="EM266" s="319" t="s">
        <v>1499</v>
      </c>
      <c r="EN266" s="275" t="s">
        <v>1500</v>
      </c>
      <c r="EO266" s="387">
        <v>1</v>
      </c>
      <c r="EP266" s="387">
        <v>1</v>
      </c>
      <c r="EQ266" s="276">
        <v>0</v>
      </c>
      <c r="ER266" s="276">
        <v>1</v>
      </c>
      <c r="ES266" s="276">
        <v>0</v>
      </c>
      <c r="ET266" s="839">
        <v>0</v>
      </c>
    </row>
    <row r="267" spans="1:150" ht="39" customHeight="1" x14ac:dyDescent="0.2">
      <c r="A267" s="770" t="s">
        <v>103</v>
      </c>
      <c r="B267" s="431" t="s">
        <v>104</v>
      </c>
      <c r="C267" s="432" t="s">
        <v>1452</v>
      </c>
      <c r="D267" s="432"/>
      <c r="E267" s="8" t="s">
        <v>57</v>
      </c>
      <c r="F267" s="650" t="str">
        <f t="shared" si="65"/>
        <v>E4.P_A</v>
      </c>
      <c r="G267" s="412" t="s">
        <v>391</v>
      </c>
      <c r="H267" s="412" t="s">
        <v>542</v>
      </c>
      <c r="I267" s="445"/>
      <c r="J267" s="285" t="s">
        <v>167</v>
      </c>
      <c r="K267" s="286" t="str">
        <f t="shared" si="66"/>
        <v>E4.P_A.MR2</v>
      </c>
      <c r="L267" s="639" t="s">
        <v>525</v>
      </c>
      <c r="M267" s="432" t="s">
        <v>1486</v>
      </c>
      <c r="N267" s="289">
        <v>277</v>
      </c>
      <c r="O267" s="289">
        <v>249</v>
      </c>
      <c r="P267" s="519" t="s">
        <v>122</v>
      </c>
      <c r="Q267" s="529" t="str">
        <f t="shared" si="67"/>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1" t="s">
        <v>1505</v>
      </c>
      <c r="EM267" s="319" t="s">
        <v>1503</v>
      </c>
      <c r="EN267" s="275" t="s">
        <v>1504</v>
      </c>
      <c r="EO267" s="387">
        <v>0</v>
      </c>
      <c r="EP267" s="387">
        <v>1</v>
      </c>
      <c r="EQ267" s="276">
        <v>0</v>
      </c>
      <c r="ER267" s="276">
        <v>0</v>
      </c>
      <c r="ES267" s="277">
        <v>0.5</v>
      </c>
      <c r="ET267" s="842">
        <v>0.5</v>
      </c>
    </row>
    <row r="268" spans="1:150" ht="40.5" customHeight="1" thickBot="1" x14ac:dyDescent="0.25">
      <c r="A268" s="770" t="s">
        <v>103</v>
      </c>
      <c r="B268" s="431" t="s">
        <v>104</v>
      </c>
      <c r="C268" s="432" t="s">
        <v>1452</v>
      </c>
      <c r="D268" s="432"/>
      <c r="E268" s="8" t="s">
        <v>57</v>
      </c>
      <c r="F268" s="650" t="str">
        <f t="shared" si="65"/>
        <v>E4.P_A</v>
      </c>
      <c r="G268" s="412" t="s">
        <v>391</v>
      </c>
      <c r="H268" s="412" t="s">
        <v>542</v>
      </c>
      <c r="I268" s="449"/>
      <c r="J268" s="342" t="s">
        <v>167</v>
      </c>
      <c r="K268" s="402" t="str">
        <f t="shared" si="66"/>
        <v>E4.P_A.MR2</v>
      </c>
      <c r="L268" s="640" t="s">
        <v>525</v>
      </c>
      <c r="M268" s="600" t="s">
        <v>1486</v>
      </c>
      <c r="N268" s="429">
        <v>277</v>
      </c>
      <c r="O268" s="429">
        <v>249</v>
      </c>
      <c r="P268" s="776" t="s">
        <v>132</v>
      </c>
      <c r="Q268" s="552" t="str">
        <f t="shared" si="67"/>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1" t="s">
        <v>1509</v>
      </c>
      <c r="EM268" s="319" t="s">
        <v>1507</v>
      </c>
      <c r="EN268" s="275" t="s">
        <v>1508</v>
      </c>
      <c r="EO268" s="387">
        <v>0</v>
      </c>
      <c r="EP268" s="387">
        <v>1</v>
      </c>
      <c r="EQ268" s="277">
        <v>0.3</v>
      </c>
      <c r="ER268" s="277">
        <v>0</v>
      </c>
      <c r="ES268" s="277">
        <v>0.3</v>
      </c>
      <c r="ET268" s="842">
        <v>0.4</v>
      </c>
    </row>
    <row r="269" spans="1:150" ht="98.25" customHeight="1" x14ac:dyDescent="0.2">
      <c r="A269" s="770" t="s">
        <v>103</v>
      </c>
      <c r="B269" s="431" t="s">
        <v>104</v>
      </c>
      <c r="C269" s="432" t="s">
        <v>1452</v>
      </c>
      <c r="D269" s="432"/>
      <c r="E269" s="8" t="s">
        <v>57</v>
      </c>
      <c r="F269" s="650" t="str">
        <f t="shared" si="65"/>
        <v>E4.P_A</v>
      </c>
      <c r="G269" s="288" t="s">
        <v>391</v>
      </c>
      <c r="H269" s="288" t="s">
        <v>542</v>
      </c>
      <c r="I269" s="777" t="s">
        <v>1511</v>
      </c>
      <c r="J269" s="437" t="s">
        <v>212</v>
      </c>
      <c r="K269" s="400" t="str">
        <f t="shared" si="66"/>
        <v>E4.P_A.MR3</v>
      </c>
      <c r="L269" s="362" t="s">
        <v>537</v>
      </c>
      <c r="M269" s="363" t="s">
        <v>1512</v>
      </c>
      <c r="N269" s="778">
        <v>4.9000000000000002E-2</v>
      </c>
      <c r="O269" s="408">
        <v>0.05</v>
      </c>
      <c r="P269" s="712" t="s">
        <v>64</v>
      </c>
      <c r="Q269" s="713" t="str">
        <f t="shared" si="67"/>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5" t="s">
        <v>1514</v>
      </c>
      <c r="EM269" s="319" t="s">
        <v>1513</v>
      </c>
      <c r="EN269" s="275" t="s">
        <v>1488</v>
      </c>
      <c r="EO269" s="275">
        <v>0</v>
      </c>
      <c r="EP269" s="275">
        <v>1</v>
      </c>
      <c r="EQ269" s="330">
        <v>0.25</v>
      </c>
      <c r="ER269" s="330">
        <v>0.25</v>
      </c>
      <c r="ES269" s="330">
        <v>0.25</v>
      </c>
      <c r="ET269" s="838">
        <v>0.25</v>
      </c>
    </row>
    <row r="270" spans="1:150" ht="35.25" customHeight="1" x14ac:dyDescent="0.2">
      <c r="A270" s="770" t="s">
        <v>103</v>
      </c>
      <c r="B270" s="431" t="s">
        <v>104</v>
      </c>
      <c r="C270" s="432" t="s">
        <v>1452</v>
      </c>
      <c r="D270" s="432"/>
      <c r="E270" s="8" t="s">
        <v>57</v>
      </c>
      <c r="F270" s="650" t="str">
        <f t="shared" si="65"/>
        <v>E4.P_A</v>
      </c>
      <c r="G270" s="288" t="s">
        <v>391</v>
      </c>
      <c r="H270" s="288" t="s">
        <v>542</v>
      </c>
      <c r="I270" s="445"/>
      <c r="J270" s="285" t="s">
        <v>212</v>
      </c>
      <c r="K270" s="286" t="str">
        <f t="shared" si="66"/>
        <v>E4.P_A.MR3</v>
      </c>
      <c r="L270" s="411" t="s">
        <v>537</v>
      </c>
      <c r="M270" s="412" t="s">
        <v>1512</v>
      </c>
      <c r="N270" s="782">
        <v>4.9000000000000002E-2</v>
      </c>
      <c r="O270" s="289">
        <v>0.05</v>
      </c>
      <c r="P270" s="519" t="s">
        <v>87</v>
      </c>
      <c r="Q270" s="529" t="str">
        <f t="shared" si="67"/>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1" t="s">
        <v>1518</v>
      </c>
      <c r="EM270" s="319" t="s">
        <v>1516</v>
      </c>
      <c r="EN270" s="275" t="s">
        <v>1517</v>
      </c>
      <c r="EO270" s="275">
        <v>5</v>
      </c>
      <c r="EP270" s="275">
        <v>10</v>
      </c>
      <c r="EQ270" s="276">
        <v>0</v>
      </c>
      <c r="ER270" s="276">
        <v>5</v>
      </c>
      <c r="ES270" s="827">
        <v>3</v>
      </c>
      <c r="ET270" s="843">
        <v>2</v>
      </c>
    </row>
    <row r="271" spans="1:150" ht="39" customHeight="1" thickBot="1" x14ac:dyDescent="0.25">
      <c r="A271" s="770" t="s">
        <v>103</v>
      </c>
      <c r="B271" s="431" t="s">
        <v>104</v>
      </c>
      <c r="C271" s="432" t="s">
        <v>1452</v>
      </c>
      <c r="D271" s="432"/>
      <c r="E271" s="8" t="s">
        <v>57</v>
      </c>
      <c r="F271" s="650" t="str">
        <f t="shared" si="65"/>
        <v>E4.P_A</v>
      </c>
      <c r="G271" s="288" t="s">
        <v>391</v>
      </c>
      <c r="H271" s="288" t="s">
        <v>542</v>
      </c>
      <c r="I271" s="449"/>
      <c r="J271" s="342" t="s">
        <v>212</v>
      </c>
      <c r="K271" s="402" t="str">
        <f t="shared" si="66"/>
        <v>E4.P_A.MR3</v>
      </c>
      <c r="L271" s="427" t="s">
        <v>537</v>
      </c>
      <c r="M271" s="428" t="s">
        <v>1512</v>
      </c>
      <c r="N271" s="783">
        <v>4.9000000000000002E-2</v>
      </c>
      <c r="O271" s="429">
        <v>0.05</v>
      </c>
      <c r="P271" s="776" t="s">
        <v>99</v>
      </c>
      <c r="Q271" s="552" t="str">
        <f t="shared" si="67"/>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1" t="s">
        <v>1522</v>
      </c>
      <c r="EM271" s="319" t="s">
        <v>1520</v>
      </c>
      <c r="EN271" s="275" t="s">
        <v>1521</v>
      </c>
      <c r="EO271" s="275">
        <v>1</v>
      </c>
      <c r="EP271" s="275">
        <v>2</v>
      </c>
      <c r="EQ271" s="277">
        <v>0.3</v>
      </c>
      <c r="ER271" s="277">
        <v>0.3</v>
      </c>
      <c r="ES271" s="277">
        <v>1.1000000000000001</v>
      </c>
      <c r="ET271" s="842">
        <v>0.3</v>
      </c>
    </row>
    <row r="272" spans="1:150" ht="147" customHeight="1" x14ac:dyDescent="0.2">
      <c r="A272" s="770" t="s">
        <v>103</v>
      </c>
      <c r="B272" s="431" t="s">
        <v>104</v>
      </c>
      <c r="C272" s="432" t="s">
        <v>1452</v>
      </c>
      <c r="D272" s="432"/>
      <c r="E272" s="8" t="s">
        <v>57</v>
      </c>
      <c r="F272" s="650" t="str">
        <f t="shared" si="65"/>
        <v>E4.P_A</v>
      </c>
      <c r="G272" s="412" t="s">
        <v>391</v>
      </c>
      <c r="H272" s="412" t="s">
        <v>542</v>
      </c>
      <c r="I272" s="406" t="s">
        <v>1524</v>
      </c>
      <c r="J272" s="437" t="s">
        <v>268</v>
      </c>
      <c r="K272" s="400" t="str">
        <f t="shared" si="66"/>
        <v>E4.P_A.MR4</v>
      </c>
      <c r="L272" s="362" t="s">
        <v>547</v>
      </c>
      <c r="M272" s="363" t="s">
        <v>1525</v>
      </c>
      <c r="N272" s="757">
        <v>7357</v>
      </c>
      <c r="O272" s="482">
        <v>11035</v>
      </c>
      <c r="P272" s="784" t="s">
        <v>64</v>
      </c>
      <c r="Q272" s="769" t="str">
        <f t="shared" si="67"/>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7" t="s">
        <v>1528</v>
      </c>
      <c r="EM272" s="319" t="s">
        <v>1526</v>
      </c>
      <c r="EN272" s="275" t="s">
        <v>1527</v>
      </c>
      <c r="EO272" s="275">
        <v>0</v>
      </c>
      <c r="EP272" s="275">
        <v>1</v>
      </c>
      <c r="EQ272" s="330">
        <v>0.25</v>
      </c>
      <c r="ER272" s="330">
        <v>0.25</v>
      </c>
      <c r="ES272" s="330">
        <v>0.25</v>
      </c>
      <c r="ET272" s="838">
        <v>0.25</v>
      </c>
    </row>
    <row r="273" spans="1:150" ht="39" customHeight="1" x14ac:dyDescent="0.2">
      <c r="A273" s="770" t="s">
        <v>103</v>
      </c>
      <c r="B273" s="431" t="s">
        <v>104</v>
      </c>
      <c r="C273" s="432" t="s">
        <v>1452</v>
      </c>
      <c r="D273" s="432"/>
      <c r="E273" s="8" t="s">
        <v>57</v>
      </c>
      <c r="F273" s="650" t="str">
        <f t="shared" si="65"/>
        <v>E4.P_A</v>
      </c>
      <c r="G273" s="412" t="s">
        <v>391</v>
      </c>
      <c r="H273" s="412" t="s">
        <v>542</v>
      </c>
      <c r="I273" s="445"/>
      <c r="J273" s="285" t="s">
        <v>268</v>
      </c>
      <c r="K273" s="286" t="str">
        <f t="shared" si="66"/>
        <v>E4.P_A.MR4</v>
      </c>
      <c r="L273" s="411" t="s">
        <v>547</v>
      </c>
      <c r="M273" s="412" t="s">
        <v>1525</v>
      </c>
      <c r="N273" s="758">
        <v>7357</v>
      </c>
      <c r="O273" s="494">
        <v>11035</v>
      </c>
      <c r="P273" s="772" t="s">
        <v>87</v>
      </c>
      <c r="Q273" s="771" t="str">
        <f t="shared" si="67"/>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7" t="s">
        <v>1532</v>
      </c>
      <c r="EM273" s="319" t="s">
        <v>1530</v>
      </c>
      <c r="EN273" s="275" t="s">
        <v>1531</v>
      </c>
      <c r="EO273" s="275">
        <v>1</v>
      </c>
      <c r="EP273" s="275">
        <v>3</v>
      </c>
      <c r="EQ273" s="276">
        <v>0</v>
      </c>
      <c r="ER273" s="276">
        <v>1</v>
      </c>
      <c r="ES273" s="276">
        <v>1</v>
      </c>
      <c r="ET273" s="839">
        <v>1</v>
      </c>
    </row>
    <row r="274" spans="1:150" ht="35.25" customHeight="1" thickBot="1" x14ac:dyDescent="0.25">
      <c r="A274" s="770" t="s">
        <v>103</v>
      </c>
      <c r="B274" s="431" t="s">
        <v>104</v>
      </c>
      <c r="C274" s="432" t="s">
        <v>1452</v>
      </c>
      <c r="D274" s="432"/>
      <c r="E274" s="8" t="s">
        <v>57</v>
      </c>
      <c r="F274" s="650" t="str">
        <f t="shared" si="65"/>
        <v>E4.P_A</v>
      </c>
      <c r="G274" s="428" t="s">
        <v>391</v>
      </c>
      <c r="H274" s="428" t="s">
        <v>542</v>
      </c>
      <c r="I274" s="449"/>
      <c r="J274" s="342" t="s">
        <v>268</v>
      </c>
      <c r="K274" s="402" t="str">
        <f t="shared" si="66"/>
        <v>E4.P_A.MR4</v>
      </c>
      <c r="L274" s="427" t="s">
        <v>547</v>
      </c>
      <c r="M274" s="428" t="s">
        <v>1525</v>
      </c>
      <c r="N274" s="759">
        <v>7357</v>
      </c>
      <c r="O274" s="500">
        <v>11035</v>
      </c>
      <c r="P274" s="773" t="s">
        <v>99</v>
      </c>
      <c r="Q274" s="785" t="str">
        <f t="shared" si="67"/>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7" t="s">
        <v>1535</v>
      </c>
      <c r="EM274" s="319" t="s">
        <v>1534</v>
      </c>
      <c r="EN274" s="275" t="s">
        <v>1488</v>
      </c>
      <c r="EO274" s="275">
        <v>0</v>
      </c>
      <c r="EP274" s="275">
        <v>1</v>
      </c>
      <c r="EQ274" s="276">
        <v>0</v>
      </c>
      <c r="ER274" s="277">
        <v>0.5</v>
      </c>
      <c r="ES274" s="277">
        <v>0</v>
      </c>
      <c r="ET274" s="842">
        <v>0.5</v>
      </c>
    </row>
    <row r="275" spans="1:150" ht="101.25" customHeight="1" x14ac:dyDescent="0.2">
      <c r="A275" s="770" t="s">
        <v>103</v>
      </c>
      <c r="B275" s="431" t="s">
        <v>104</v>
      </c>
      <c r="C275" s="432" t="s">
        <v>1452</v>
      </c>
      <c r="D275" s="433" t="s">
        <v>1537</v>
      </c>
      <c r="E275" s="3" t="s">
        <v>372</v>
      </c>
      <c r="F275" s="3" t="str">
        <f t="shared" si="65"/>
        <v>E4.P_B</v>
      </c>
      <c r="G275" s="481" t="s">
        <v>402</v>
      </c>
      <c r="H275" s="363" t="s">
        <v>572</v>
      </c>
      <c r="I275" s="406" t="s">
        <v>1538</v>
      </c>
      <c r="J275" s="437" t="s">
        <v>61</v>
      </c>
      <c r="K275" s="400" t="str">
        <f t="shared" si="66"/>
        <v>E4.P_B.MR1</v>
      </c>
      <c r="L275" s="362" t="s">
        <v>554</v>
      </c>
      <c r="M275" s="363" t="s">
        <v>1539</v>
      </c>
      <c r="N275" s="364">
        <v>4</v>
      </c>
      <c r="O275" s="248">
        <v>6</v>
      </c>
      <c r="P275" s="366" t="s">
        <v>64</v>
      </c>
      <c r="Q275" s="367" t="str">
        <f t="shared" si="67"/>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68">AA275*1.035</f>
        <v>0</v>
      </c>
      <c r="AI275" s="593">
        <f t="shared" si="68"/>
        <v>0</v>
      </c>
      <c r="AJ275" s="593">
        <f t="shared" si="68"/>
        <v>0</v>
      </c>
      <c r="AK275" s="593">
        <f t="shared" si="68"/>
        <v>0</v>
      </c>
      <c r="AL275" s="593">
        <f t="shared" si="68"/>
        <v>0</v>
      </c>
      <c r="AM275" s="593">
        <f t="shared" si="68"/>
        <v>310500000</v>
      </c>
      <c r="AN275" s="593">
        <f>SUM(AH275:AM275)</f>
        <v>310500000</v>
      </c>
      <c r="AO275" s="593">
        <f t="shared" ref="AO275:AT275" si="69">AH275*1.035</f>
        <v>0</v>
      </c>
      <c r="AP275" s="593">
        <f t="shared" si="69"/>
        <v>0</v>
      </c>
      <c r="AQ275" s="593">
        <f t="shared" si="69"/>
        <v>0</v>
      </c>
      <c r="AR275" s="593">
        <f t="shared" si="69"/>
        <v>0</v>
      </c>
      <c r="AS275" s="593">
        <f t="shared" si="69"/>
        <v>0</v>
      </c>
      <c r="AT275" s="593">
        <f t="shared" si="69"/>
        <v>321367500</v>
      </c>
      <c r="AU275" s="593">
        <f>SUM(AO275:AT275)</f>
        <v>321367500</v>
      </c>
      <c r="AV275" s="593">
        <f t="shared" ref="AV275:BA275" si="70">AO275*1.035</f>
        <v>0</v>
      </c>
      <c r="AW275" s="593">
        <f t="shared" si="70"/>
        <v>0</v>
      </c>
      <c r="AX275" s="593">
        <f t="shared" si="70"/>
        <v>0</v>
      </c>
      <c r="AY275" s="593">
        <f t="shared" si="70"/>
        <v>0</v>
      </c>
      <c r="AZ275" s="593">
        <f t="shared" si="70"/>
        <v>0</v>
      </c>
      <c r="BA275" s="593">
        <f t="shared" si="70"/>
        <v>332615362.5</v>
      </c>
      <c r="BB275" s="593">
        <f>SUM(AV275:BA275)</f>
        <v>332615362.5</v>
      </c>
      <c r="BC275" s="661">
        <f>+BB275+AU275+AN275+AG275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1" t="s">
        <v>1542</v>
      </c>
      <c r="EM275" s="319" t="s">
        <v>1540</v>
      </c>
      <c r="EN275" s="275" t="s">
        <v>1541</v>
      </c>
      <c r="EO275" s="275">
        <v>0</v>
      </c>
      <c r="EP275" s="275">
        <v>1</v>
      </c>
      <c r="EQ275" s="276">
        <v>0</v>
      </c>
      <c r="ER275" s="276">
        <v>1</v>
      </c>
      <c r="ES275" s="276">
        <v>0</v>
      </c>
      <c r="ET275" s="839">
        <v>0</v>
      </c>
    </row>
    <row r="276" spans="1:150" ht="38.25" customHeight="1" x14ac:dyDescent="0.2">
      <c r="A276" s="770" t="s">
        <v>103</v>
      </c>
      <c r="B276" s="431" t="s">
        <v>104</v>
      </c>
      <c r="C276" s="432" t="s">
        <v>1452</v>
      </c>
      <c r="D276" s="432"/>
      <c r="E276" s="8" t="s">
        <v>372</v>
      </c>
      <c r="F276" s="650" t="str">
        <f t="shared" si="65"/>
        <v>E4.P_B</v>
      </c>
      <c r="G276" s="412" t="s">
        <v>402</v>
      </c>
      <c r="H276" s="412" t="s">
        <v>572</v>
      </c>
      <c r="I276" s="445"/>
      <c r="J276" s="285" t="s">
        <v>61</v>
      </c>
      <c r="K276" s="286" t="str">
        <f t="shared" si="66"/>
        <v>E4.P_B.MR1</v>
      </c>
      <c r="L276" s="514" t="s">
        <v>554</v>
      </c>
      <c r="M276" s="515" t="s">
        <v>1539</v>
      </c>
      <c r="N276" s="376">
        <v>4</v>
      </c>
      <c r="O276" s="289">
        <v>6</v>
      </c>
      <c r="P276" s="378" t="s">
        <v>87</v>
      </c>
      <c r="Q276" s="379" t="str">
        <f t="shared" si="67"/>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1" t="s">
        <v>1546</v>
      </c>
      <c r="EM276" s="319" t="s">
        <v>1544</v>
      </c>
      <c r="EN276" s="275" t="s">
        <v>1545</v>
      </c>
      <c r="EO276" s="275">
        <v>1</v>
      </c>
      <c r="EP276" s="275">
        <v>1</v>
      </c>
      <c r="EQ276" s="330">
        <v>0.25</v>
      </c>
      <c r="ER276" s="330">
        <v>0.75</v>
      </c>
      <c r="ES276" s="276">
        <v>0</v>
      </c>
      <c r="ET276" s="839">
        <v>0</v>
      </c>
    </row>
    <row r="277" spans="1:150" ht="39" customHeight="1" x14ac:dyDescent="0.2">
      <c r="A277" s="770" t="s">
        <v>103</v>
      </c>
      <c r="B277" s="431" t="s">
        <v>104</v>
      </c>
      <c r="C277" s="432" t="s">
        <v>1452</v>
      </c>
      <c r="D277" s="432"/>
      <c r="E277" s="8" t="s">
        <v>372</v>
      </c>
      <c r="F277" s="650" t="str">
        <f t="shared" si="65"/>
        <v>E4.P_B</v>
      </c>
      <c r="G277" s="412" t="s">
        <v>402</v>
      </c>
      <c r="H277" s="412" t="s">
        <v>572</v>
      </c>
      <c r="I277" s="445"/>
      <c r="J277" s="285" t="s">
        <v>61</v>
      </c>
      <c r="K277" s="286" t="str">
        <f t="shared" si="66"/>
        <v>E4.P_B.MR1</v>
      </c>
      <c r="L277" s="514" t="s">
        <v>554</v>
      </c>
      <c r="M277" s="515" t="s">
        <v>1539</v>
      </c>
      <c r="N277" s="376">
        <v>4</v>
      </c>
      <c r="O277" s="289">
        <v>6</v>
      </c>
      <c r="P277" s="378" t="s">
        <v>99</v>
      </c>
      <c r="Q277" s="379" t="str">
        <f t="shared" si="67"/>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1" t="s">
        <v>1549</v>
      </c>
      <c r="EM277" s="319" t="s">
        <v>1548</v>
      </c>
      <c r="EN277" s="275" t="s">
        <v>1539</v>
      </c>
      <c r="EO277" s="275">
        <v>2</v>
      </c>
      <c r="EP277" s="275">
        <v>4</v>
      </c>
      <c r="EQ277" s="276">
        <v>1</v>
      </c>
      <c r="ER277" s="276">
        <v>1</v>
      </c>
      <c r="ES277" s="276">
        <v>1</v>
      </c>
      <c r="ET277" s="839">
        <v>1</v>
      </c>
    </row>
    <row r="278" spans="1:150" ht="44.25" customHeight="1" x14ac:dyDescent="0.2">
      <c r="A278" s="770" t="s">
        <v>103</v>
      </c>
      <c r="B278" s="431" t="s">
        <v>104</v>
      </c>
      <c r="C278" s="432" t="s">
        <v>1452</v>
      </c>
      <c r="D278" s="432"/>
      <c r="E278" s="8" t="s">
        <v>372</v>
      </c>
      <c r="F278" s="650" t="str">
        <f t="shared" si="65"/>
        <v>E4.P_B</v>
      </c>
      <c r="G278" s="412" t="s">
        <v>402</v>
      </c>
      <c r="H278" s="412" t="s">
        <v>572</v>
      </c>
      <c r="I278" s="445"/>
      <c r="J278" s="285" t="s">
        <v>61</v>
      </c>
      <c r="K278" s="286" t="str">
        <f t="shared" si="66"/>
        <v>E4.P_B.MR1</v>
      </c>
      <c r="L278" s="514" t="s">
        <v>554</v>
      </c>
      <c r="M278" s="515" t="s">
        <v>1539</v>
      </c>
      <c r="N278" s="376">
        <v>4</v>
      </c>
      <c r="O278" s="289">
        <v>6</v>
      </c>
      <c r="P278" s="378" t="s">
        <v>112</v>
      </c>
      <c r="Q278" s="379" t="str">
        <f t="shared" si="67"/>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1" t="s">
        <v>1553</v>
      </c>
      <c r="EM278" s="319" t="s">
        <v>1551</v>
      </c>
      <c r="EN278" s="275" t="s">
        <v>1552</v>
      </c>
      <c r="EO278" s="275">
        <v>0</v>
      </c>
      <c r="EP278" s="275">
        <v>1</v>
      </c>
      <c r="EQ278" s="276">
        <v>0</v>
      </c>
      <c r="ER278" s="330">
        <v>0.56999999999999995</v>
      </c>
      <c r="ES278" s="277">
        <v>0.2</v>
      </c>
      <c r="ET278" s="838">
        <v>0.23</v>
      </c>
    </row>
    <row r="279" spans="1:150" ht="39" customHeight="1" x14ac:dyDescent="0.2">
      <c r="A279" s="770" t="s">
        <v>103</v>
      </c>
      <c r="B279" s="431" t="s">
        <v>104</v>
      </c>
      <c r="C279" s="432" t="s">
        <v>1452</v>
      </c>
      <c r="D279" s="432"/>
      <c r="E279" s="8" t="s">
        <v>372</v>
      </c>
      <c r="F279" s="650" t="str">
        <f t="shared" si="65"/>
        <v>E4.P_B</v>
      </c>
      <c r="G279" s="412" t="s">
        <v>402</v>
      </c>
      <c r="H279" s="412" t="s">
        <v>572</v>
      </c>
      <c r="I279" s="445"/>
      <c r="J279" s="285" t="s">
        <v>61</v>
      </c>
      <c r="K279" s="286" t="str">
        <f t="shared" si="66"/>
        <v>E4.P_B.MR1</v>
      </c>
      <c r="L279" s="514" t="s">
        <v>554</v>
      </c>
      <c r="M279" s="515" t="s">
        <v>1539</v>
      </c>
      <c r="N279" s="376">
        <v>4</v>
      </c>
      <c r="O279" s="289">
        <v>6</v>
      </c>
      <c r="P279" s="378" t="s">
        <v>122</v>
      </c>
      <c r="Q279" s="379" t="str">
        <f t="shared" si="67"/>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1" t="s">
        <v>1557</v>
      </c>
      <c r="EM279" s="319" t="s">
        <v>1555</v>
      </c>
      <c r="EN279" s="275" t="s">
        <v>1556</v>
      </c>
      <c r="EO279" s="275">
        <v>0</v>
      </c>
      <c r="EP279" s="491">
        <v>50</v>
      </c>
      <c r="EQ279" s="821">
        <v>0</v>
      </c>
      <c r="ER279" s="824">
        <v>10</v>
      </c>
      <c r="ES279" s="824">
        <v>20</v>
      </c>
      <c r="ET279" s="860">
        <v>20</v>
      </c>
    </row>
    <row r="280" spans="1:150" ht="39.75" customHeight="1" thickBot="1" x14ac:dyDescent="0.25">
      <c r="A280" s="770" t="s">
        <v>103</v>
      </c>
      <c r="B280" s="431" t="s">
        <v>104</v>
      </c>
      <c r="C280" s="432" t="s">
        <v>1452</v>
      </c>
      <c r="D280" s="432"/>
      <c r="E280" s="8" t="s">
        <v>372</v>
      </c>
      <c r="F280" s="650" t="str">
        <f t="shared" si="65"/>
        <v>E4.P_B</v>
      </c>
      <c r="G280" s="428" t="s">
        <v>402</v>
      </c>
      <c r="H280" s="428" t="s">
        <v>572</v>
      </c>
      <c r="I280" s="449"/>
      <c r="J280" s="342" t="s">
        <v>61</v>
      </c>
      <c r="K280" s="402" t="str">
        <f t="shared" si="66"/>
        <v>E4.P_B.MR1</v>
      </c>
      <c r="L280" s="550" t="s">
        <v>554</v>
      </c>
      <c r="M280" s="551" t="s">
        <v>1539</v>
      </c>
      <c r="N280" s="390">
        <v>4</v>
      </c>
      <c r="O280" s="429">
        <v>6</v>
      </c>
      <c r="P280" s="392" t="s">
        <v>132</v>
      </c>
      <c r="Q280" s="393" t="str">
        <f t="shared" si="67"/>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1" t="s">
        <v>1561</v>
      </c>
      <c r="EM280" s="319" t="s">
        <v>1559</v>
      </c>
      <c r="EN280" s="275" t="s">
        <v>1560</v>
      </c>
      <c r="EO280" s="275">
        <v>0</v>
      </c>
      <c r="EP280" s="330">
        <v>100</v>
      </c>
      <c r="EQ280" s="330">
        <v>17</v>
      </c>
      <c r="ER280" s="277">
        <v>50</v>
      </c>
      <c r="ES280" s="330">
        <v>17</v>
      </c>
      <c r="ET280" s="838">
        <v>16</v>
      </c>
    </row>
    <row r="281" spans="1:150" ht="104.25" customHeight="1" x14ac:dyDescent="0.2">
      <c r="A281" s="770" t="s">
        <v>103</v>
      </c>
      <c r="B281" s="431" t="s">
        <v>104</v>
      </c>
      <c r="C281" s="432" t="s">
        <v>1452</v>
      </c>
      <c r="D281" s="433" t="s">
        <v>1563</v>
      </c>
      <c r="E281" s="3" t="s">
        <v>530</v>
      </c>
      <c r="F281" s="434" t="str">
        <f t="shared" si="65"/>
        <v>E4.P_C</v>
      </c>
      <c r="G281" s="435" t="s">
        <v>413</v>
      </c>
      <c r="H281" s="480" t="s">
        <v>581</v>
      </c>
      <c r="I281" s="406" t="s">
        <v>1564</v>
      </c>
      <c r="J281" s="437" t="s">
        <v>61</v>
      </c>
      <c r="K281" s="400" t="str">
        <f t="shared" si="66"/>
        <v>E4.P_C.MR1</v>
      </c>
      <c r="L281" s="362" t="s">
        <v>561</v>
      </c>
      <c r="M281" s="363" t="s">
        <v>1565</v>
      </c>
      <c r="N281" s="364">
        <v>13959</v>
      </c>
      <c r="O281" s="248">
        <v>15355</v>
      </c>
      <c r="P281" s="366" t="s">
        <v>64</v>
      </c>
      <c r="Q281" s="788" t="str">
        <f t="shared" si="67"/>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SUM(AA281:AF281)</f>
        <v>126000000</v>
      </c>
      <c r="AH281" s="593">
        <f t="shared" ref="AH281:AM281" si="71">AA281*1.035</f>
        <v>26909999.999999996</v>
      </c>
      <c r="AI281" s="593">
        <f t="shared" si="71"/>
        <v>0</v>
      </c>
      <c r="AJ281" s="593">
        <f t="shared" si="71"/>
        <v>103499999.99999999</v>
      </c>
      <c r="AK281" s="593">
        <f t="shared" si="71"/>
        <v>0</v>
      </c>
      <c r="AL281" s="593">
        <f t="shared" si="71"/>
        <v>0</v>
      </c>
      <c r="AM281" s="593">
        <f t="shared" si="71"/>
        <v>0</v>
      </c>
      <c r="AN281" s="593">
        <f>SUM(AH281:AM281)</f>
        <v>130409999.99999999</v>
      </c>
      <c r="AO281" s="593">
        <f t="shared" ref="AO281:BA281" si="72">AH281*1.035</f>
        <v>27851849.999999993</v>
      </c>
      <c r="AP281" s="593">
        <f t="shared" si="72"/>
        <v>0</v>
      </c>
      <c r="AQ281" s="593">
        <f t="shared" si="72"/>
        <v>107122499.99999997</v>
      </c>
      <c r="AR281" s="593">
        <f t="shared" si="72"/>
        <v>0</v>
      </c>
      <c r="AS281" s="593">
        <f t="shared" si="72"/>
        <v>0</v>
      </c>
      <c r="AT281" s="593">
        <f t="shared" si="72"/>
        <v>0</v>
      </c>
      <c r="AU281" s="593">
        <f t="shared" si="72"/>
        <v>134974349.99999997</v>
      </c>
      <c r="AV281" s="593">
        <f t="shared" si="72"/>
        <v>28826664.749999989</v>
      </c>
      <c r="AW281" s="593">
        <f t="shared" si="72"/>
        <v>0</v>
      </c>
      <c r="AX281" s="593">
        <f t="shared" si="72"/>
        <v>110871787.49999996</v>
      </c>
      <c r="AY281" s="593">
        <f t="shared" si="72"/>
        <v>0</v>
      </c>
      <c r="AZ281" s="593">
        <f t="shared" si="72"/>
        <v>0</v>
      </c>
      <c r="BA281" s="593">
        <f t="shared" si="72"/>
        <v>0</v>
      </c>
      <c r="BB281" s="593">
        <f>SUM(AV281:BA281)</f>
        <v>139698452.24999994</v>
      </c>
      <c r="BC281" s="661">
        <f>+BB281+AU281+AN281+AG281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1" t="s">
        <v>1568</v>
      </c>
      <c r="EM281" s="319" t="s">
        <v>1566</v>
      </c>
      <c r="EN281" s="275" t="s">
        <v>1567</v>
      </c>
      <c r="EO281" s="275">
        <v>32</v>
      </c>
      <c r="EP281" s="275">
        <v>32</v>
      </c>
      <c r="EQ281" s="276">
        <v>32</v>
      </c>
      <c r="ER281" s="276">
        <v>32</v>
      </c>
      <c r="ES281" s="276">
        <v>32</v>
      </c>
      <c r="ET281" s="839">
        <v>32</v>
      </c>
    </row>
    <row r="282" spans="1:150" ht="57" customHeight="1" thickBot="1" x14ac:dyDescent="0.25">
      <c r="A282" s="770" t="s">
        <v>103</v>
      </c>
      <c r="B282" s="431" t="s">
        <v>104</v>
      </c>
      <c r="C282" s="432" t="s">
        <v>1452</v>
      </c>
      <c r="D282" s="432"/>
      <c r="E282" s="8" t="s">
        <v>530</v>
      </c>
      <c r="F282" s="282" t="str">
        <f t="shared" si="65"/>
        <v>E4.P_C</v>
      </c>
      <c r="G282" s="567" t="s">
        <v>413</v>
      </c>
      <c r="H282" s="567" t="s">
        <v>581</v>
      </c>
      <c r="I282" s="449"/>
      <c r="J282" s="342" t="s">
        <v>61</v>
      </c>
      <c r="K282" s="402" t="str">
        <f t="shared" si="66"/>
        <v>E4.P_C.MR1</v>
      </c>
      <c r="L282" s="427" t="s">
        <v>561</v>
      </c>
      <c r="M282" s="428" t="s">
        <v>1565</v>
      </c>
      <c r="N282" s="390">
        <v>13959</v>
      </c>
      <c r="O282" s="429">
        <v>15355</v>
      </c>
      <c r="P282" s="392" t="s">
        <v>87</v>
      </c>
      <c r="Q282" s="393" t="str">
        <f t="shared" si="67"/>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1" t="s">
        <v>1572</v>
      </c>
      <c r="EM282" s="319" t="s">
        <v>1570</v>
      </c>
      <c r="EN282" s="275" t="s">
        <v>1571</v>
      </c>
      <c r="EO282" s="649">
        <v>4</v>
      </c>
      <c r="EP282" s="822">
        <v>5</v>
      </c>
      <c r="EQ282" s="821">
        <v>1</v>
      </c>
      <c r="ER282" s="821">
        <v>1</v>
      </c>
      <c r="ES282" s="821">
        <v>2</v>
      </c>
      <c r="ET282" s="849">
        <v>1</v>
      </c>
    </row>
    <row r="283" spans="1:150" ht="123.75" customHeight="1" x14ac:dyDescent="0.2">
      <c r="A283" s="770" t="s">
        <v>103</v>
      </c>
      <c r="B283" s="431" t="s">
        <v>104</v>
      </c>
      <c r="C283" s="432" t="s">
        <v>1452</v>
      </c>
      <c r="D283" s="433" t="s">
        <v>1174</v>
      </c>
      <c r="E283" s="3" t="s">
        <v>641</v>
      </c>
      <c r="F283" s="434" t="str">
        <f t="shared" si="65"/>
        <v>E4.P_D</v>
      </c>
      <c r="G283" s="435" t="s">
        <v>424</v>
      </c>
      <c r="H283" s="480" t="s">
        <v>589</v>
      </c>
      <c r="I283" s="406" t="s">
        <v>1574</v>
      </c>
      <c r="J283" s="437" t="s">
        <v>61</v>
      </c>
      <c r="K283" s="400" t="str">
        <f t="shared" si="66"/>
        <v>E4.P_D.MR1</v>
      </c>
      <c r="L283" s="362" t="s">
        <v>568</v>
      </c>
      <c r="M283" s="363" t="s">
        <v>1575</v>
      </c>
      <c r="N283" s="482">
        <v>1</v>
      </c>
      <c r="O283" s="482">
        <v>4</v>
      </c>
      <c r="P283" s="646" t="s">
        <v>64</v>
      </c>
      <c r="Q283" s="646" t="str">
        <f t="shared" si="67"/>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SUM(AA283:AF283)</f>
        <v>1884901630</v>
      </c>
      <c r="AH283" s="593">
        <v>1412238564.675</v>
      </c>
      <c r="AI283" s="593">
        <v>0</v>
      </c>
      <c r="AJ283" s="593">
        <v>103499999.99999999</v>
      </c>
      <c r="AK283" s="593">
        <v>0</v>
      </c>
      <c r="AL283" s="593">
        <v>0</v>
      </c>
      <c r="AM283" s="593">
        <f>+AF283*1.035</f>
        <v>435134622.37499994</v>
      </c>
      <c r="AN283" s="593">
        <f>SUM(AH283:AM283)</f>
        <v>1950873187.05</v>
      </c>
      <c r="AO283" s="593">
        <v>1461666914.4386249</v>
      </c>
      <c r="AP283" s="593">
        <v>0</v>
      </c>
      <c r="AQ283" s="593">
        <v>107122499.99999997</v>
      </c>
      <c r="AR283" s="593">
        <v>0</v>
      </c>
      <c r="AS283" s="593">
        <v>0</v>
      </c>
      <c r="AT283" s="593">
        <f>+AM283*1.035</f>
        <v>450364334.15812492</v>
      </c>
      <c r="AU283" s="593">
        <f>AN283*1.035</f>
        <v>2019153748.5967498</v>
      </c>
      <c r="AV283" s="593">
        <v>1512825256.4439769</v>
      </c>
      <c r="AW283" s="593">
        <v>0</v>
      </c>
      <c r="AX283" s="593">
        <v>110871787.49999996</v>
      </c>
      <c r="AY283" s="593">
        <v>0</v>
      </c>
      <c r="AZ283" s="593">
        <v>0</v>
      </c>
      <c r="BA283" s="593">
        <f>+AT283*1.035</f>
        <v>466127085.85365927</v>
      </c>
      <c r="BB283" s="593">
        <f>SUM(AV283:BA283)</f>
        <v>2089824129.797636</v>
      </c>
      <c r="BC283" s="661">
        <f>+BB283+AU283+AN283+AG283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7" t="s">
        <v>1579</v>
      </c>
      <c r="EM283" s="319" t="s">
        <v>1576</v>
      </c>
      <c r="EN283" s="275" t="s">
        <v>1577</v>
      </c>
      <c r="EO283" s="275">
        <v>1</v>
      </c>
      <c r="EP283" s="275">
        <v>1</v>
      </c>
      <c r="EQ283" s="277">
        <v>0.5</v>
      </c>
      <c r="ER283" s="828">
        <v>0</v>
      </c>
      <c r="ES283" s="276">
        <v>0</v>
      </c>
      <c r="ET283" s="837">
        <v>0.5</v>
      </c>
    </row>
    <row r="284" spans="1:150" ht="39" customHeight="1" x14ac:dyDescent="0.2">
      <c r="A284" s="770" t="s">
        <v>103</v>
      </c>
      <c r="B284" s="431" t="s">
        <v>104</v>
      </c>
      <c r="C284" s="432" t="s">
        <v>1452</v>
      </c>
      <c r="D284" s="432"/>
      <c r="E284" s="8" t="s">
        <v>641</v>
      </c>
      <c r="F284" s="282" t="str">
        <f t="shared" si="65"/>
        <v>E4.P_D</v>
      </c>
      <c r="G284" s="455" t="s">
        <v>424</v>
      </c>
      <c r="H284" s="455" t="s">
        <v>589</v>
      </c>
      <c r="I284" s="445"/>
      <c r="J284" s="285" t="s">
        <v>61</v>
      </c>
      <c r="K284" s="286" t="str">
        <f t="shared" si="66"/>
        <v>E4.P_D.MR1</v>
      </c>
      <c r="L284" s="514" t="s">
        <v>568</v>
      </c>
      <c r="M284" s="515" t="s">
        <v>1575</v>
      </c>
      <c r="N284" s="494">
        <v>1</v>
      </c>
      <c r="O284" s="494">
        <v>4</v>
      </c>
      <c r="P284" s="495" t="s">
        <v>74</v>
      </c>
      <c r="Q284" s="495" t="str">
        <f t="shared" si="67"/>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7" t="s">
        <v>1582</v>
      </c>
      <c r="EM284" s="319" t="s">
        <v>1576</v>
      </c>
      <c r="EN284" s="275" t="s">
        <v>1581</v>
      </c>
      <c r="EO284" s="275">
        <v>1</v>
      </c>
      <c r="EP284" s="822">
        <v>1</v>
      </c>
      <c r="EQ284" s="821">
        <v>0</v>
      </c>
      <c r="ER284" s="827">
        <v>0</v>
      </c>
      <c r="ES284" s="821">
        <v>0</v>
      </c>
      <c r="ET284" s="843">
        <v>1</v>
      </c>
    </row>
    <row r="285" spans="1:150" ht="48.75" customHeight="1" x14ac:dyDescent="0.2">
      <c r="A285" s="770" t="s">
        <v>103</v>
      </c>
      <c r="B285" s="431" t="s">
        <v>104</v>
      </c>
      <c r="C285" s="432" t="s">
        <v>1452</v>
      </c>
      <c r="D285" s="432"/>
      <c r="E285" s="8" t="s">
        <v>641</v>
      </c>
      <c r="F285" s="282" t="str">
        <f t="shared" si="65"/>
        <v>E4.P_D</v>
      </c>
      <c r="G285" s="455" t="s">
        <v>424</v>
      </c>
      <c r="H285" s="455" t="s">
        <v>589</v>
      </c>
      <c r="I285" s="445"/>
      <c r="J285" s="285" t="s">
        <v>61</v>
      </c>
      <c r="K285" s="286" t="str">
        <f t="shared" si="66"/>
        <v>E4.P_D.MR1</v>
      </c>
      <c r="L285" s="514" t="s">
        <v>568</v>
      </c>
      <c r="M285" s="515" t="s">
        <v>1575</v>
      </c>
      <c r="N285" s="494">
        <v>1</v>
      </c>
      <c r="O285" s="494">
        <v>4</v>
      </c>
      <c r="P285" s="495" t="s">
        <v>87</v>
      </c>
      <c r="Q285" s="495" t="str">
        <f t="shared" si="67"/>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7" t="s">
        <v>1586</v>
      </c>
      <c r="EM285" s="836" t="s">
        <v>1584</v>
      </c>
      <c r="EN285" s="274" t="s">
        <v>1585</v>
      </c>
      <c r="EO285" s="654">
        <v>0.5</v>
      </c>
      <c r="EP285" s="387">
        <v>1</v>
      </c>
      <c r="EQ285" s="276">
        <v>0</v>
      </c>
      <c r="ER285" s="277">
        <v>0.5</v>
      </c>
      <c r="ES285" s="330">
        <v>0.25</v>
      </c>
      <c r="ET285" s="838">
        <v>0.25</v>
      </c>
    </row>
    <row r="286" spans="1:150" ht="50.25" customHeight="1" x14ac:dyDescent="0.2">
      <c r="A286" s="770" t="s">
        <v>103</v>
      </c>
      <c r="B286" s="431" t="s">
        <v>104</v>
      </c>
      <c r="C286" s="432" t="s">
        <v>1452</v>
      </c>
      <c r="D286" s="432"/>
      <c r="E286" s="8" t="s">
        <v>641</v>
      </c>
      <c r="F286" s="282" t="str">
        <f t="shared" si="65"/>
        <v>E4.P_D</v>
      </c>
      <c r="G286" s="455" t="s">
        <v>424</v>
      </c>
      <c r="H286" s="455" t="s">
        <v>589</v>
      </c>
      <c r="I286" s="445"/>
      <c r="J286" s="285" t="s">
        <v>61</v>
      </c>
      <c r="K286" s="286" t="str">
        <f t="shared" si="66"/>
        <v>E4.P_D.MR1</v>
      </c>
      <c r="L286" s="514" t="s">
        <v>568</v>
      </c>
      <c r="M286" s="515" t="s">
        <v>1575</v>
      </c>
      <c r="N286" s="494">
        <v>1</v>
      </c>
      <c r="O286" s="494">
        <v>4</v>
      </c>
      <c r="P286" s="495" t="s">
        <v>1271</v>
      </c>
      <c r="Q286" s="495" t="str">
        <f t="shared" si="67"/>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7" t="s">
        <v>1589</v>
      </c>
      <c r="EM286" s="836" t="s">
        <v>1584</v>
      </c>
      <c r="EN286" s="274" t="s">
        <v>1588</v>
      </c>
      <c r="EO286" s="275">
        <v>0.7</v>
      </c>
      <c r="EP286" s="275">
        <v>1</v>
      </c>
      <c r="EQ286" s="277">
        <v>0.5</v>
      </c>
      <c r="ER286" s="829">
        <v>0.25</v>
      </c>
      <c r="ES286" s="829">
        <v>0.25</v>
      </c>
      <c r="ET286" s="839">
        <v>0</v>
      </c>
    </row>
    <row r="287" spans="1:150" ht="37.5" customHeight="1" x14ac:dyDescent="0.2">
      <c r="A287" s="770" t="s">
        <v>103</v>
      </c>
      <c r="B287" s="431" t="s">
        <v>104</v>
      </c>
      <c r="C287" s="432" t="s">
        <v>1452</v>
      </c>
      <c r="D287" s="432"/>
      <c r="E287" s="8" t="s">
        <v>641</v>
      </c>
      <c r="F287" s="282" t="str">
        <f t="shared" si="65"/>
        <v>E4.P_D</v>
      </c>
      <c r="G287" s="455" t="s">
        <v>424</v>
      </c>
      <c r="H287" s="455" t="s">
        <v>589</v>
      </c>
      <c r="I287" s="445"/>
      <c r="J287" s="285" t="s">
        <v>61</v>
      </c>
      <c r="K287" s="286" t="str">
        <f t="shared" si="66"/>
        <v>E4.P_D.MR1</v>
      </c>
      <c r="L287" s="514" t="s">
        <v>568</v>
      </c>
      <c r="M287" s="515" t="s">
        <v>1575</v>
      </c>
      <c r="N287" s="494">
        <v>1</v>
      </c>
      <c r="O287" s="494">
        <v>4</v>
      </c>
      <c r="P287" s="495" t="s">
        <v>99</v>
      </c>
      <c r="Q287" s="495" t="str">
        <f t="shared" si="67"/>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7" t="s">
        <v>1592</v>
      </c>
      <c r="EM287" s="319" t="s">
        <v>1591</v>
      </c>
      <c r="EN287" s="275" t="s">
        <v>1531</v>
      </c>
      <c r="EO287" s="654">
        <v>0.5</v>
      </c>
      <c r="EP287" s="387">
        <v>1</v>
      </c>
      <c r="EQ287" s="330">
        <v>0.25</v>
      </c>
      <c r="ER287" s="330">
        <v>0.25</v>
      </c>
      <c r="ES287" s="330">
        <v>0.25</v>
      </c>
      <c r="ET287" s="838">
        <v>0.25</v>
      </c>
    </row>
    <row r="288" spans="1:150" ht="37.5" customHeight="1" x14ac:dyDescent="0.2">
      <c r="A288" s="770" t="s">
        <v>103</v>
      </c>
      <c r="B288" s="431" t="s">
        <v>104</v>
      </c>
      <c r="C288" s="432" t="s">
        <v>1452</v>
      </c>
      <c r="D288" s="432"/>
      <c r="E288" s="8" t="s">
        <v>641</v>
      </c>
      <c r="F288" s="282" t="str">
        <f t="shared" si="65"/>
        <v>E4.P_D</v>
      </c>
      <c r="G288" s="455" t="s">
        <v>424</v>
      </c>
      <c r="H288" s="455" t="s">
        <v>589</v>
      </c>
      <c r="I288" s="445"/>
      <c r="J288" s="285" t="s">
        <v>61</v>
      </c>
      <c r="K288" s="286" t="str">
        <f t="shared" si="66"/>
        <v>E4.P_D.MR1</v>
      </c>
      <c r="L288" s="514" t="s">
        <v>568</v>
      </c>
      <c r="M288" s="515" t="s">
        <v>1575</v>
      </c>
      <c r="N288" s="494">
        <v>1</v>
      </c>
      <c r="O288" s="494">
        <v>4</v>
      </c>
      <c r="P288" s="495" t="s">
        <v>112</v>
      </c>
      <c r="Q288" s="495" t="str">
        <f t="shared" si="67"/>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7" t="s">
        <v>1596</v>
      </c>
      <c r="EM288" s="836" t="s">
        <v>1594</v>
      </c>
      <c r="EN288" s="274" t="s">
        <v>1595</v>
      </c>
      <c r="EO288" s="387">
        <v>1</v>
      </c>
      <c r="EP288" s="387">
        <v>4</v>
      </c>
      <c r="EQ288" s="276">
        <v>1</v>
      </c>
      <c r="ER288" s="276">
        <v>1</v>
      </c>
      <c r="ES288" s="276">
        <v>1</v>
      </c>
      <c r="ET288" s="839">
        <v>1</v>
      </c>
    </row>
    <row r="289" spans="1:150" ht="35.25" customHeight="1" x14ac:dyDescent="0.2">
      <c r="A289" s="770" t="s">
        <v>103</v>
      </c>
      <c r="B289" s="431" t="s">
        <v>104</v>
      </c>
      <c r="C289" s="432" t="s">
        <v>1452</v>
      </c>
      <c r="D289" s="432"/>
      <c r="E289" s="8" t="s">
        <v>641</v>
      </c>
      <c r="F289" s="282" t="str">
        <f t="shared" si="65"/>
        <v>E4.P_D</v>
      </c>
      <c r="G289" s="455" t="s">
        <v>424</v>
      </c>
      <c r="H289" s="455" t="s">
        <v>589</v>
      </c>
      <c r="I289" s="445"/>
      <c r="J289" s="285" t="s">
        <v>61</v>
      </c>
      <c r="K289" s="286" t="str">
        <f t="shared" si="66"/>
        <v>E4.P_D.MR1</v>
      </c>
      <c r="L289" s="514" t="s">
        <v>568</v>
      </c>
      <c r="M289" s="515" t="s">
        <v>1575</v>
      </c>
      <c r="N289" s="494">
        <v>1</v>
      </c>
      <c r="O289" s="494">
        <v>4</v>
      </c>
      <c r="P289" s="495" t="s">
        <v>1364</v>
      </c>
      <c r="Q289" s="495" t="str">
        <f t="shared" si="67"/>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7" t="s">
        <v>1599</v>
      </c>
      <c r="EM289" s="836" t="s">
        <v>1594</v>
      </c>
      <c r="EN289" s="274" t="s">
        <v>1598</v>
      </c>
      <c r="EO289" s="387">
        <v>1</v>
      </c>
      <c r="EP289" s="387">
        <v>4</v>
      </c>
      <c r="EQ289" s="276">
        <v>1</v>
      </c>
      <c r="ER289" s="276">
        <v>1</v>
      </c>
      <c r="ES289" s="276">
        <v>1</v>
      </c>
      <c r="ET289" s="839">
        <v>1</v>
      </c>
    </row>
    <row r="290" spans="1:150" ht="48.75" customHeight="1" x14ac:dyDescent="0.2">
      <c r="A290" s="770" t="s">
        <v>103</v>
      </c>
      <c r="B290" s="431" t="s">
        <v>104</v>
      </c>
      <c r="C290" s="432" t="s">
        <v>1452</v>
      </c>
      <c r="D290" s="432"/>
      <c r="E290" s="8" t="s">
        <v>641</v>
      </c>
      <c r="F290" s="282" t="str">
        <f t="shared" si="65"/>
        <v>E4.P_D</v>
      </c>
      <c r="G290" s="455" t="s">
        <v>424</v>
      </c>
      <c r="H290" s="455" t="s">
        <v>589</v>
      </c>
      <c r="I290" s="445"/>
      <c r="J290" s="285" t="s">
        <v>61</v>
      </c>
      <c r="K290" s="286" t="str">
        <f t="shared" si="66"/>
        <v>E4.P_D.MR1</v>
      </c>
      <c r="L290" s="514" t="s">
        <v>568</v>
      </c>
      <c r="M290" s="515" t="s">
        <v>1575</v>
      </c>
      <c r="N290" s="494">
        <v>1</v>
      </c>
      <c r="O290" s="494">
        <v>4</v>
      </c>
      <c r="P290" s="495" t="s">
        <v>122</v>
      </c>
      <c r="Q290" s="495" t="str">
        <f t="shared" si="67"/>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7" t="s">
        <v>1603</v>
      </c>
      <c r="EM290" s="836" t="s">
        <v>1601</v>
      </c>
      <c r="EN290" s="274" t="s">
        <v>1602</v>
      </c>
      <c r="EO290" s="387">
        <v>1</v>
      </c>
      <c r="EP290" s="387">
        <v>4</v>
      </c>
      <c r="EQ290" s="276">
        <v>1</v>
      </c>
      <c r="ER290" s="276">
        <v>1</v>
      </c>
      <c r="ES290" s="276">
        <v>1</v>
      </c>
      <c r="ET290" s="839">
        <v>1</v>
      </c>
    </row>
    <row r="291" spans="1:150" ht="47.25" customHeight="1" x14ac:dyDescent="0.2">
      <c r="A291" s="770" t="s">
        <v>103</v>
      </c>
      <c r="B291" s="431" t="s">
        <v>104</v>
      </c>
      <c r="C291" s="432" t="s">
        <v>1452</v>
      </c>
      <c r="D291" s="432"/>
      <c r="E291" s="8" t="s">
        <v>641</v>
      </c>
      <c r="F291" s="282" t="str">
        <f t="shared" si="65"/>
        <v>E4.P_D</v>
      </c>
      <c r="G291" s="455" t="s">
        <v>424</v>
      </c>
      <c r="H291" s="455" t="s">
        <v>589</v>
      </c>
      <c r="I291" s="445"/>
      <c r="J291" s="285" t="s">
        <v>61</v>
      </c>
      <c r="K291" s="286" t="str">
        <f t="shared" si="66"/>
        <v>E4.P_D.MR1</v>
      </c>
      <c r="L291" s="514" t="s">
        <v>568</v>
      </c>
      <c r="M291" s="515" t="s">
        <v>1575</v>
      </c>
      <c r="N291" s="494">
        <v>1</v>
      </c>
      <c r="O291" s="494">
        <v>4</v>
      </c>
      <c r="P291" s="495" t="s">
        <v>1415</v>
      </c>
      <c r="Q291" s="495" t="str">
        <f t="shared" si="67"/>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7" t="s">
        <v>1606</v>
      </c>
      <c r="EM291" s="836" t="s">
        <v>1601</v>
      </c>
      <c r="EN291" s="274" t="s">
        <v>1605</v>
      </c>
      <c r="EO291" s="387">
        <v>1</v>
      </c>
      <c r="EP291" s="387">
        <v>4</v>
      </c>
      <c r="EQ291" s="276">
        <v>1</v>
      </c>
      <c r="ER291" s="276">
        <v>1</v>
      </c>
      <c r="ES291" s="276">
        <v>1</v>
      </c>
      <c r="ET291" s="839">
        <v>1</v>
      </c>
    </row>
    <row r="292" spans="1:150" ht="50.25" customHeight="1" x14ac:dyDescent="0.2">
      <c r="A292" s="770" t="s">
        <v>103</v>
      </c>
      <c r="B292" s="431" t="s">
        <v>104</v>
      </c>
      <c r="C292" s="432" t="s">
        <v>1452</v>
      </c>
      <c r="D292" s="432"/>
      <c r="E292" s="8" t="s">
        <v>641</v>
      </c>
      <c r="F292" s="282" t="str">
        <f t="shared" si="65"/>
        <v>E4.P_D</v>
      </c>
      <c r="G292" s="455" t="s">
        <v>424</v>
      </c>
      <c r="H292" s="455" t="s">
        <v>589</v>
      </c>
      <c r="I292" s="445"/>
      <c r="J292" s="285" t="s">
        <v>61</v>
      </c>
      <c r="K292" s="286" t="str">
        <f t="shared" si="66"/>
        <v>E4.P_D.MR1</v>
      </c>
      <c r="L292" s="514" t="s">
        <v>568</v>
      </c>
      <c r="M292" s="515" t="s">
        <v>1575</v>
      </c>
      <c r="N292" s="494">
        <v>1</v>
      </c>
      <c r="O292" s="494">
        <v>4</v>
      </c>
      <c r="P292" s="495" t="s">
        <v>132</v>
      </c>
      <c r="Q292" s="495" t="str">
        <f t="shared" si="67"/>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7" t="s">
        <v>1610</v>
      </c>
      <c r="EM292" s="836" t="s">
        <v>1608</v>
      </c>
      <c r="EN292" s="274" t="s">
        <v>1609</v>
      </c>
      <c r="EO292" s="654">
        <v>0.5</v>
      </c>
      <c r="EP292" s="387">
        <v>1</v>
      </c>
      <c r="EQ292" s="330">
        <v>0.25</v>
      </c>
      <c r="ER292" s="330">
        <v>0.25</v>
      </c>
      <c r="ES292" s="330">
        <v>0.25</v>
      </c>
      <c r="ET292" s="838">
        <v>0.25</v>
      </c>
    </row>
    <row r="293" spans="1:150" ht="47.25" customHeight="1" x14ac:dyDescent="0.2">
      <c r="A293" s="770" t="s">
        <v>103</v>
      </c>
      <c r="B293" s="431" t="s">
        <v>104</v>
      </c>
      <c r="C293" s="432" t="s">
        <v>1452</v>
      </c>
      <c r="D293" s="432"/>
      <c r="E293" s="8" t="s">
        <v>641</v>
      </c>
      <c r="F293" s="282" t="str">
        <f t="shared" si="65"/>
        <v>E4.P_D</v>
      </c>
      <c r="G293" s="455" t="s">
        <v>424</v>
      </c>
      <c r="H293" s="455" t="s">
        <v>589</v>
      </c>
      <c r="I293" s="445"/>
      <c r="J293" s="285" t="s">
        <v>61</v>
      </c>
      <c r="K293" s="286" t="str">
        <f t="shared" si="66"/>
        <v>E4.P_D.MR1</v>
      </c>
      <c r="L293" s="514" t="s">
        <v>568</v>
      </c>
      <c r="M293" s="515" t="s">
        <v>1575</v>
      </c>
      <c r="N293" s="494">
        <v>1</v>
      </c>
      <c r="O293" s="494">
        <v>4</v>
      </c>
      <c r="P293" s="495" t="s">
        <v>1380</v>
      </c>
      <c r="Q293" s="495" t="str">
        <f t="shared" si="67"/>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7" t="s">
        <v>1614</v>
      </c>
      <c r="EM293" s="836" t="s">
        <v>1612</v>
      </c>
      <c r="EN293" s="274" t="s">
        <v>1613</v>
      </c>
      <c r="EO293" s="654">
        <v>0.5</v>
      </c>
      <c r="EP293" s="387">
        <v>1</v>
      </c>
      <c r="EQ293" s="330">
        <v>0.25</v>
      </c>
      <c r="ER293" s="330">
        <v>0.25</v>
      </c>
      <c r="ES293" s="330">
        <v>0.25</v>
      </c>
      <c r="ET293" s="838">
        <v>0.25</v>
      </c>
    </row>
    <row r="294" spans="1:150" ht="46.5" customHeight="1" thickBot="1" x14ac:dyDescent="0.25">
      <c r="A294" s="770" t="s">
        <v>103</v>
      </c>
      <c r="B294" s="431" t="s">
        <v>104</v>
      </c>
      <c r="C294" s="432" t="s">
        <v>1452</v>
      </c>
      <c r="D294" s="432"/>
      <c r="E294" s="8" t="s">
        <v>641</v>
      </c>
      <c r="F294" s="282" t="str">
        <f t="shared" si="65"/>
        <v>E4.P_D</v>
      </c>
      <c r="G294" s="455" t="s">
        <v>424</v>
      </c>
      <c r="H294" s="455" t="s">
        <v>589</v>
      </c>
      <c r="I294" s="449"/>
      <c r="J294" s="342" t="s">
        <v>61</v>
      </c>
      <c r="K294" s="402" t="str">
        <f t="shared" si="66"/>
        <v>E4.P_D.MR1</v>
      </c>
      <c r="L294" s="550" t="s">
        <v>568</v>
      </c>
      <c r="M294" s="551" t="s">
        <v>1575</v>
      </c>
      <c r="N294" s="500">
        <v>1</v>
      </c>
      <c r="O294" s="500">
        <v>4</v>
      </c>
      <c r="P294" s="789" t="s">
        <v>142</v>
      </c>
      <c r="Q294" s="789" t="str">
        <f t="shared" si="67"/>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7" t="s">
        <v>1618</v>
      </c>
      <c r="EM294" s="319" t="s">
        <v>1616</v>
      </c>
      <c r="EN294" s="275" t="s">
        <v>1617</v>
      </c>
      <c r="EO294" s="387">
        <v>0</v>
      </c>
      <c r="EP294" s="387">
        <v>1</v>
      </c>
      <c r="EQ294" s="276">
        <v>0</v>
      </c>
      <c r="ER294" s="276">
        <v>1</v>
      </c>
      <c r="ES294" s="276">
        <v>0</v>
      </c>
      <c r="ET294" s="839">
        <v>0</v>
      </c>
    </row>
    <row r="295" spans="1:150" ht="109.5" customHeight="1" x14ac:dyDescent="0.2">
      <c r="A295" s="770" t="s">
        <v>103</v>
      </c>
      <c r="B295" s="431" t="s">
        <v>104</v>
      </c>
      <c r="C295" s="432" t="s">
        <v>1452</v>
      </c>
      <c r="D295" s="432"/>
      <c r="E295" s="8" t="s">
        <v>641</v>
      </c>
      <c r="F295" s="282" t="str">
        <f t="shared" si="65"/>
        <v>E4.P_D</v>
      </c>
      <c r="G295" s="455" t="s">
        <v>424</v>
      </c>
      <c r="H295" s="455" t="s">
        <v>589</v>
      </c>
      <c r="I295" s="406" t="s">
        <v>1620</v>
      </c>
      <c r="J295" s="437" t="s">
        <v>167</v>
      </c>
      <c r="K295" s="400" t="str">
        <f t="shared" si="66"/>
        <v>E4.P_D.MR2</v>
      </c>
      <c r="L295" s="362" t="s">
        <v>577</v>
      </c>
      <c r="M295" s="363" t="s">
        <v>1621</v>
      </c>
      <c r="N295" s="482">
        <v>0</v>
      </c>
      <c r="O295" s="482">
        <v>1</v>
      </c>
      <c r="P295" s="484" t="s">
        <v>64</v>
      </c>
      <c r="Q295" s="484" t="str">
        <f t="shared" si="67"/>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7" t="s">
        <v>1624</v>
      </c>
      <c r="EM295" s="319" t="s">
        <v>1622</v>
      </c>
      <c r="EN295" s="275" t="s">
        <v>1621</v>
      </c>
      <c r="EO295" s="275">
        <v>0</v>
      </c>
      <c r="EP295" s="275">
        <v>1</v>
      </c>
      <c r="EQ295" s="330">
        <v>0.25</v>
      </c>
      <c r="ER295" s="330">
        <v>0.25</v>
      </c>
      <c r="ES295" s="330">
        <v>0.25</v>
      </c>
      <c r="ET295" s="838">
        <v>0.25</v>
      </c>
    </row>
    <row r="296" spans="1:150" ht="40.5" customHeight="1" thickBot="1" x14ac:dyDescent="0.25">
      <c r="A296" s="770" t="s">
        <v>103</v>
      </c>
      <c r="B296" s="431" t="s">
        <v>104</v>
      </c>
      <c r="C296" s="432" t="s">
        <v>1452</v>
      </c>
      <c r="D296" s="432"/>
      <c r="E296" s="8" t="s">
        <v>641</v>
      </c>
      <c r="F296" s="282" t="str">
        <f t="shared" si="65"/>
        <v>E4.P_D</v>
      </c>
      <c r="G296" s="283" t="s">
        <v>424</v>
      </c>
      <c r="H296" s="283" t="s">
        <v>589</v>
      </c>
      <c r="I296" s="449"/>
      <c r="J296" s="342" t="s">
        <v>167</v>
      </c>
      <c r="K296" s="402" t="str">
        <f t="shared" si="66"/>
        <v>E4.P_D.MR2</v>
      </c>
      <c r="L296" s="427" t="s">
        <v>577</v>
      </c>
      <c r="M296" s="428" t="s">
        <v>1621</v>
      </c>
      <c r="N296" s="500">
        <v>0</v>
      </c>
      <c r="O296" s="500">
        <v>1</v>
      </c>
      <c r="P296" s="501" t="s">
        <v>87</v>
      </c>
      <c r="Q296" s="501" t="str">
        <f t="shared" si="67"/>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7" t="s">
        <v>1628</v>
      </c>
      <c r="EM296" s="319" t="s">
        <v>1626</v>
      </c>
      <c r="EN296" s="275" t="s">
        <v>1627</v>
      </c>
      <c r="EO296" s="387">
        <v>0</v>
      </c>
      <c r="EP296" s="387">
        <v>1</v>
      </c>
      <c r="EQ296" s="330">
        <v>0.25</v>
      </c>
      <c r="ER296" s="330">
        <v>0.25</v>
      </c>
      <c r="ES296" s="330">
        <v>0.25</v>
      </c>
      <c r="ET296" s="838">
        <v>0.25</v>
      </c>
    </row>
    <row r="297" spans="1:150" ht="99" customHeight="1" x14ac:dyDescent="0.2">
      <c r="A297" s="770" t="s">
        <v>103</v>
      </c>
      <c r="B297" s="431" t="s">
        <v>104</v>
      </c>
      <c r="C297" s="432" t="s">
        <v>1452</v>
      </c>
      <c r="D297" s="432"/>
      <c r="E297" s="8" t="s">
        <v>641</v>
      </c>
      <c r="F297" s="282" t="str">
        <f t="shared" si="65"/>
        <v>E4.P_D</v>
      </c>
      <c r="G297" s="283" t="s">
        <v>424</v>
      </c>
      <c r="H297" s="283" t="s">
        <v>589</v>
      </c>
      <c r="I297" s="406" t="s">
        <v>1630</v>
      </c>
      <c r="J297" s="437" t="s">
        <v>212</v>
      </c>
      <c r="K297" s="400" t="str">
        <f t="shared" si="66"/>
        <v>E4.P_D.MR3</v>
      </c>
      <c r="L297" s="362" t="s">
        <v>585</v>
      </c>
      <c r="M297" s="363" t="s">
        <v>1631</v>
      </c>
      <c r="N297" s="364">
        <v>1</v>
      </c>
      <c r="O297" s="248">
        <v>1</v>
      </c>
      <c r="P297" s="582" t="s">
        <v>64</v>
      </c>
      <c r="Q297" s="788" t="str">
        <f t="shared" si="67"/>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1" t="s">
        <v>1634</v>
      </c>
      <c r="EM297" s="319" t="s">
        <v>1632</v>
      </c>
      <c r="EN297" s="275" t="s">
        <v>1633</v>
      </c>
      <c r="EO297" s="275">
        <v>1</v>
      </c>
      <c r="EP297" s="275">
        <v>1</v>
      </c>
      <c r="EQ297" s="330">
        <v>1</v>
      </c>
      <c r="ER297" s="330">
        <v>1</v>
      </c>
      <c r="ES297" s="330">
        <v>1</v>
      </c>
      <c r="ET297" s="838">
        <v>1</v>
      </c>
    </row>
    <row r="298" spans="1:150" ht="60.75" customHeight="1" thickBot="1" x14ac:dyDescent="0.25">
      <c r="A298" s="770" t="s">
        <v>103</v>
      </c>
      <c r="B298" s="431" t="s">
        <v>104</v>
      </c>
      <c r="C298" s="432" t="s">
        <v>1452</v>
      </c>
      <c r="D298" s="432"/>
      <c r="E298" s="8" t="s">
        <v>641</v>
      </c>
      <c r="F298" s="282" t="str">
        <f t="shared" si="65"/>
        <v>E4.P_D</v>
      </c>
      <c r="G298" s="425" t="s">
        <v>424</v>
      </c>
      <c r="H298" s="425" t="s">
        <v>589</v>
      </c>
      <c r="I298" s="449"/>
      <c r="J298" s="342" t="s">
        <v>212</v>
      </c>
      <c r="K298" s="402" t="str">
        <f t="shared" si="66"/>
        <v>E4.P_D.MR3</v>
      </c>
      <c r="L298" s="427" t="s">
        <v>585</v>
      </c>
      <c r="M298" s="428" t="s">
        <v>1631</v>
      </c>
      <c r="N298" s="376">
        <v>1</v>
      </c>
      <c r="O298" s="289">
        <v>1</v>
      </c>
      <c r="P298" s="568" t="s">
        <v>87</v>
      </c>
      <c r="Q298" s="403" t="str">
        <f t="shared" si="67"/>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1" t="s">
        <v>1638</v>
      </c>
      <c r="EM298" s="319" t="s">
        <v>1636</v>
      </c>
      <c r="EN298" s="275" t="s">
        <v>1637</v>
      </c>
      <c r="EO298" s="275">
        <v>198</v>
      </c>
      <c r="EP298" s="275">
        <v>230</v>
      </c>
      <c r="EQ298" s="276">
        <v>50</v>
      </c>
      <c r="ER298" s="276">
        <v>60</v>
      </c>
      <c r="ES298" s="276">
        <v>60</v>
      </c>
      <c r="ET298" s="839">
        <v>60</v>
      </c>
    </row>
    <row r="299" spans="1:150" ht="106.5" customHeight="1" x14ac:dyDescent="0.2">
      <c r="A299" s="770" t="s">
        <v>103</v>
      </c>
      <c r="B299" s="431" t="s">
        <v>104</v>
      </c>
      <c r="C299" s="432" t="s">
        <v>1452</v>
      </c>
      <c r="D299" s="433" t="s">
        <v>1174</v>
      </c>
      <c r="E299" s="3" t="s">
        <v>695</v>
      </c>
      <c r="F299" s="434" t="str">
        <f t="shared" si="65"/>
        <v>E4.P_E</v>
      </c>
      <c r="G299" s="435" t="s">
        <v>1640</v>
      </c>
      <c r="H299" s="480" t="s">
        <v>608</v>
      </c>
      <c r="I299" s="406" t="s">
        <v>1641</v>
      </c>
      <c r="J299" s="437" t="s">
        <v>61</v>
      </c>
      <c r="K299" s="400" t="str">
        <f t="shared" si="66"/>
        <v>E4.P_E.MR1</v>
      </c>
      <c r="L299" s="362" t="s">
        <v>594</v>
      </c>
      <c r="M299" s="363" t="s">
        <v>1642</v>
      </c>
      <c r="N299" s="482">
        <v>85957</v>
      </c>
      <c r="O299" s="482">
        <v>97991</v>
      </c>
      <c r="P299" s="645" t="s">
        <v>64</v>
      </c>
      <c r="Q299" s="484" t="str">
        <f t="shared" si="67"/>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7" t="s">
        <v>1646</v>
      </c>
      <c r="EM299" s="319" t="s">
        <v>1643</v>
      </c>
      <c r="EN299" s="275" t="s">
        <v>1644</v>
      </c>
      <c r="EO299" s="275">
        <v>1</v>
      </c>
      <c r="EP299" s="275">
        <v>1</v>
      </c>
      <c r="EQ299" s="276">
        <v>1</v>
      </c>
      <c r="ER299" s="276">
        <v>0</v>
      </c>
      <c r="ES299" s="276">
        <v>0</v>
      </c>
      <c r="ET299" s="839">
        <v>0</v>
      </c>
    </row>
    <row r="300" spans="1:150" ht="41.25" customHeight="1" x14ac:dyDescent="0.2">
      <c r="A300" s="770" t="s">
        <v>103</v>
      </c>
      <c r="B300" s="431" t="s">
        <v>104</v>
      </c>
      <c r="C300" s="432" t="s">
        <v>1452</v>
      </c>
      <c r="D300" s="432"/>
      <c r="E300" s="8" t="s">
        <v>695</v>
      </c>
      <c r="F300" s="282" t="str">
        <f t="shared" si="65"/>
        <v>E4.P_E</v>
      </c>
      <c r="G300" s="455" t="s">
        <v>435</v>
      </c>
      <c r="H300" s="455" t="s">
        <v>608</v>
      </c>
      <c r="I300" s="284"/>
      <c r="J300" s="285" t="s">
        <v>61</v>
      </c>
      <c r="K300" s="286" t="str">
        <f t="shared" si="66"/>
        <v>E4.P_E.MR1</v>
      </c>
      <c r="L300" s="411" t="s">
        <v>594</v>
      </c>
      <c r="M300" s="412" t="s">
        <v>1642</v>
      </c>
      <c r="N300" s="494">
        <v>85957</v>
      </c>
      <c r="O300" s="494">
        <v>97991</v>
      </c>
      <c r="P300" s="483" t="s">
        <v>87</v>
      </c>
      <c r="Q300" s="495" t="str">
        <f t="shared" si="67"/>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7" t="s">
        <v>1650</v>
      </c>
      <c r="EM300" s="319" t="s">
        <v>1648</v>
      </c>
      <c r="EN300" s="275" t="s">
        <v>1649</v>
      </c>
      <c r="EO300" s="275">
        <v>0</v>
      </c>
      <c r="EP300" s="275">
        <v>1</v>
      </c>
      <c r="EQ300" s="330">
        <v>0.25</v>
      </c>
      <c r="ER300" s="330">
        <v>0.25</v>
      </c>
      <c r="ES300" s="330">
        <v>0.25</v>
      </c>
      <c r="ET300" s="838">
        <v>0.25</v>
      </c>
    </row>
    <row r="301" spans="1:150" ht="53.25" customHeight="1" x14ac:dyDescent="0.2">
      <c r="A301" s="770" t="s">
        <v>103</v>
      </c>
      <c r="B301" s="431" t="s">
        <v>104</v>
      </c>
      <c r="C301" s="432" t="s">
        <v>1452</v>
      </c>
      <c r="D301" s="432"/>
      <c r="E301" s="8" t="s">
        <v>695</v>
      </c>
      <c r="F301" s="282" t="str">
        <f t="shared" si="65"/>
        <v>E4.P_E</v>
      </c>
      <c r="G301" s="455" t="s">
        <v>435</v>
      </c>
      <c r="H301" s="455" t="s">
        <v>608</v>
      </c>
      <c r="I301" s="284"/>
      <c r="J301" s="285" t="s">
        <v>61</v>
      </c>
      <c r="K301" s="286" t="str">
        <f t="shared" si="66"/>
        <v>E4.P_E.MR1</v>
      </c>
      <c r="L301" s="411" t="s">
        <v>594</v>
      </c>
      <c r="M301" s="412" t="s">
        <v>1642</v>
      </c>
      <c r="N301" s="494">
        <v>85957</v>
      </c>
      <c r="O301" s="494">
        <v>97991</v>
      </c>
      <c r="P301" s="483" t="s">
        <v>99</v>
      </c>
      <c r="Q301" s="495" t="str">
        <f t="shared" si="67"/>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7" t="s">
        <v>1654</v>
      </c>
      <c r="EM301" s="319" t="s">
        <v>1652</v>
      </c>
      <c r="EN301" s="275" t="s">
        <v>1653</v>
      </c>
      <c r="EO301" s="275">
        <v>3500</v>
      </c>
      <c r="EP301" s="275">
        <v>1500</v>
      </c>
      <c r="EQ301" s="821">
        <v>3000</v>
      </c>
      <c r="ER301" s="821">
        <v>2500</v>
      </c>
      <c r="ES301" s="821">
        <v>2000</v>
      </c>
      <c r="ET301" s="849">
        <v>1500</v>
      </c>
    </row>
    <row r="302" spans="1:150" ht="54" customHeight="1" x14ac:dyDescent="0.2">
      <c r="A302" s="770" t="s">
        <v>103</v>
      </c>
      <c r="B302" s="431" t="s">
        <v>104</v>
      </c>
      <c r="C302" s="432" t="s">
        <v>1452</v>
      </c>
      <c r="D302" s="432"/>
      <c r="E302" s="8" t="s">
        <v>695</v>
      </c>
      <c r="F302" s="282" t="str">
        <f t="shared" si="65"/>
        <v>E4.P_E</v>
      </c>
      <c r="G302" s="455" t="s">
        <v>435</v>
      </c>
      <c r="H302" s="455" t="s">
        <v>608</v>
      </c>
      <c r="I302" s="284"/>
      <c r="J302" s="285" t="s">
        <v>61</v>
      </c>
      <c r="K302" s="286" t="str">
        <f t="shared" si="66"/>
        <v>E4.P_E.MR1</v>
      </c>
      <c r="L302" s="411" t="s">
        <v>594</v>
      </c>
      <c r="M302" s="412" t="s">
        <v>1642</v>
      </c>
      <c r="N302" s="494">
        <v>85957</v>
      </c>
      <c r="O302" s="494">
        <v>97991</v>
      </c>
      <c r="P302" s="483" t="s">
        <v>112</v>
      </c>
      <c r="Q302" s="495" t="str">
        <f t="shared" si="67"/>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7" t="s">
        <v>1658</v>
      </c>
      <c r="EM302" s="319" t="s">
        <v>1656</v>
      </c>
      <c r="EN302" s="275" t="s">
        <v>1657</v>
      </c>
      <c r="EO302" s="275">
        <v>1</v>
      </c>
      <c r="EP302" s="275">
        <v>1</v>
      </c>
      <c r="EQ302" s="330">
        <v>0.25</v>
      </c>
      <c r="ER302" s="330">
        <v>0.25</v>
      </c>
      <c r="ES302" s="330">
        <v>0.25</v>
      </c>
      <c r="ET302" s="838">
        <v>0.25</v>
      </c>
    </row>
    <row r="303" spans="1:150" ht="37.5" customHeight="1" x14ac:dyDescent="0.2">
      <c r="A303" s="770" t="s">
        <v>103</v>
      </c>
      <c r="B303" s="431" t="s">
        <v>104</v>
      </c>
      <c r="C303" s="432" t="s">
        <v>1452</v>
      </c>
      <c r="D303" s="432"/>
      <c r="E303" s="8" t="s">
        <v>695</v>
      </c>
      <c r="F303" s="282" t="str">
        <f t="shared" si="65"/>
        <v>E4.P_E</v>
      </c>
      <c r="G303" s="455" t="s">
        <v>435</v>
      </c>
      <c r="H303" s="455" t="s">
        <v>608</v>
      </c>
      <c r="I303" s="284"/>
      <c r="J303" s="285" t="s">
        <v>61</v>
      </c>
      <c r="K303" s="286" t="str">
        <f t="shared" si="66"/>
        <v>E4.P_E.MR1</v>
      </c>
      <c r="L303" s="411" t="s">
        <v>594</v>
      </c>
      <c r="M303" s="412" t="s">
        <v>1642</v>
      </c>
      <c r="N303" s="494">
        <v>85957</v>
      </c>
      <c r="O303" s="494">
        <v>97991</v>
      </c>
      <c r="P303" s="483" t="s">
        <v>122</v>
      </c>
      <c r="Q303" s="495" t="str">
        <f t="shared" si="67"/>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7" t="s">
        <v>1662</v>
      </c>
      <c r="EM303" s="319" t="s">
        <v>1660</v>
      </c>
      <c r="EN303" s="275" t="s">
        <v>1661</v>
      </c>
      <c r="EO303" s="275">
        <v>0</v>
      </c>
      <c r="EP303" s="275">
        <v>1</v>
      </c>
      <c r="EQ303" s="330">
        <v>0.25</v>
      </c>
      <c r="ER303" s="330">
        <v>0.25</v>
      </c>
      <c r="ES303" s="330">
        <v>0.25</v>
      </c>
      <c r="ET303" s="838">
        <v>0.25</v>
      </c>
    </row>
    <row r="304" spans="1:150" ht="44.25" customHeight="1" thickBot="1" x14ac:dyDescent="0.25">
      <c r="A304" s="790" t="s">
        <v>103</v>
      </c>
      <c r="B304" s="599" t="s">
        <v>104</v>
      </c>
      <c r="C304" s="600" t="s">
        <v>1452</v>
      </c>
      <c r="D304" s="600"/>
      <c r="E304" s="21" t="s">
        <v>695</v>
      </c>
      <c r="F304" s="601" t="str">
        <f t="shared" si="65"/>
        <v>E4.P_E</v>
      </c>
      <c r="G304" s="567" t="s">
        <v>435</v>
      </c>
      <c r="H304" s="567" t="s">
        <v>608</v>
      </c>
      <c r="I304" s="498"/>
      <c r="J304" s="342" t="s">
        <v>61</v>
      </c>
      <c r="K304" s="402" t="str">
        <f t="shared" si="66"/>
        <v>E4.P_E.MR1</v>
      </c>
      <c r="L304" s="427" t="s">
        <v>594</v>
      </c>
      <c r="M304" s="428" t="s">
        <v>1642</v>
      </c>
      <c r="N304" s="500">
        <v>85957</v>
      </c>
      <c r="O304" s="500">
        <v>97991</v>
      </c>
      <c r="P304" s="656" t="s">
        <v>132</v>
      </c>
      <c r="Q304" s="501" t="str">
        <f t="shared" si="67"/>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1" t="s">
        <v>1666</v>
      </c>
      <c r="EM304" s="862" t="s">
        <v>1664</v>
      </c>
      <c r="EN304" s="863" t="s">
        <v>1665</v>
      </c>
      <c r="EO304" s="864">
        <v>2</v>
      </c>
      <c r="EP304" s="864">
        <v>3</v>
      </c>
      <c r="EQ304" s="865">
        <v>0.75</v>
      </c>
      <c r="ER304" s="865">
        <v>0.75</v>
      </c>
      <c r="ES304" s="865">
        <v>0.75</v>
      </c>
      <c r="ET304" s="86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xZoOCaTYYQ1DzGb7abwP86HO1ePlAWt8NyXA17bQOHNzCuKi3LVklKLFv3tn5n3E89dQLGXlTN1cnnLCtZ7rDA==" saltValue="LEYhDo+ltccADZ4QITI+rg=="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B8" sqref="B8"/>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04" t="s">
        <v>1716</v>
      </c>
      <c r="B3" s="805" t="s">
        <v>1717</v>
      </c>
      <c r="C3" s="806" t="s">
        <v>1718</v>
      </c>
      <c r="E3" s="211" t="str">
        <f>+CONCATENATE(C3," - ",B3)</f>
        <v>WALFRANDO ADOLFO FORERO BEJARANO - ALCALDE MUNICPAL</v>
      </c>
    </row>
    <row r="4" spans="1:5" ht="30" x14ac:dyDescent="0.25">
      <c r="A4" s="804" t="s">
        <v>1719</v>
      </c>
      <c r="B4" s="805" t="s">
        <v>1720</v>
      </c>
      <c r="C4" s="806" t="s">
        <v>1721</v>
      </c>
      <c r="E4" s="211" t="str">
        <f t="shared" ref="E4:E44" si="0">+CONCATENATE(C4," - ",B4)</f>
        <v>MARLA PATRICIA BARBOSA PALLARES - JEFE OFICINA JURÍDICA Y DE CONTRATACIÓN</v>
      </c>
    </row>
    <row r="5" spans="1:5" ht="30" x14ac:dyDescent="0.25">
      <c r="A5" s="804" t="s">
        <v>1722</v>
      </c>
      <c r="B5" s="805" t="s">
        <v>1723</v>
      </c>
      <c r="C5" s="806" t="s">
        <v>1724</v>
      </c>
      <c r="E5" s="211" t="str">
        <f t="shared" si="0"/>
        <v>LILIANA FERNANDA LÓPEZ RIVEROS - JEFE DE CONTROL INTERNO</v>
      </c>
    </row>
    <row r="6" spans="1:5" ht="30" x14ac:dyDescent="0.25">
      <c r="A6" s="804" t="s">
        <v>1725</v>
      </c>
      <c r="B6" s="807" t="s">
        <v>1726</v>
      </c>
      <c r="C6" s="806" t="s">
        <v>1727</v>
      </c>
      <c r="E6" s="211" t="str">
        <f t="shared" si="0"/>
        <v>LUIS ARMANDO SUÁREZ MORENO - SECRETARIO DE GOBIERNO</v>
      </c>
    </row>
    <row r="7" spans="1:5" ht="42.75" x14ac:dyDescent="0.25">
      <c r="A7" s="804" t="s">
        <v>1728</v>
      </c>
      <c r="B7" s="807" t="s">
        <v>1729</v>
      </c>
      <c r="C7" s="806" t="s">
        <v>1730</v>
      </c>
      <c r="E7" s="211" t="str">
        <f t="shared" si="0"/>
        <v>MARTHA LUCÍA FARIAS VILLARRAGA - SECRETARIA DE DESARROLLO ADMINISTRATIVO</v>
      </c>
    </row>
    <row r="8" spans="1:5" ht="42.75" x14ac:dyDescent="0.25">
      <c r="A8" s="804" t="s">
        <v>1918</v>
      </c>
      <c r="B8" s="807" t="s">
        <v>1917</v>
      </c>
      <c r="C8" s="806" t="s">
        <v>1950</v>
      </c>
      <c r="E8" s="211" t="str">
        <f t="shared" si="0"/>
        <v>CAROLINA SANCHEZ MORA - SECRETARIA DESARROLLO ECONÓMICO</v>
      </c>
    </row>
    <row r="9" spans="1:5" ht="42.75" x14ac:dyDescent="0.25">
      <c r="A9" s="804" t="s">
        <v>1731</v>
      </c>
      <c r="B9" s="807" t="s">
        <v>1732</v>
      </c>
      <c r="C9" s="806" t="s">
        <v>1733</v>
      </c>
      <c r="E9" s="211" t="str">
        <f t="shared" si="0"/>
        <v>LINETH MAGALY VÁSQUEZ ROCHA - SECRETARIA DE DESARROLLO E INTEGRACIÓN SOCIAL</v>
      </c>
    </row>
    <row r="10" spans="1:5" ht="30" x14ac:dyDescent="0.25">
      <c r="A10" s="804" t="s">
        <v>1734</v>
      </c>
      <c r="B10" s="807" t="s">
        <v>1916</v>
      </c>
      <c r="C10" s="806" t="s">
        <v>1915</v>
      </c>
      <c r="E10" s="211" t="str">
        <f t="shared" si="0"/>
        <v>CARLOS JULIÁN NAVAS MARTÍNEZ - SECRETARIO DEL AMBIENTE</v>
      </c>
    </row>
    <row r="11" spans="1:5" ht="30" x14ac:dyDescent="0.25">
      <c r="A11" s="804" t="s">
        <v>1735</v>
      </c>
      <c r="B11" s="807" t="s">
        <v>1736</v>
      </c>
      <c r="C11" s="806" t="s">
        <v>1737</v>
      </c>
      <c r="E11" s="211" t="str">
        <f t="shared" si="0"/>
        <v>CÉSAR ORLANDO CHAPETÓN MARTÍNEZ  - SECRETARIO DE PLANEACIÓN</v>
      </c>
    </row>
    <row r="12" spans="1:5" x14ac:dyDescent="0.25">
      <c r="A12" s="804" t="s">
        <v>1738</v>
      </c>
      <c r="B12" s="807" t="s">
        <v>1739</v>
      </c>
      <c r="C12" s="806" t="s">
        <v>1740</v>
      </c>
      <c r="E12" s="211" t="str">
        <f t="shared" si="0"/>
        <v>WILMAN CONTRERAS MATEUS - SECRETARIO DE SALUD</v>
      </c>
    </row>
    <row r="13" spans="1:5" ht="30" x14ac:dyDescent="0.25">
      <c r="A13" s="808" t="s">
        <v>1741</v>
      </c>
      <c r="B13" s="807" t="s">
        <v>1742</v>
      </c>
      <c r="C13" s="806" t="s">
        <v>1743</v>
      </c>
      <c r="E13" s="211" t="str">
        <f t="shared" si="0"/>
        <v>SANDRA PATRICIA GARAVITO MORENO - SECRETARIA DE EDUCACIÓN</v>
      </c>
    </row>
    <row r="14" spans="1:5" ht="30" x14ac:dyDescent="0.25">
      <c r="A14" s="804" t="s">
        <v>1744</v>
      </c>
      <c r="B14" s="807" t="s">
        <v>1745</v>
      </c>
      <c r="C14" s="806" t="s">
        <v>1746</v>
      </c>
      <c r="E14" s="211" t="str">
        <f t="shared" si="0"/>
        <v>RAFAEL ANTONIO RIVERA GÓMEZ - SECRETARIO DE INFRAESTRUCTURA</v>
      </c>
    </row>
    <row r="15" spans="1:5" ht="30" x14ac:dyDescent="0.25">
      <c r="A15" s="804" t="s">
        <v>1747</v>
      </c>
      <c r="B15" s="807" t="s">
        <v>1748</v>
      </c>
      <c r="C15" s="806" t="s">
        <v>1749</v>
      </c>
      <c r="E15" s="211" t="str">
        <f t="shared" si="0"/>
        <v>MIGUEL ALEJANDRO RICO SUAREZ - SECRETARIO DE HACIENDA</v>
      </c>
    </row>
    <row r="16" spans="1:5" ht="42.75" x14ac:dyDescent="0.25">
      <c r="A16" s="804" t="s">
        <v>1750</v>
      </c>
      <c r="B16" s="807" t="s">
        <v>1751</v>
      </c>
      <c r="C16" s="806" t="s">
        <v>1752</v>
      </c>
      <c r="E16" s="211" t="str">
        <f t="shared" si="0"/>
        <v>JOHNNY FERNEY PÉREZ QUINCHE - SECRETARIO DE CULTURA Y PATRIMONIO</v>
      </c>
    </row>
    <row r="17" spans="1:5" ht="30" x14ac:dyDescent="0.25">
      <c r="A17" s="804" t="s">
        <v>1753</v>
      </c>
      <c r="B17" s="807" t="s">
        <v>1754</v>
      </c>
      <c r="C17" s="806" t="s">
        <v>1755</v>
      </c>
      <c r="E17" s="211" t="str">
        <f t="shared" si="0"/>
        <v>ANGELA PATRICIA NAVARRO LÓPEZ - JEFE DE COMUNICACIONES</v>
      </c>
    </row>
    <row r="18" spans="1:5" ht="57" x14ac:dyDescent="0.25">
      <c r="A18" s="809" t="s">
        <v>1756</v>
      </c>
      <c r="B18" s="805" t="s">
        <v>1757</v>
      </c>
      <c r="C18" s="806" t="s">
        <v>1758</v>
      </c>
      <c r="E18" s="211" t="str">
        <f t="shared" si="0"/>
        <v>HENRY HERNAN PRIETO VALBUENA - DIRECTOR EJECUTIVO INSTITUTO DE RECREACIÓN Y DEPORTE</v>
      </c>
    </row>
    <row r="19" spans="1:5" ht="30" x14ac:dyDescent="0.25">
      <c r="A19" s="809" t="s">
        <v>1759</v>
      </c>
      <c r="B19" s="805" t="s">
        <v>1760</v>
      </c>
      <c r="C19" s="806" t="s">
        <v>1761</v>
      </c>
      <c r="E19" s="211" t="str">
        <f t="shared" si="0"/>
        <v xml:space="preserve">FRANCISCO ALIRIO RODRÍGUEZ SANTOS - GERENTE EMPRESA DE SERVICIOS PÚBLICOS </v>
      </c>
    </row>
    <row r="20" spans="1:5" ht="15.75" x14ac:dyDescent="0.25">
      <c r="A20" s="801"/>
      <c r="B20" s="802"/>
      <c r="C20" s="803"/>
      <c r="E20" s="211" t="str">
        <f t="shared" si="0"/>
        <v xml:space="preserve"> - </v>
      </c>
    </row>
    <row r="21" spans="1:5" ht="15.75" x14ac:dyDescent="0.25">
      <c r="A21" s="801"/>
      <c r="B21" s="802"/>
      <c r="C21" s="803"/>
      <c r="E21" s="211" t="str">
        <f t="shared" si="0"/>
        <v xml:space="preserve"> - </v>
      </c>
    </row>
    <row r="22" spans="1:5" ht="15.75" x14ac:dyDescent="0.25">
      <c r="A22" s="801"/>
      <c r="B22" s="802"/>
      <c r="C22" s="803"/>
      <c r="E22" s="211" t="str">
        <f t="shared" si="0"/>
        <v xml:space="preserve"> - </v>
      </c>
    </row>
    <row r="23" spans="1:5" ht="15.75" x14ac:dyDescent="0.25">
      <c r="A23" s="801"/>
      <c r="B23" s="802"/>
      <c r="C23" s="803"/>
      <c r="E23" s="211" t="str">
        <f t="shared" si="0"/>
        <v xml:space="preserve"> - </v>
      </c>
    </row>
    <row r="24" spans="1:5" ht="15.75" x14ac:dyDescent="0.25">
      <c r="A24" s="801"/>
      <c r="B24" s="802"/>
      <c r="C24" s="803"/>
      <c r="E24" s="211" t="str">
        <f t="shared" si="0"/>
        <v xml:space="preserve"> - </v>
      </c>
    </row>
    <row r="25" spans="1:5" ht="15.75" x14ac:dyDescent="0.25">
      <c r="A25" s="801"/>
      <c r="B25" s="802"/>
      <c r="C25" s="803"/>
      <c r="E25" s="211" t="str">
        <f t="shared" si="0"/>
        <v xml:space="preserve"> - </v>
      </c>
    </row>
    <row r="26" spans="1:5" ht="15.75" x14ac:dyDescent="0.25">
      <c r="A26" s="801"/>
      <c r="B26" s="802"/>
      <c r="C26" s="803"/>
      <c r="E26" s="211" t="str">
        <f t="shared" si="0"/>
        <v xml:space="preserve"> - </v>
      </c>
    </row>
    <row r="27" spans="1:5" ht="15.75" x14ac:dyDescent="0.25">
      <c r="A27" s="801"/>
      <c r="B27" s="802"/>
      <c r="C27" s="803"/>
      <c r="E27" s="211" t="str">
        <f t="shared" si="0"/>
        <v xml:space="preserve"> - </v>
      </c>
    </row>
    <row r="28" spans="1:5" ht="15.75" x14ac:dyDescent="0.25">
      <c r="A28" s="801"/>
      <c r="B28" s="802"/>
      <c r="C28" s="803"/>
      <c r="E28" s="211" t="str">
        <f t="shared" si="0"/>
        <v xml:space="preserve"> - </v>
      </c>
    </row>
    <row r="29" spans="1:5" ht="15.75" x14ac:dyDescent="0.25">
      <c r="A29" s="801"/>
      <c r="B29" s="802"/>
      <c r="C29" s="803"/>
      <c r="E29" s="211" t="str">
        <f t="shared" si="0"/>
        <v xml:space="preserve"> - </v>
      </c>
    </row>
    <row r="30" spans="1:5" x14ac:dyDescent="0.25">
      <c r="A30" s="810"/>
      <c r="B30" s="811"/>
      <c r="C30" s="812"/>
      <c r="E30" s="211" t="str">
        <f t="shared" si="0"/>
        <v xml:space="preserve"> - </v>
      </c>
    </row>
    <row r="31" spans="1:5" x14ac:dyDescent="0.25">
      <c r="A31" s="810"/>
      <c r="B31" s="811"/>
      <c r="C31" s="812"/>
      <c r="E31" s="211" t="str">
        <f t="shared" si="0"/>
        <v xml:space="preserve"> - </v>
      </c>
    </row>
    <row r="32" spans="1:5" x14ac:dyDescent="0.25">
      <c r="A32" s="810"/>
      <c r="B32" s="811"/>
      <c r="C32" s="812"/>
      <c r="E32" s="211" t="str">
        <f t="shared" si="0"/>
        <v xml:space="preserve"> - </v>
      </c>
    </row>
    <row r="33" spans="1:5" x14ac:dyDescent="0.25">
      <c r="A33" s="810"/>
      <c r="B33" s="811"/>
      <c r="C33" s="812"/>
      <c r="E33" s="211" t="str">
        <f t="shared" si="0"/>
        <v xml:space="preserve"> - </v>
      </c>
    </row>
    <row r="34" spans="1:5" x14ac:dyDescent="0.25">
      <c r="A34" s="810"/>
      <c r="B34" s="811"/>
      <c r="C34" s="812"/>
      <c r="E34" s="211" t="str">
        <f t="shared" si="0"/>
        <v xml:space="preserve"> - </v>
      </c>
    </row>
    <row r="35" spans="1:5" x14ac:dyDescent="0.25">
      <c r="A35" s="810"/>
      <c r="B35" s="811"/>
      <c r="C35" s="812"/>
      <c r="E35" s="211" t="str">
        <f t="shared" si="0"/>
        <v xml:space="preserve"> - </v>
      </c>
    </row>
    <row r="36" spans="1:5" x14ac:dyDescent="0.25">
      <c r="A36" s="810"/>
      <c r="B36" s="811"/>
      <c r="C36" s="812"/>
      <c r="E36" s="211" t="str">
        <f t="shared" si="0"/>
        <v xml:space="preserve"> - </v>
      </c>
    </row>
    <row r="37" spans="1:5" x14ac:dyDescent="0.25">
      <c r="A37" s="810"/>
      <c r="B37" s="811"/>
      <c r="C37" s="812"/>
      <c r="E37" s="211" t="str">
        <f t="shared" si="0"/>
        <v xml:space="preserve"> - </v>
      </c>
    </row>
    <row r="38" spans="1:5" x14ac:dyDescent="0.25">
      <c r="A38" s="810"/>
      <c r="B38" s="811"/>
      <c r="C38" s="812"/>
      <c r="E38" s="211" t="str">
        <f t="shared" si="0"/>
        <v xml:space="preserve"> - </v>
      </c>
    </row>
    <row r="39" spans="1:5" x14ac:dyDescent="0.25">
      <c r="A39" s="810"/>
      <c r="B39" s="811"/>
      <c r="C39" s="812"/>
      <c r="E39" s="211" t="str">
        <f t="shared" si="0"/>
        <v xml:space="preserve"> - </v>
      </c>
    </row>
    <row r="40" spans="1:5" x14ac:dyDescent="0.25">
      <c r="A40" s="810"/>
      <c r="B40" s="811"/>
      <c r="C40" s="812"/>
      <c r="E40" s="211" t="str">
        <f t="shared" si="0"/>
        <v xml:space="preserve"> - </v>
      </c>
    </row>
    <row r="41" spans="1:5" x14ac:dyDescent="0.25">
      <c r="A41" s="810"/>
      <c r="B41" s="811"/>
      <c r="C41" s="812"/>
      <c r="E41" s="211" t="str">
        <f t="shared" si="0"/>
        <v xml:space="preserve"> - </v>
      </c>
    </row>
    <row r="42" spans="1:5" x14ac:dyDescent="0.25">
      <c r="A42" s="810"/>
      <c r="B42" s="811"/>
      <c r="C42" s="812"/>
      <c r="E42" s="211" t="str">
        <f t="shared" si="0"/>
        <v xml:space="preserve"> - </v>
      </c>
    </row>
    <row r="43" spans="1:5" x14ac:dyDescent="0.25">
      <c r="A43" s="810"/>
      <c r="B43" s="811"/>
      <c r="C43" s="812"/>
      <c r="E43" s="211" t="str">
        <f t="shared" si="0"/>
        <v xml:space="preserve"> - </v>
      </c>
    </row>
    <row r="44" spans="1:5" ht="15.75" thickBot="1" x14ac:dyDescent="0.3">
      <c r="A44" s="813"/>
      <c r="B44" s="814"/>
      <c r="C44" s="815"/>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1788</v>
      </c>
      <c r="D3" s="101" t="s">
        <v>1789</v>
      </c>
    </row>
    <row r="4" spans="1:4" ht="126" x14ac:dyDescent="0.25">
      <c r="A4" s="211" t="str">
        <f t="shared" ref="A4:A67" si="0">+LEFT(B4,10)</f>
        <v>E2.P_B.MR1</v>
      </c>
      <c r="B4" s="99" t="s">
        <v>311</v>
      </c>
      <c r="C4" s="100" t="s">
        <v>1790</v>
      </c>
      <c r="D4" s="101" t="s">
        <v>1791</v>
      </c>
    </row>
    <row r="5" spans="1:4" ht="63" x14ac:dyDescent="0.25">
      <c r="A5" s="211" t="str">
        <f t="shared" si="0"/>
        <v>E4.P_D.MR2</v>
      </c>
      <c r="B5" s="99" t="s">
        <v>596</v>
      </c>
      <c r="C5" s="100" t="s">
        <v>1792</v>
      </c>
      <c r="D5" s="101" t="s">
        <v>1793</v>
      </c>
    </row>
    <row r="6" spans="1:4" ht="126" x14ac:dyDescent="0.25">
      <c r="A6" s="211" t="str">
        <f t="shared" si="0"/>
        <v>E4.P_D.MR1</v>
      </c>
      <c r="B6" s="99" t="s">
        <v>587</v>
      </c>
      <c r="C6" s="100" t="s">
        <v>1794</v>
      </c>
      <c r="D6" s="101" t="s">
        <v>1795</v>
      </c>
    </row>
    <row r="7" spans="1:4" ht="126" x14ac:dyDescent="0.25">
      <c r="A7" s="211" t="str">
        <f t="shared" si="0"/>
        <v>E1.P_A.MR5</v>
      </c>
      <c r="B7" s="99" t="s">
        <v>140</v>
      </c>
      <c r="C7" s="100" t="s">
        <v>1796</v>
      </c>
      <c r="D7" s="101" t="s">
        <v>1797</v>
      </c>
    </row>
    <row r="8" spans="1:4" ht="78.75" x14ac:dyDescent="0.25">
      <c r="A8" s="211" t="str">
        <f t="shared" si="0"/>
        <v>E3.P_G.MR1</v>
      </c>
      <c r="B8" s="99" t="s">
        <v>465</v>
      </c>
      <c r="C8" s="100" t="s">
        <v>1798</v>
      </c>
      <c r="D8" s="101" t="s">
        <v>1799</v>
      </c>
    </row>
    <row r="9" spans="1:4" ht="61.5" customHeight="1" x14ac:dyDescent="0.25">
      <c r="A9" s="211" t="str">
        <f t="shared" si="0"/>
        <v>E3.P_H.MR1</v>
      </c>
      <c r="B9" s="99" t="s">
        <v>473</v>
      </c>
      <c r="C9" s="100" t="s">
        <v>1800</v>
      </c>
      <c r="D9" s="101" t="s">
        <v>1801</v>
      </c>
    </row>
    <row r="10" spans="1:4" ht="78.75" x14ac:dyDescent="0.25">
      <c r="A10" s="211" t="str">
        <f t="shared" si="0"/>
        <v>E3.P_I.MR1</v>
      </c>
      <c r="B10" s="99" t="s">
        <v>481</v>
      </c>
      <c r="C10" s="100" t="s">
        <v>1802</v>
      </c>
      <c r="D10" s="101" t="s">
        <v>1803</v>
      </c>
    </row>
    <row r="11" spans="1:4" ht="94.5" x14ac:dyDescent="0.25">
      <c r="A11" s="211" t="str">
        <f t="shared" si="0"/>
        <v>E3.P_J.MR1</v>
      </c>
      <c r="B11" s="99" t="s">
        <v>489</v>
      </c>
      <c r="C11" s="100" t="s">
        <v>1804</v>
      </c>
      <c r="D11" s="101" t="s">
        <v>1805</v>
      </c>
    </row>
    <row r="12" spans="1:4" ht="90.75" customHeight="1" x14ac:dyDescent="0.25">
      <c r="A12" s="211" t="str">
        <f t="shared" si="0"/>
        <v>E3.P_K.MR1</v>
      </c>
      <c r="B12" s="99" t="s">
        <v>497</v>
      </c>
      <c r="C12" s="100" t="s">
        <v>1806</v>
      </c>
      <c r="D12" s="101" t="s">
        <v>1807</v>
      </c>
    </row>
    <row r="13" spans="1:4" ht="94.5" x14ac:dyDescent="0.25">
      <c r="A13" s="211" t="str">
        <f t="shared" si="0"/>
        <v>E2.P_C.MR1</v>
      </c>
      <c r="B13" s="99" t="s">
        <v>322</v>
      </c>
      <c r="C13" s="100" t="s">
        <v>1808</v>
      </c>
      <c r="D13" s="101" t="s">
        <v>1809</v>
      </c>
    </row>
    <row r="14" spans="1:4" ht="78.75" x14ac:dyDescent="0.25">
      <c r="A14" s="211" t="str">
        <f t="shared" si="0"/>
        <v>E3.P_F.MR1</v>
      </c>
      <c r="B14" s="99" t="s">
        <v>457</v>
      </c>
      <c r="C14" s="100" t="s">
        <v>1810</v>
      </c>
      <c r="D14" s="101" t="s">
        <v>1811</v>
      </c>
    </row>
    <row r="15" spans="1:4" ht="78" customHeight="1" x14ac:dyDescent="0.25">
      <c r="A15" s="211" t="str">
        <f t="shared" si="0"/>
        <v>E2.P_D.MR1</v>
      </c>
      <c r="B15" s="99" t="s">
        <v>336</v>
      </c>
      <c r="C15" s="100" t="s">
        <v>1812</v>
      </c>
      <c r="D15" s="101" t="s">
        <v>1813</v>
      </c>
    </row>
    <row r="16" spans="1:4" ht="67.5" customHeight="1" x14ac:dyDescent="0.25">
      <c r="A16" s="211" t="str">
        <f t="shared" si="0"/>
        <v>E1.P_E.MR1</v>
      </c>
      <c r="B16" s="99" t="s">
        <v>207</v>
      </c>
      <c r="C16" s="100" t="s">
        <v>1814</v>
      </c>
      <c r="D16" s="101" t="s">
        <v>1815</v>
      </c>
    </row>
    <row r="17" spans="1:4" ht="110.25" x14ac:dyDescent="0.25">
      <c r="A17" s="211" t="str">
        <f t="shared" si="0"/>
        <v>E1.P_H.MR1</v>
      </c>
      <c r="B17" s="99" t="s">
        <v>263</v>
      </c>
      <c r="C17" s="100" t="s">
        <v>1816</v>
      </c>
      <c r="D17" s="101" t="s">
        <v>1817</v>
      </c>
    </row>
    <row r="18" spans="1:4" ht="78" customHeight="1" x14ac:dyDescent="0.25">
      <c r="A18" s="211" t="str">
        <f t="shared" si="0"/>
        <v>E1.P_C.MR1</v>
      </c>
      <c r="B18" s="99" t="s">
        <v>185</v>
      </c>
      <c r="C18" s="100" t="s">
        <v>1818</v>
      </c>
      <c r="D18" s="101" t="s">
        <v>1819</v>
      </c>
    </row>
    <row r="19" spans="1:4" ht="141.75" x14ac:dyDescent="0.25">
      <c r="A19" s="211" t="str">
        <f t="shared" si="0"/>
        <v>E1.P_D.MR1</v>
      </c>
      <c r="B19" s="99" t="s">
        <v>196</v>
      </c>
      <c r="C19" s="100" t="s">
        <v>1820</v>
      </c>
      <c r="D19" s="101" t="s">
        <v>1821</v>
      </c>
    </row>
    <row r="20" spans="1:4" ht="63" x14ac:dyDescent="0.25">
      <c r="A20" s="211" t="str">
        <f t="shared" si="0"/>
        <v>E1.P_A.MR4</v>
      </c>
      <c r="B20" s="99" t="s">
        <v>130</v>
      </c>
      <c r="C20" s="100" t="s">
        <v>1822</v>
      </c>
      <c r="D20" s="101" t="s">
        <v>1823</v>
      </c>
    </row>
    <row r="21" spans="1:4" ht="47.25" x14ac:dyDescent="0.25">
      <c r="A21" s="211" t="str">
        <f t="shared" si="0"/>
        <v>E4.P_A.MR1</v>
      </c>
      <c r="B21" s="99" t="s">
        <v>539</v>
      </c>
      <c r="C21" s="100" t="s">
        <v>1824</v>
      </c>
      <c r="D21" s="101" t="s">
        <v>1825</v>
      </c>
    </row>
    <row r="22" spans="1:4" ht="47.25" x14ac:dyDescent="0.25">
      <c r="A22" s="211" t="str">
        <f t="shared" si="0"/>
        <v>E4.P_A.MR2</v>
      </c>
      <c r="B22" s="99" t="s">
        <v>549</v>
      </c>
      <c r="C22" s="100" t="s">
        <v>1826</v>
      </c>
      <c r="D22" s="101" t="s">
        <v>1827</v>
      </c>
    </row>
    <row r="23" spans="1:4" ht="96" customHeight="1" x14ac:dyDescent="0.25">
      <c r="A23" s="211" t="str">
        <f t="shared" si="0"/>
        <v>E1.P_F.MR1</v>
      </c>
      <c r="B23" s="99" t="s">
        <v>222</v>
      </c>
      <c r="C23" s="100" t="s">
        <v>1828</v>
      </c>
      <c r="D23" s="101" t="s">
        <v>1829</v>
      </c>
    </row>
    <row r="24" spans="1:4" ht="63.75" customHeight="1" x14ac:dyDescent="0.25">
      <c r="A24" s="211" t="str">
        <f t="shared" si="0"/>
        <v>E4.P_A.MR3</v>
      </c>
      <c r="B24" s="99" t="s">
        <v>556</v>
      </c>
      <c r="C24" s="100" t="s">
        <v>1830</v>
      </c>
      <c r="D24" s="101" t="s">
        <v>1831</v>
      </c>
    </row>
    <row r="25" spans="1:4" ht="66" customHeight="1" x14ac:dyDescent="0.25">
      <c r="A25" s="211" t="str">
        <f t="shared" si="0"/>
        <v>E1.P_F.MR2</v>
      </c>
      <c r="B25" s="99" t="s">
        <v>234</v>
      </c>
      <c r="C25" s="100" t="s">
        <v>1832</v>
      </c>
      <c r="D25" s="101" t="s">
        <v>1833</v>
      </c>
    </row>
    <row r="26" spans="1:4" ht="110.25" x14ac:dyDescent="0.25">
      <c r="A26" s="211" t="str">
        <f t="shared" si="0"/>
        <v>E4.P_A.MR4</v>
      </c>
      <c r="B26" s="99" t="s">
        <v>563</v>
      </c>
      <c r="C26" s="100" t="s">
        <v>1834</v>
      </c>
      <c r="D26" s="101" t="s">
        <v>1835</v>
      </c>
    </row>
    <row r="27" spans="1:4" ht="63" x14ac:dyDescent="0.25">
      <c r="A27" s="211" t="str">
        <f t="shared" si="0"/>
        <v>E1.P_A.MR2</v>
      </c>
      <c r="B27" s="99" t="s">
        <v>110</v>
      </c>
      <c r="C27" s="100" t="s">
        <v>1836</v>
      </c>
      <c r="D27" s="101" t="s">
        <v>1837</v>
      </c>
    </row>
    <row r="28" spans="1:4" ht="64.5" customHeight="1" x14ac:dyDescent="0.25">
      <c r="A28" s="211" t="str">
        <f t="shared" si="0"/>
        <v>E1.P_J.MR1</v>
      </c>
      <c r="B28" s="99" t="s">
        <v>288</v>
      </c>
      <c r="C28" s="100" t="s">
        <v>1838</v>
      </c>
      <c r="D28" s="101" t="s">
        <v>1839</v>
      </c>
    </row>
    <row r="29" spans="1:4" ht="78.75" customHeight="1" x14ac:dyDescent="0.25">
      <c r="A29" s="211" t="str">
        <f t="shared" si="0"/>
        <v>E3.P_B.MR1</v>
      </c>
      <c r="B29" s="99" t="s">
        <v>395</v>
      </c>
      <c r="C29" s="100" t="s">
        <v>1840</v>
      </c>
      <c r="D29" s="101" t="s">
        <v>1841</v>
      </c>
    </row>
    <row r="30" spans="1:4" ht="108.75" customHeight="1" x14ac:dyDescent="0.25">
      <c r="A30" s="211" t="str">
        <f t="shared" si="0"/>
        <v>E4.P_C.MR1</v>
      </c>
      <c r="B30" s="99" t="s">
        <v>579</v>
      </c>
      <c r="C30" s="100" t="s">
        <v>1842</v>
      </c>
      <c r="D30" s="101" t="s">
        <v>1843</v>
      </c>
    </row>
    <row r="31" spans="1:4" ht="65.25" customHeight="1" x14ac:dyDescent="0.25">
      <c r="A31" s="211" t="str">
        <f t="shared" si="0"/>
        <v>E2.P_A.MR1</v>
      </c>
      <c r="B31" s="99" t="s">
        <v>299</v>
      </c>
      <c r="C31" s="100" t="s">
        <v>1844</v>
      </c>
      <c r="D31" s="101" t="s">
        <v>1845</v>
      </c>
    </row>
    <row r="32" spans="1:4" ht="93" customHeight="1" x14ac:dyDescent="0.25">
      <c r="A32" s="211" t="str">
        <f t="shared" si="0"/>
        <v>E1.P_G.MR1</v>
      </c>
      <c r="B32" s="99" t="s">
        <v>243</v>
      </c>
      <c r="C32" s="100" t="s">
        <v>1846</v>
      </c>
      <c r="D32" s="101" t="s">
        <v>1847</v>
      </c>
    </row>
    <row r="33" spans="1:4" ht="81" customHeight="1" x14ac:dyDescent="0.25">
      <c r="A33" s="211" t="str">
        <f t="shared" si="0"/>
        <v>E1.P_G.MR2</v>
      </c>
      <c r="B33" s="99" t="s">
        <v>254</v>
      </c>
      <c r="C33" s="100" t="s">
        <v>1848</v>
      </c>
      <c r="D33" s="101" t="s">
        <v>1849</v>
      </c>
    </row>
    <row r="34" spans="1:4" ht="63" customHeight="1" x14ac:dyDescent="0.25">
      <c r="A34" s="211" t="str">
        <f t="shared" si="0"/>
        <v>E3.P_L.MR2</v>
      </c>
      <c r="B34" s="99" t="s">
        <v>513</v>
      </c>
      <c r="C34" s="100" t="s">
        <v>1850</v>
      </c>
      <c r="D34" s="101" t="s">
        <v>1851</v>
      </c>
    </row>
    <row r="35" spans="1:4" ht="78" customHeight="1" x14ac:dyDescent="0.25">
      <c r="A35" s="211" t="str">
        <f t="shared" si="0"/>
        <v>E3.P_L.MR3</v>
      </c>
      <c r="B35" s="99" t="s">
        <v>520</v>
      </c>
      <c r="C35" s="100" t="s">
        <v>1852</v>
      </c>
      <c r="D35" s="101" t="s">
        <v>1853</v>
      </c>
    </row>
    <row r="36" spans="1:4" ht="63.75" customHeight="1" x14ac:dyDescent="0.25">
      <c r="A36" s="211" t="str">
        <f t="shared" si="0"/>
        <v>E2.P_F.MR1</v>
      </c>
      <c r="B36" s="99" t="s">
        <v>358</v>
      </c>
      <c r="C36" s="100" t="s">
        <v>1854</v>
      </c>
      <c r="D36" s="101" t="s">
        <v>1855</v>
      </c>
    </row>
    <row r="37" spans="1:4" ht="110.25" x14ac:dyDescent="0.25">
      <c r="A37" s="211" t="str">
        <f t="shared" si="0"/>
        <v>E3.P_A.MR1</v>
      </c>
      <c r="B37" s="99" t="s">
        <v>383</v>
      </c>
      <c r="C37" s="100" t="s">
        <v>1856</v>
      </c>
      <c r="D37" s="101" t="s">
        <v>1857</v>
      </c>
    </row>
    <row r="38" spans="1:4" ht="94.5" x14ac:dyDescent="0.25">
      <c r="A38" s="211" t="str">
        <f t="shared" si="0"/>
        <v>E2.P_F.MR2</v>
      </c>
      <c r="B38" s="99" t="s">
        <v>369</v>
      </c>
      <c r="C38" s="100" t="s">
        <v>1858</v>
      </c>
      <c r="D38" s="101" t="s">
        <v>1859</v>
      </c>
    </row>
    <row r="39" spans="1:4" ht="78.75" x14ac:dyDescent="0.25">
      <c r="A39" s="211" t="str">
        <f t="shared" si="0"/>
        <v>E1.P_B.MR1</v>
      </c>
      <c r="B39" s="99" t="s">
        <v>150</v>
      </c>
      <c r="C39" s="100" t="s">
        <v>1860</v>
      </c>
      <c r="D39" s="101" t="s">
        <v>1861</v>
      </c>
    </row>
    <row r="40" spans="1:4" ht="157.5" x14ac:dyDescent="0.25">
      <c r="A40" s="211" t="str">
        <f t="shared" si="0"/>
        <v>E3.P_E.MR1</v>
      </c>
      <c r="B40" s="99" t="s">
        <v>446</v>
      </c>
      <c r="C40" s="100" t="s">
        <v>1862</v>
      </c>
      <c r="D40" s="101" t="s">
        <v>1863</v>
      </c>
    </row>
    <row r="41" spans="1:4" ht="110.25" x14ac:dyDescent="0.25">
      <c r="A41" s="211" t="str">
        <f t="shared" si="0"/>
        <v>E1.P_B.MR2</v>
      </c>
      <c r="B41" s="99" t="s">
        <v>164</v>
      </c>
      <c r="C41" s="100" t="s">
        <v>1864</v>
      </c>
      <c r="D41" s="101" t="s">
        <v>1865</v>
      </c>
    </row>
    <row r="42" spans="1:4" ht="157.5" x14ac:dyDescent="0.25">
      <c r="A42" s="211" t="str">
        <f t="shared" si="0"/>
        <v>E1.P_B.MR3</v>
      </c>
      <c r="B42" s="99" t="s">
        <v>176</v>
      </c>
      <c r="C42" s="100" t="s">
        <v>1866</v>
      </c>
      <c r="D42" s="101" t="s">
        <v>1867</v>
      </c>
    </row>
    <row r="43" spans="1:4" ht="78.75" x14ac:dyDescent="0.25">
      <c r="A43" s="211" t="str">
        <f t="shared" si="0"/>
        <v>E3.P_C.MR1</v>
      </c>
      <c r="B43" s="99" t="s">
        <v>406</v>
      </c>
      <c r="C43" s="100" t="s">
        <v>1868</v>
      </c>
      <c r="D43" s="101" t="s">
        <v>1869</v>
      </c>
    </row>
    <row r="44" spans="1:4" ht="51" customHeight="1" x14ac:dyDescent="0.25">
      <c r="A44" s="211" t="str">
        <f t="shared" si="0"/>
        <v>E1.P_A.MR3</v>
      </c>
      <c r="B44" s="99" t="s">
        <v>120</v>
      </c>
      <c r="C44" s="100" t="s">
        <v>1870</v>
      </c>
      <c r="D44" s="101" t="s">
        <v>1871</v>
      </c>
    </row>
    <row r="45" spans="1:4" ht="78.75" x14ac:dyDescent="0.25">
      <c r="A45" s="211" t="str">
        <f t="shared" si="0"/>
        <v>E3.P_L.MR1</v>
      </c>
      <c r="B45" s="99" t="s">
        <v>505</v>
      </c>
      <c r="C45" s="100" t="s">
        <v>1872</v>
      </c>
      <c r="D45" s="101" t="s">
        <v>1873</v>
      </c>
    </row>
    <row r="46" spans="1:4" ht="93.75" customHeight="1" x14ac:dyDescent="0.25">
      <c r="A46" s="211" t="str">
        <f t="shared" si="0"/>
        <v>E1.P_I.MR1</v>
      </c>
      <c r="B46" s="99" t="s">
        <v>277</v>
      </c>
      <c r="C46" s="100" t="s">
        <v>1874</v>
      </c>
      <c r="D46" s="101" t="s">
        <v>1875</v>
      </c>
    </row>
    <row r="47" spans="1:4" ht="110.25" customHeight="1" x14ac:dyDescent="0.25">
      <c r="A47" s="211" t="str">
        <f t="shared" si="0"/>
        <v>E1.P_A.MR1</v>
      </c>
      <c r="B47" s="99" t="s">
        <v>83</v>
      </c>
      <c r="C47" s="100" t="s">
        <v>1876</v>
      </c>
      <c r="D47" s="101" t="s">
        <v>1877</v>
      </c>
    </row>
    <row r="48" spans="1:4" ht="94.5" x14ac:dyDescent="0.25">
      <c r="A48" s="211" t="str">
        <f t="shared" si="0"/>
        <v>E3.P_L.MR4</v>
      </c>
      <c r="B48" s="99" t="s">
        <v>527</v>
      </c>
      <c r="C48" s="100" t="s">
        <v>1878</v>
      </c>
      <c r="D48" s="101" t="s">
        <v>1879</v>
      </c>
    </row>
    <row r="49" spans="1:4" ht="189" x14ac:dyDescent="0.25">
      <c r="A49" s="211" t="str">
        <f t="shared" si="0"/>
        <v>E3.P_C.MR2</v>
      </c>
      <c r="B49" s="99" t="s">
        <v>417</v>
      </c>
      <c r="C49" s="100" t="s">
        <v>1880</v>
      </c>
      <c r="D49" s="101" t="s">
        <v>1881</v>
      </c>
    </row>
    <row r="50" spans="1:4" ht="78.75" x14ac:dyDescent="0.25">
      <c r="A50" s="211" t="str">
        <f t="shared" si="0"/>
        <v>E4.P_E.MR1</v>
      </c>
      <c r="B50" s="99" t="s">
        <v>606</v>
      </c>
      <c r="C50" s="100" t="s">
        <v>1882</v>
      </c>
      <c r="D50" s="101" t="s">
        <v>1883</v>
      </c>
    </row>
    <row r="51" spans="1:4" ht="157.5" x14ac:dyDescent="0.25">
      <c r="A51" s="211" t="str">
        <f t="shared" si="0"/>
        <v>E1.P_A.MR1</v>
      </c>
      <c r="B51" s="99" t="s">
        <v>97</v>
      </c>
      <c r="C51" s="100" t="s">
        <v>1884</v>
      </c>
      <c r="D51" s="101" t="s">
        <v>1885</v>
      </c>
    </row>
    <row r="52" spans="1:4" ht="63" x14ac:dyDescent="0.25">
      <c r="A52" s="211" t="str">
        <f t="shared" si="0"/>
        <v>E4.P_D.MR3</v>
      </c>
      <c r="B52" s="99" t="s">
        <v>601</v>
      </c>
      <c r="C52" s="100" t="s">
        <v>1886</v>
      </c>
      <c r="D52" s="101" t="s">
        <v>1887</v>
      </c>
    </row>
    <row r="53" spans="1:4" ht="126" x14ac:dyDescent="0.25">
      <c r="A53" s="211" t="str">
        <f t="shared" si="0"/>
        <v>E3.P_D.MR1</v>
      </c>
      <c r="B53" s="99" t="s">
        <v>428</v>
      </c>
      <c r="C53" s="100" t="s">
        <v>1888</v>
      </c>
      <c r="D53" s="101" t="s">
        <v>1889</v>
      </c>
    </row>
    <row r="54" spans="1:4" ht="126" x14ac:dyDescent="0.25">
      <c r="A54" s="211" t="str">
        <f t="shared" si="0"/>
        <v>E3.P_D.MR2</v>
      </c>
      <c r="B54" s="99" t="s">
        <v>439</v>
      </c>
      <c r="C54" s="100" t="s">
        <v>1890</v>
      </c>
      <c r="D54" s="101" t="s">
        <v>1889</v>
      </c>
    </row>
    <row r="55" spans="1:4" ht="157.5" x14ac:dyDescent="0.25">
      <c r="A55" s="211" t="str">
        <f t="shared" si="0"/>
        <v>E4.P_B.MR1</v>
      </c>
      <c r="B55" s="99" t="s">
        <v>570</v>
      </c>
      <c r="C55" s="100" t="s">
        <v>1891</v>
      </c>
      <c r="D55" s="101" t="s">
        <v>1892</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C1" workbookViewId="0">
      <selection activeCell="I10" sqref="I10"/>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8" t="s">
        <v>1765</v>
      </c>
      <c r="B1" s="1038"/>
      <c r="C1" s="1038"/>
      <c r="D1" s="1038"/>
      <c r="E1" s="1038"/>
      <c r="F1" s="1038"/>
      <c r="G1" s="1038"/>
      <c r="H1" s="1038"/>
      <c r="I1" s="1038"/>
      <c r="J1" s="1038"/>
      <c r="K1" s="1038"/>
      <c r="L1" s="1038"/>
      <c r="M1" s="1038"/>
      <c r="N1" s="1038"/>
      <c r="O1" s="1038"/>
      <c r="P1" s="1038"/>
    </row>
    <row r="2" spans="1:18" s="68" customFormat="1" ht="48" customHeight="1" x14ac:dyDescent="0.2">
      <c r="A2" s="67" t="s">
        <v>1766</v>
      </c>
      <c r="B2" s="1039" t="s">
        <v>1767</v>
      </c>
      <c r="C2" s="1040"/>
      <c r="D2" s="1040"/>
      <c r="E2" s="1040"/>
      <c r="F2" s="1040"/>
      <c r="G2" s="1040"/>
      <c r="H2" s="1041"/>
      <c r="I2" s="1039" t="s">
        <v>1768</v>
      </c>
      <c r="J2" s="1040"/>
      <c r="K2" s="1041"/>
      <c r="L2" s="1042" t="s">
        <v>1769</v>
      </c>
      <c r="M2" s="1042"/>
      <c r="N2" s="1042"/>
      <c r="O2" s="1042"/>
      <c r="P2" s="1043"/>
    </row>
    <row r="3" spans="1:18" ht="51" x14ac:dyDescent="0.2">
      <c r="A3" s="69" t="s">
        <v>1770</v>
      </c>
      <c r="B3" s="70" t="s">
        <v>1771</v>
      </c>
      <c r="C3" s="71" t="s">
        <v>1772</v>
      </c>
      <c r="D3" s="71" t="s">
        <v>1921</v>
      </c>
      <c r="E3" s="71" t="s">
        <v>1920</v>
      </c>
      <c r="F3" s="71" t="s">
        <v>1922</v>
      </c>
      <c r="G3" s="71" t="s">
        <v>1923</v>
      </c>
      <c r="H3" s="1044" t="s">
        <v>1694</v>
      </c>
      <c r="I3" s="70" t="s">
        <v>1773</v>
      </c>
      <c r="J3" s="71" t="s">
        <v>1774</v>
      </c>
      <c r="K3" s="1044"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44"/>
      <c r="I4" s="75" t="s">
        <v>1695</v>
      </c>
      <c r="J4" s="76" t="s">
        <v>1696</v>
      </c>
      <c r="K4" s="1044"/>
      <c r="L4" s="75" t="s">
        <v>1698</v>
      </c>
      <c r="M4" s="76" t="s">
        <v>1699</v>
      </c>
      <c r="N4" s="76" t="s">
        <v>1700</v>
      </c>
      <c r="O4" s="76" t="s">
        <v>1701</v>
      </c>
      <c r="P4" s="77" t="s">
        <v>1702</v>
      </c>
      <c r="Q4" s="2"/>
      <c r="R4" s="2"/>
    </row>
    <row r="5" spans="1:18" ht="36.75" thickBot="1" x14ac:dyDescent="0.25">
      <c r="A5" s="78" t="s">
        <v>1781</v>
      </c>
      <c r="B5" s="79">
        <v>2448</v>
      </c>
      <c r="C5" s="80">
        <v>3831</v>
      </c>
      <c r="D5" s="80">
        <v>3975</v>
      </c>
      <c r="E5" s="80">
        <v>7568</v>
      </c>
      <c r="F5" s="80">
        <v>13915</v>
      </c>
      <c r="G5" s="80">
        <v>2134</v>
      </c>
      <c r="H5" s="81">
        <f>SUM(B5:G5)</f>
        <v>33871</v>
      </c>
      <c r="I5" s="82">
        <v>17421</v>
      </c>
      <c r="J5" s="83">
        <v>16450</v>
      </c>
      <c r="K5" s="81">
        <f>SUM(I5:J5)</f>
        <v>33871</v>
      </c>
      <c r="L5" s="84"/>
      <c r="M5" s="85"/>
      <c r="N5" s="825">
        <v>719</v>
      </c>
      <c r="O5" s="85"/>
      <c r="P5" s="86"/>
    </row>
    <row r="6" spans="1:18" x14ac:dyDescent="0.2">
      <c r="H6" s="87"/>
    </row>
    <row r="7" spans="1:18" x14ac:dyDescent="0.2">
      <c r="B7" s="1">
        <f>B5/2</f>
        <v>1224</v>
      </c>
      <c r="C7" s="1">
        <f t="shared" ref="C7:K7" si="0">C5/2</f>
        <v>1915.5</v>
      </c>
      <c r="D7" s="1">
        <f t="shared" si="0"/>
        <v>1987.5</v>
      </c>
      <c r="E7" s="1">
        <f t="shared" si="0"/>
        <v>3784</v>
      </c>
      <c r="F7" s="1">
        <f t="shared" si="0"/>
        <v>6957.5</v>
      </c>
      <c r="G7" s="1">
        <f t="shared" si="0"/>
        <v>1067</v>
      </c>
      <c r="H7" s="1">
        <f t="shared" si="0"/>
        <v>16935.5</v>
      </c>
      <c r="I7" s="1">
        <f t="shared" si="0"/>
        <v>8710.5</v>
      </c>
      <c r="J7" s="1">
        <f t="shared" si="0"/>
        <v>8225</v>
      </c>
      <c r="K7" s="1">
        <f t="shared" si="0"/>
        <v>16935.5</v>
      </c>
    </row>
    <row r="8" spans="1:18" x14ac:dyDescent="0.2">
      <c r="C8" s="1">
        <f t="shared" ref="C8:H8" si="1">C6/2</f>
        <v>0</v>
      </c>
      <c r="D8" s="1">
        <f t="shared" si="1"/>
        <v>0</v>
      </c>
      <c r="E8" s="1">
        <f t="shared" si="1"/>
        <v>0</v>
      </c>
      <c r="F8" s="1">
        <f t="shared" si="1"/>
        <v>0</v>
      </c>
      <c r="G8" s="1">
        <f t="shared" si="1"/>
        <v>0</v>
      </c>
      <c r="H8" s="1">
        <f t="shared" si="1"/>
        <v>0</v>
      </c>
    </row>
    <row r="10" spans="1:18" ht="15" x14ac:dyDescent="0.25">
      <c r="A10" s="826" t="s">
        <v>1936</v>
      </c>
      <c r="D10" s="1">
        <v>1987.5</v>
      </c>
      <c r="E10" s="1">
        <v>3784</v>
      </c>
      <c r="F10" s="1">
        <v>6957.5</v>
      </c>
      <c r="G10" s="1">
        <v>1067</v>
      </c>
      <c r="H10" s="1">
        <f>D10+E10+F10+G10</f>
        <v>13796</v>
      </c>
      <c r="I10" s="1">
        <f>I8/2</f>
        <v>0</v>
      </c>
      <c r="J10" s="1">
        <f>J8/2</f>
        <v>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E2.P_D.MR1 -CIENCIA TECNOLOGÍA EN INNOVACIÓN</Descripci_x00f3_n>
  </documentManagement>
</p:properties>
</file>

<file path=customXml/itemProps1.xml><?xml version="1.0" encoding="utf-8"?>
<ds:datastoreItem xmlns:ds="http://schemas.openxmlformats.org/officeDocument/2006/customXml" ds:itemID="{4220E287-75FC-4036-8716-435C1F737C60}"/>
</file>

<file path=customXml/itemProps2.xml><?xml version="1.0" encoding="utf-8"?>
<ds:datastoreItem xmlns:ds="http://schemas.openxmlformats.org/officeDocument/2006/customXml" ds:itemID="{DB907BAC-65CA-452D-AA6D-59F2803C8354}"/>
</file>

<file path=customXml/itemProps3.xml><?xml version="1.0" encoding="utf-8"?>
<ds:datastoreItem xmlns:ds="http://schemas.openxmlformats.org/officeDocument/2006/customXml" ds:itemID="{527BFC52-F811-4D10-B25E-FC36AE0C86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E2.P_D.MR1 -CIENCIA TECNOLOGÍA EN INNOVACIÓN</dc:title>
  <dc:creator>FARID</dc:creator>
  <cp:lastModifiedBy>Adriana Mora</cp:lastModifiedBy>
  <dcterms:created xsi:type="dcterms:W3CDTF">2017-01-16T16:29:25Z</dcterms:created>
  <dcterms:modified xsi:type="dcterms:W3CDTF">2020-01-29T16:59:46Z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