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externalLinks/externalLink1.xml" ContentType="application/vnd.openxmlformats-officedocument.spreadsheetml.externalLink+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comments1.xml" ContentType="application/vnd.openxmlformats-officedocument.spreadsheetml.comments+xml"/>
  <Override PartName="/xl/comments2.xml" ContentType="application/vnd.openxmlformats-officedocument.spreadsheetml.comment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325"/>
  <workbookPr defaultThemeVersion="124226"/>
  <mc:AlternateContent xmlns:mc="http://schemas.openxmlformats.org/markup-compatibility/2006">
    <mc:Choice Requires="x15">
      <x15ac:absPath xmlns:x15ac="http://schemas.microsoft.com/office/spreadsheetml/2010/11/ac" url="F:\Profesional Especializado 2017 - 2019\PLANES DE ACCION 2019_Semestre 1 y 2\E3.P_C  ALUMBRADO PÚBLICO, ENERGÍA Y ENERGÍAS RENOVABLES, GAS, CONECTIVIDAD\"/>
    </mc:Choice>
  </mc:AlternateContent>
  <xr:revisionPtr revIDLastSave="0" documentId="13_ncr:1_{5FB79883-DDB1-49D3-AB80-D90B2F0E0B1C}" xr6:coauthVersionLast="45" xr6:coauthVersionMax="45" xr10:uidLastSave="{00000000-0000-0000-0000-000000000000}"/>
  <bookViews>
    <workbookView xWindow="-120" yWindow="-120" windowWidth="29040" windowHeight="15840" tabRatio="795" xr2:uid="{00000000-000D-0000-FFFF-FFFF00000000}"/>
  </bookViews>
  <sheets>
    <sheet name="PLAN DE ACCION 2019" sheetId="6" r:id="rId1"/>
    <sheet name="CONSOLIDADO PLAN DESARROLLO" sheetId="5" state="hidden" r:id="rId2"/>
    <sheet name="DEPENDENCIAS" sheetId="7" r:id="rId3"/>
    <sheet name="PROYECTOS REGISTRADOS" sheetId="8" state="hidden" r:id="rId4"/>
    <sheet name="POBLACIÓN BENEFICIADA" sheetId="10" state="hidden" r:id="rId5"/>
  </sheets>
  <externalReferences>
    <externalReference r:id="rId6"/>
    <externalReference r:id="rId7"/>
    <externalReference r:id="rId8"/>
    <externalReference r:id="rId9"/>
  </externalReferences>
  <definedNames>
    <definedName name="_001_Recursos__Propios" localSheetId="1">'[1]FUENTES DE RECURSOS '!$E$2:$E$50</definedName>
    <definedName name="_001_Recursos__Propios">'[1]FUENTES DE RECURSOS '!$E$2:$E$50</definedName>
    <definedName name="_xlnm._FilterDatabase" localSheetId="3" hidden="1">'PROYECTOS REGISTRADOS'!$B$1:$F$51</definedName>
    <definedName name="CARGOS">[2]DEPENDENCIAS!$B$2:$B$43</definedName>
    <definedName name="COD_MR" localSheetId="4">'[3]CONSOLIDADO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'[3]CONSOLIDADO PLAN DESARROLLO'!$DC$9:$DC$62</definedName>
    <definedName name="META_RESULTADO">'CONSOLIDADO PLAN DESARROLLO'!$DC$9:$DC$62</definedName>
    <definedName name="RESPONSABLE" localSheetId="4">[3]DEPENDENCIAS!$E$2:$E$44</definedName>
    <definedName name="RESPONSABLE">DEPENDENCIAS!$E$2:$E$44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D13" i="6" l="1"/>
  <c r="AB13" i="6"/>
  <c r="Z13" i="6"/>
  <c r="X13" i="6"/>
  <c r="V13" i="6"/>
  <c r="T13" i="6"/>
  <c r="R13" i="6"/>
  <c r="K5" i="10" l="1"/>
  <c r="H5" i="10"/>
  <c r="AI12" i="6" l="1"/>
  <c r="AH12" i="6"/>
  <c r="AG12" i="6"/>
  <c r="AF12" i="6"/>
  <c r="AE12" i="6"/>
  <c r="AC12" i="6"/>
  <c r="AA12" i="6"/>
  <c r="Y12" i="6"/>
  <c r="W12" i="6"/>
  <c r="U12" i="6"/>
  <c r="S12" i="6"/>
  <c r="J12" i="6"/>
  <c r="AK18" i="6" l="1"/>
  <c r="AK17" i="6"/>
  <c r="AK16" i="6"/>
  <c r="AK15" i="6"/>
  <c r="AK14" i="6"/>
  <c r="AK13" i="6"/>
  <c r="AI9" i="6"/>
  <c r="AH9" i="6"/>
  <c r="AK12" i="6" l="1"/>
  <c r="AU198" i="6"/>
  <c r="AR198" i="6"/>
  <c r="AK198" i="6"/>
  <c r="AU197" i="6"/>
  <c r="AR197" i="6"/>
  <c r="AK197" i="6"/>
  <c r="AU196" i="6"/>
  <c r="AR196" i="6"/>
  <c r="AK196" i="6"/>
  <c r="AU195" i="6"/>
  <c r="AR195" i="6"/>
  <c r="AK195" i="6"/>
  <c r="AU194" i="6"/>
  <c r="AR194" i="6"/>
  <c r="AK194" i="6"/>
  <c r="AU193" i="6"/>
  <c r="AR193" i="6"/>
  <c r="AK193" i="6"/>
  <c r="AJ193" i="6"/>
  <c r="AJ192" i="6" s="1"/>
  <c r="I193" i="6"/>
  <c r="H193" i="6"/>
  <c r="G193" i="6"/>
  <c r="F193" i="6"/>
  <c r="E193" i="6"/>
  <c r="AZ192" i="6"/>
  <c r="AY192" i="6"/>
  <c r="AX192" i="6"/>
  <c r="AW192" i="6"/>
  <c r="AV192" i="6"/>
  <c r="AT192" i="6"/>
  <c r="AS192" i="6"/>
  <c r="AQ192" i="6"/>
  <c r="AP192" i="6"/>
  <c r="AO192" i="6"/>
  <c r="AN192" i="6"/>
  <c r="AM192" i="6"/>
  <c r="AL192" i="6"/>
  <c r="AG192" i="6"/>
  <c r="AF192" i="6"/>
  <c r="AE192" i="6"/>
  <c r="AD192" i="6"/>
  <c r="AC192" i="6"/>
  <c r="AB192" i="6"/>
  <c r="AA192" i="6"/>
  <c r="Z192" i="6"/>
  <c r="Y192" i="6"/>
  <c r="X192" i="6"/>
  <c r="W192" i="6"/>
  <c r="V192" i="6"/>
  <c r="U192" i="6"/>
  <c r="T192" i="6"/>
  <c r="S192" i="6"/>
  <c r="R192" i="6"/>
  <c r="J192" i="6"/>
  <c r="AU189" i="6"/>
  <c r="AR189" i="6"/>
  <c r="AK189" i="6"/>
  <c r="AU188" i="6"/>
  <c r="AR188" i="6"/>
  <c r="AK188" i="6"/>
  <c r="AU187" i="6"/>
  <c r="AR187" i="6"/>
  <c r="AK187" i="6"/>
  <c r="AU186" i="6"/>
  <c r="AR186" i="6"/>
  <c r="AK186" i="6"/>
  <c r="AU185" i="6"/>
  <c r="AR185" i="6"/>
  <c r="AK185" i="6"/>
  <c r="AU184" i="6"/>
  <c r="AR184" i="6"/>
  <c r="AK184" i="6"/>
  <c r="AJ184" i="6"/>
  <c r="AJ183" i="6" s="1"/>
  <c r="I184" i="6"/>
  <c r="H184" i="6"/>
  <c r="G184" i="6"/>
  <c r="F184" i="6"/>
  <c r="E184" i="6"/>
  <c r="AZ183" i="6"/>
  <c r="AY183" i="6"/>
  <c r="AX183" i="6"/>
  <c r="AW183" i="6"/>
  <c r="AV183" i="6"/>
  <c r="AT183" i="6"/>
  <c r="AS183" i="6"/>
  <c r="AQ183" i="6"/>
  <c r="AP183" i="6"/>
  <c r="AO183" i="6"/>
  <c r="AN183" i="6"/>
  <c r="AM183" i="6"/>
  <c r="AL183" i="6"/>
  <c r="AG183" i="6"/>
  <c r="AF183" i="6"/>
  <c r="AE183" i="6"/>
  <c r="AD183" i="6"/>
  <c r="AC183" i="6"/>
  <c r="AB183" i="6"/>
  <c r="AA183" i="6"/>
  <c r="Z183" i="6"/>
  <c r="Y183" i="6"/>
  <c r="X183" i="6"/>
  <c r="W183" i="6"/>
  <c r="V183" i="6"/>
  <c r="U183" i="6"/>
  <c r="T183" i="6"/>
  <c r="S183" i="6"/>
  <c r="R183" i="6"/>
  <c r="J183" i="6"/>
  <c r="AU180" i="6"/>
  <c r="AR180" i="6"/>
  <c r="AK180" i="6"/>
  <c r="AU179" i="6"/>
  <c r="AR179" i="6"/>
  <c r="AK179" i="6"/>
  <c r="AU178" i="6"/>
  <c r="AR178" i="6"/>
  <c r="AK178" i="6"/>
  <c r="AU177" i="6"/>
  <c r="AR177" i="6"/>
  <c r="AK177" i="6"/>
  <c r="AU176" i="6"/>
  <c r="AR176" i="6"/>
  <c r="AK176" i="6"/>
  <c r="AU175" i="6"/>
  <c r="AR175" i="6"/>
  <c r="AK175" i="6"/>
  <c r="AJ175" i="6"/>
  <c r="AJ174" i="6" s="1"/>
  <c r="I175" i="6"/>
  <c r="H175" i="6"/>
  <c r="G175" i="6"/>
  <c r="F175" i="6"/>
  <c r="E175" i="6"/>
  <c r="AZ174" i="6"/>
  <c r="AY174" i="6"/>
  <c r="AX174" i="6"/>
  <c r="AW174" i="6"/>
  <c r="AV174" i="6"/>
  <c r="AT174" i="6"/>
  <c r="AS174" i="6"/>
  <c r="AQ174" i="6"/>
  <c r="AP174" i="6"/>
  <c r="AO174" i="6"/>
  <c r="AN174" i="6"/>
  <c r="AM174" i="6"/>
  <c r="AL174" i="6"/>
  <c r="AG174" i="6"/>
  <c r="AF174" i="6"/>
  <c r="AE174" i="6"/>
  <c r="AD174" i="6"/>
  <c r="AC174" i="6"/>
  <c r="AB174" i="6"/>
  <c r="AA174" i="6"/>
  <c r="Z174" i="6"/>
  <c r="Y174" i="6"/>
  <c r="X174" i="6"/>
  <c r="W174" i="6"/>
  <c r="V174" i="6"/>
  <c r="U174" i="6"/>
  <c r="T174" i="6"/>
  <c r="S174" i="6"/>
  <c r="R174" i="6"/>
  <c r="J174" i="6"/>
  <c r="AU171" i="6"/>
  <c r="AR171" i="6"/>
  <c r="AK171" i="6"/>
  <c r="AU170" i="6"/>
  <c r="AR170" i="6"/>
  <c r="AK170" i="6"/>
  <c r="AU169" i="6"/>
  <c r="AR169" i="6"/>
  <c r="AK169" i="6"/>
  <c r="AU168" i="6"/>
  <c r="AR168" i="6"/>
  <c r="AK168" i="6"/>
  <c r="AU167" i="6"/>
  <c r="AR167" i="6"/>
  <c r="AK167" i="6"/>
  <c r="AU166" i="6"/>
  <c r="AR166" i="6"/>
  <c r="AK166" i="6"/>
  <c r="AJ166" i="6"/>
  <c r="AJ165" i="6" s="1"/>
  <c r="I166" i="6"/>
  <c r="H166" i="6"/>
  <c r="G166" i="6"/>
  <c r="F166" i="6"/>
  <c r="E166" i="6"/>
  <c r="AZ165" i="6"/>
  <c r="AY165" i="6"/>
  <c r="AX165" i="6"/>
  <c r="AW165" i="6"/>
  <c r="AV165" i="6"/>
  <c r="AT165" i="6"/>
  <c r="AS165" i="6"/>
  <c r="AQ165" i="6"/>
  <c r="AP165" i="6"/>
  <c r="AO165" i="6"/>
  <c r="AN165" i="6"/>
  <c r="AM165" i="6"/>
  <c r="AL165" i="6"/>
  <c r="AG165" i="6"/>
  <c r="AF165" i="6"/>
  <c r="AE165" i="6"/>
  <c r="AD165" i="6"/>
  <c r="AC165" i="6"/>
  <c r="AB165" i="6"/>
  <c r="AA165" i="6"/>
  <c r="Z165" i="6"/>
  <c r="Y165" i="6"/>
  <c r="X165" i="6"/>
  <c r="W165" i="6"/>
  <c r="V165" i="6"/>
  <c r="U165" i="6"/>
  <c r="T165" i="6"/>
  <c r="S165" i="6"/>
  <c r="R165" i="6"/>
  <c r="J165" i="6"/>
  <c r="AU162" i="6"/>
  <c r="AR162" i="6"/>
  <c r="AK162" i="6"/>
  <c r="AU161" i="6"/>
  <c r="AR161" i="6"/>
  <c r="AK161" i="6"/>
  <c r="AU160" i="6"/>
  <c r="AR160" i="6"/>
  <c r="AK160" i="6"/>
  <c r="AU159" i="6"/>
  <c r="AR159" i="6"/>
  <c r="AK159" i="6"/>
  <c r="AU158" i="6"/>
  <c r="AR158" i="6"/>
  <c r="AK158" i="6"/>
  <c r="AU157" i="6"/>
  <c r="AR157" i="6"/>
  <c r="AK157" i="6"/>
  <c r="AJ157" i="6"/>
  <c r="AJ156" i="6" s="1"/>
  <c r="I157" i="6"/>
  <c r="H157" i="6"/>
  <c r="G157" i="6"/>
  <c r="F157" i="6"/>
  <c r="E157" i="6"/>
  <c r="AZ156" i="6"/>
  <c r="AY156" i="6"/>
  <c r="AX156" i="6"/>
  <c r="AW156" i="6"/>
  <c r="AV156" i="6"/>
  <c r="AT156" i="6"/>
  <c r="AS156" i="6"/>
  <c r="AQ156" i="6"/>
  <c r="AP156" i="6"/>
  <c r="AO156" i="6"/>
  <c r="AN156" i="6"/>
  <c r="AM156" i="6"/>
  <c r="AL156" i="6"/>
  <c r="AG156" i="6"/>
  <c r="AF156" i="6"/>
  <c r="AE156" i="6"/>
  <c r="AD156" i="6"/>
  <c r="AC156" i="6"/>
  <c r="AB156" i="6"/>
  <c r="AA156" i="6"/>
  <c r="Z156" i="6"/>
  <c r="Y156" i="6"/>
  <c r="X156" i="6"/>
  <c r="W156" i="6"/>
  <c r="V156" i="6"/>
  <c r="U156" i="6"/>
  <c r="T156" i="6"/>
  <c r="S156" i="6"/>
  <c r="R156" i="6"/>
  <c r="J156" i="6"/>
  <c r="AU153" i="6"/>
  <c r="AR153" i="6"/>
  <c r="AK153" i="6"/>
  <c r="AU152" i="6"/>
  <c r="AR152" i="6"/>
  <c r="AK152" i="6"/>
  <c r="AU151" i="6"/>
  <c r="AR151" i="6"/>
  <c r="AK151" i="6"/>
  <c r="AU150" i="6"/>
  <c r="AR150" i="6"/>
  <c r="AK150" i="6"/>
  <c r="AU149" i="6"/>
  <c r="AR149" i="6"/>
  <c r="AK149" i="6"/>
  <c r="AU148" i="6"/>
  <c r="AR148" i="6"/>
  <c r="AK148" i="6"/>
  <c r="AJ148" i="6"/>
  <c r="AJ147" i="6" s="1"/>
  <c r="I148" i="6"/>
  <c r="H148" i="6"/>
  <c r="G148" i="6"/>
  <c r="F148" i="6"/>
  <c r="E148" i="6"/>
  <c r="AZ147" i="6"/>
  <c r="AY147" i="6"/>
  <c r="AX147" i="6"/>
  <c r="AW147" i="6"/>
  <c r="AV147" i="6"/>
  <c r="AT147" i="6"/>
  <c r="AS147" i="6"/>
  <c r="AQ147" i="6"/>
  <c r="AP147" i="6"/>
  <c r="AO147" i="6"/>
  <c r="AN147" i="6"/>
  <c r="AM147" i="6"/>
  <c r="AL147" i="6"/>
  <c r="AG147" i="6"/>
  <c r="AF147" i="6"/>
  <c r="AE147" i="6"/>
  <c r="AD147" i="6"/>
  <c r="AC147" i="6"/>
  <c r="AB147" i="6"/>
  <c r="AA147" i="6"/>
  <c r="Z147" i="6"/>
  <c r="Y147" i="6"/>
  <c r="X147" i="6"/>
  <c r="W147" i="6"/>
  <c r="V147" i="6"/>
  <c r="U147" i="6"/>
  <c r="T147" i="6"/>
  <c r="S147" i="6"/>
  <c r="R147" i="6"/>
  <c r="J147" i="6"/>
  <c r="AU144" i="6"/>
  <c r="AR144" i="6"/>
  <c r="AK144" i="6"/>
  <c r="AU143" i="6"/>
  <c r="AR143" i="6"/>
  <c r="AK143" i="6"/>
  <c r="AU142" i="6"/>
  <c r="AR142" i="6"/>
  <c r="AK142" i="6"/>
  <c r="AU141" i="6"/>
  <c r="AR141" i="6"/>
  <c r="AK141" i="6"/>
  <c r="AU140" i="6"/>
  <c r="AR140" i="6"/>
  <c r="AK140" i="6"/>
  <c r="AU139" i="6"/>
  <c r="AR139" i="6"/>
  <c r="AK139" i="6"/>
  <c r="AJ139" i="6"/>
  <c r="AJ138" i="6" s="1"/>
  <c r="I139" i="6"/>
  <c r="H139" i="6"/>
  <c r="G139" i="6"/>
  <c r="F139" i="6"/>
  <c r="E139" i="6"/>
  <c r="AZ138" i="6"/>
  <c r="AY138" i="6"/>
  <c r="AX138" i="6"/>
  <c r="AW138" i="6"/>
  <c r="AV138" i="6"/>
  <c r="AT138" i="6"/>
  <c r="AS138" i="6"/>
  <c r="AQ138" i="6"/>
  <c r="AP138" i="6"/>
  <c r="AO138" i="6"/>
  <c r="AN138" i="6"/>
  <c r="AM138" i="6"/>
  <c r="AL138" i="6"/>
  <c r="AG138" i="6"/>
  <c r="AF138" i="6"/>
  <c r="AE138" i="6"/>
  <c r="AD138" i="6"/>
  <c r="AC138" i="6"/>
  <c r="AB138" i="6"/>
  <c r="AA138" i="6"/>
  <c r="Z138" i="6"/>
  <c r="Y138" i="6"/>
  <c r="X138" i="6"/>
  <c r="W138" i="6"/>
  <c r="V138" i="6"/>
  <c r="U138" i="6"/>
  <c r="T138" i="6"/>
  <c r="S138" i="6"/>
  <c r="R138" i="6"/>
  <c r="J138" i="6"/>
  <c r="AU135" i="6"/>
  <c r="AR135" i="6"/>
  <c r="AK135" i="6"/>
  <c r="AU134" i="6"/>
  <c r="AR134" i="6"/>
  <c r="AK134" i="6"/>
  <c r="AU133" i="6"/>
  <c r="AR133" i="6"/>
  <c r="AK133" i="6"/>
  <c r="AU132" i="6"/>
  <c r="AR132" i="6"/>
  <c r="AK132" i="6"/>
  <c r="AU131" i="6"/>
  <c r="AR131" i="6"/>
  <c r="AK131" i="6"/>
  <c r="AU130" i="6"/>
  <c r="AR130" i="6"/>
  <c r="AK130" i="6"/>
  <c r="AJ130" i="6"/>
  <c r="AJ129" i="6" s="1"/>
  <c r="I130" i="6"/>
  <c r="H130" i="6"/>
  <c r="G130" i="6"/>
  <c r="F130" i="6"/>
  <c r="E130" i="6"/>
  <c r="AZ129" i="6"/>
  <c r="AY129" i="6"/>
  <c r="AX129" i="6"/>
  <c r="AW129" i="6"/>
  <c r="AV129" i="6"/>
  <c r="AT129" i="6"/>
  <c r="AS129" i="6"/>
  <c r="AQ129" i="6"/>
  <c r="AP129" i="6"/>
  <c r="AO129" i="6"/>
  <c r="AN129" i="6"/>
  <c r="AM129" i="6"/>
  <c r="AL129" i="6"/>
  <c r="AG129" i="6"/>
  <c r="AF129" i="6"/>
  <c r="AE129" i="6"/>
  <c r="AD129" i="6"/>
  <c r="AC129" i="6"/>
  <c r="AB129" i="6"/>
  <c r="AA129" i="6"/>
  <c r="Z129" i="6"/>
  <c r="Y129" i="6"/>
  <c r="X129" i="6"/>
  <c r="W129" i="6"/>
  <c r="V129" i="6"/>
  <c r="U129" i="6"/>
  <c r="T129" i="6"/>
  <c r="S129" i="6"/>
  <c r="R129" i="6"/>
  <c r="J129" i="6"/>
  <c r="AU126" i="6"/>
  <c r="AR126" i="6"/>
  <c r="AK126" i="6"/>
  <c r="AU125" i="6"/>
  <c r="AR125" i="6"/>
  <c r="AK125" i="6"/>
  <c r="AU124" i="6"/>
  <c r="AR124" i="6"/>
  <c r="AK124" i="6"/>
  <c r="AU123" i="6"/>
  <c r="AR123" i="6"/>
  <c r="AK123" i="6"/>
  <c r="AU122" i="6"/>
  <c r="AR122" i="6"/>
  <c r="AK122" i="6"/>
  <c r="AU121" i="6"/>
  <c r="AR121" i="6"/>
  <c r="AK121" i="6"/>
  <c r="AJ121" i="6"/>
  <c r="AJ120" i="6" s="1"/>
  <c r="I121" i="6"/>
  <c r="H121" i="6"/>
  <c r="G121" i="6"/>
  <c r="F121" i="6"/>
  <c r="E121" i="6"/>
  <c r="AZ120" i="6"/>
  <c r="AY120" i="6"/>
  <c r="AX120" i="6"/>
  <c r="AW120" i="6"/>
  <c r="AV120" i="6"/>
  <c r="AT120" i="6"/>
  <c r="AS120" i="6"/>
  <c r="AQ120" i="6"/>
  <c r="AP120" i="6"/>
  <c r="AO120" i="6"/>
  <c r="AN120" i="6"/>
  <c r="AM120" i="6"/>
  <c r="AL120" i="6"/>
  <c r="AG120" i="6"/>
  <c r="AF120" i="6"/>
  <c r="AE120" i="6"/>
  <c r="AD120" i="6"/>
  <c r="AC120" i="6"/>
  <c r="AB120" i="6"/>
  <c r="AA120" i="6"/>
  <c r="Z120" i="6"/>
  <c r="Y120" i="6"/>
  <c r="X120" i="6"/>
  <c r="W120" i="6"/>
  <c r="V120" i="6"/>
  <c r="U120" i="6"/>
  <c r="T120" i="6"/>
  <c r="S120" i="6"/>
  <c r="R120" i="6"/>
  <c r="J120" i="6"/>
  <c r="AU117" i="6"/>
  <c r="AR117" i="6"/>
  <c r="AK117" i="6"/>
  <c r="AU116" i="6"/>
  <c r="AR116" i="6"/>
  <c r="AK116" i="6"/>
  <c r="AU115" i="6"/>
  <c r="AR115" i="6"/>
  <c r="AK115" i="6"/>
  <c r="AU114" i="6"/>
  <c r="AR114" i="6"/>
  <c r="AK114" i="6"/>
  <c r="AU113" i="6"/>
  <c r="AR113" i="6"/>
  <c r="AK113" i="6"/>
  <c r="AU112" i="6"/>
  <c r="AR112" i="6"/>
  <c r="AR111" i="6" s="1"/>
  <c r="AK112" i="6"/>
  <c r="AJ112" i="6"/>
  <c r="I112" i="6"/>
  <c r="H112" i="6"/>
  <c r="G112" i="6"/>
  <c r="F112" i="6"/>
  <c r="E112" i="6"/>
  <c r="AZ111" i="6"/>
  <c r="AY111" i="6"/>
  <c r="AX111" i="6"/>
  <c r="AW111" i="6"/>
  <c r="AV111" i="6"/>
  <c r="AT111" i="6"/>
  <c r="AS111" i="6"/>
  <c r="AQ111" i="6"/>
  <c r="AP111" i="6"/>
  <c r="AO111" i="6"/>
  <c r="AN111" i="6"/>
  <c r="AM111" i="6"/>
  <c r="AL111" i="6"/>
  <c r="AJ111" i="6"/>
  <c r="AG111" i="6"/>
  <c r="AF111" i="6"/>
  <c r="AE111" i="6"/>
  <c r="AD111" i="6"/>
  <c r="AC111" i="6"/>
  <c r="AB111" i="6"/>
  <c r="AA111" i="6"/>
  <c r="Z111" i="6"/>
  <c r="Y111" i="6"/>
  <c r="X111" i="6"/>
  <c r="W111" i="6"/>
  <c r="V111" i="6"/>
  <c r="U111" i="6"/>
  <c r="T111" i="6"/>
  <c r="S111" i="6"/>
  <c r="R111" i="6"/>
  <c r="J111" i="6"/>
  <c r="AU108" i="6"/>
  <c r="AR108" i="6"/>
  <c r="AK108" i="6"/>
  <c r="AU107" i="6"/>
  <c r="AR107" i="6"/>
  <c r="AK107" i="6"/>
  <c r="AU106" i="6"/>
  <c r="AR106" i="6"/>
  <c r="AK106" i="6"/>
  <c r="AU105" i="6"/>
  <c r="AR105" i="6"/>
  <c r="AK105" i="6"/>
  <c r="AU104" i="6"/>
  <c r="AR104" i="6"/>
  <c r="AK104" i="6"/>
  <c r="AU103" i="6"/>
  <c r="AR103" i="6"/>
  <c r="AK103" i="6"/>
  <c r="AJ103" i="6"/>
  <c r="AJ102" i="6" s="1"/>
  <c r="I103" i="6"/>
  <c r="H103" i="6"/>
  <c r="G103" i="6"/>
  <c r="F103" i="6"/>
  <c r="E103" i="6"/>
  <c r="AZ102" i="6"/>
  <c r="AY102" i="6"/>
  <c r="AX102" i="6"/>
  <c r="AW102" i="6"/>
  <c r="AV102" i="6"/>
  <c r="AT102" i="6"/>
  <c r="AS102" i="6"/>
  <c r="AQ102" i="6"/>
  <c r="AP102" i="6"/>
  <c r="AO102" i="6"/>
  <c r="AN102" i="6"/>
  <c r="AM102" i="6"/>
  <c r="AL102" i="6"/>
  <c r="AG102" i="6"/>
  <c r="AF102" i="6"/>
  <c r="AE102" i="6"/>
  <c r="AD102" i="6"/>
  <c r="AC102" i="6"/>
  <c r="AB102" i="6"/>
  <c r="AA102" i="6"/>
  <c r="Z102" i="6"/>
  <c r="Y102" i="6"/>
  <c r="X102" i="6"/>
  <c r="W102" i="6"/>
  <c r="V102" i="6"/>
  <c r="U102" i="6"/>
  <c r="T102" i="6"/>
  <c r="S102" i="6"/>
  <c r="R102" i="6"/>
  <c r="J102" i="6"/>
  <c r="AU99" i="6"/>
  <c r="AR99" i="6"/>
  <c r="AK99" i="6"/>
  <c r="AU98" i="6"/>
  <c r="AR98" i="6"/>
  <c r="AK98" i="6"/>
  <c r="AU97" i="6"/>
  <c r="AR97" i="6"/>
  <c r="AK97" i="6"/>
  <c r="AU96" i="6"/>
  <c r="AR96" i="6"/>
  <c r="AK96" i="6"/>
  <c r="AU95" i="6"/>
  <c r="AR95" i="6"/>
  <c r="AK95" i="6"/>
  <c r="AU94" i="6"/>
  <c r="AR94" i="6"/>
  <c r="AK94" i="6"/>
  <c r="AJ94" i="6"/>
  <c r="AJ93" i="6" s="1"/>
  <c r="I94" i="6"/>
  <c r="H94" i="6"/>
  <c r="G94" i="6"/>
  <c r="F94" i="6"/>
  <c r="E94" i="6"/>
  <c r="AZ93" i="6"/>
  <c r="AY93" i="6"/>
  <c r="AX93" i="6"/>
  <c r="AW93" i="6"/>
  <c r="AV93" i="6"/>
  <c r="AT93" i="6"/>
  <c r="AS93" i="6"/>
  <c r="AQ93" i="6"/>
  <c r="AP93" i="6"/>
  <c r="AO93" i="6"/>
  <c r="AN93" i="6"/>
  <c r="AM93" i="6"/>
  <c r="AL93" i="6"/>
  <c r="AG93" i="6"/>
  <c r="AF93" i="6"/>
  <c r="AE93" i="6"/>
  <c r="AD93" i="6"/>
  <c r="AC93" i="6"/>
  <c r="AB93" i="6"/>
  <c r="AA93" i="6"/>
  <c r="Z93" i="6"/>
  <c r="Y93" i="6"/>
  <c r="X93" i="6"/>
  <c r="W93" i="6"/>
  <c r="V93" i="6"/>
  <c r="U93" i="6"/>
  <c r="T93" i="6"/>
  <c r="S93" i="6"/>
  <c r="R93" i="6"/>
  <c r="J93" i="6"/>
  <c r="AU90" i="6"/>
  <c r="AR90" i="6"/>
  <c r="AK90" i="6"/>
  <c r="AU89" i="6"/>
  <c r="AR89" i="6"/>
  <c r="AK89" i="6"/>
  <c r="AU88" i="6"/>
  <c r="AR88" i="6"/>
  <c r="AK88" i="6"/>
  <c r="AU87" i="6"/>
  <c r="AR87" i="6"/>
  <c r="AK87" i="6"/>
  <c r="AU86" i="6"/>
  <c r="AR86" i="6"/>
  <c r="AK86" i="6"/>
  <c r="AU85" i="6"/>
  <c r="AR85" i="6"/>
  <c r="AK85" i="6"/>
  <c r="AJ85" i="6"/>
  <c r="AJ84" i="6" s="1"/>
  <c r="I85" i="6"/>
  <c r="H85" i="6"/>
  <c r="G85" i="6"/>
  <c r="F85" i="6"/>
  <c r="E85" i="6"/>
  <c r="AZ84" i="6"/>
  <c r="AY84" i="6"/>
  <c r="AX84" i="6"/>
  <c r="AW84" i="6"/>
  <c r="AV84" i="6"/>
  <c r="AT84" i="6"/>
  <c r="AS84" i="6"/>
  <c r="AQ84" i="6"/>
  <c r="AP84" i="6"/>
  <c r="AO84" i="6"/>
  <c r="AN84" i="6"/>
  <c r="AM84" i="6"/>
  <c r="AL84" i="6"/>
  <c r="AG84" i="6"/>
  <c r="AF84" i="6"/>
  <c r="AE84" i="6"/>
  <c r="AD84" i="6"/>
  <c r="AC84" i="6"/>
  <c r="AB84" i="6"/>
  <c r="AA84" i="6"/>
  <c r="Z84" i="6"/>
  <c r="Y84" i="6"/>
  <c r="X84" i="6"/>
  <c r="W84" i="6"/>
  <c r="V84" i="6"/>
  <c r="U84" i="6"/>
  <c r="T84" i="6"/>
  <c r="S84" i="6"/>
  <c r="R84" i="6"/>
  <c r="J84" i="6"/>
  <c r="AU81" i="6"/>
  <c r="AR81" i="6"/>
  <c r="AK81" i="6"/>
  <c r="AU80" i="6"/>
  <c r="AR80" i="6"/>
  <c r="AK80" i="6"/>
  <c r="AU79" i="6"/>
  <c r="AR79" i="6"/>
  <c r="AK79" i="6"/>
  <c r="AU78" i="6"/>
  <c r="AR78" i="6"/>
  <c r="AK78" i="6"/>
  <c r="AU77" i="6"/>
  <c r="AR77" i="6"/>
  <c r="AK77" i="6"/>
  <c r="AU76" i="6"/>
  <c r="AR76" i="6"/>
  <c r="AK76" i="6"/>
  <c r="AJ76" i="6"/>
  <c r="AJ75" i="6" s="1"/>
  <c r="I76" i="6"/>
  <c r="H76" i="6"/>
  <c r="G76" i="6"/>
  <c r="F76" i="6"/>
  <c r="E76" i="6"/>
  <c r="AZ75" i="6"/>
  <c r="AY75" i="6"/>
  <c r="AX75" i="6"/>
  <c r="AW75" i="6"/>
  <c r="AV75" i="6"/>
  <c r="AT75" i="6"/>
  <c r="AS75" i="6"/>
  <c r="AQ75" i="6"/>
  <c r="AP75" i="6"/>
  <c r="AO75" i="6"/>
  <c r="AN75" i="6"/>
  <c r="AM75" i="6"/>
  <c r="AL75" i="6"/>
  <c r="AG75" i="6"/>
  <c r="AF75" i="6"/>
  <c r="AE75" i="6"/>
  <c r="AD75" i="6"/>
  <c r="AC75" i="6"/>
  <c r="AB75" i="6"/>
  <c r="AA75" i="6"/>
  <c r="Z75" i="6"/>
  <c r="Y75" i="6"/>
  <c r="X75" i="6"/>
  <c r="W75" i="6"/>
  <c r="V75" i="6"/>
  <c r="U75" i="6"/>
  <c r="T75" i="6"/>
  <c r="S75" i="6"/>
  <c r="R75" i="6"/>
  <c r="J75" i="6"/>
  <c r="AU72" i="6"/>
  <c r="AR72" i="6"/>
  <c r="AK72" i="6"/>
  <c r="AU71" i="6"/>
  <c r="AR71" i="6"/>
  <c r="AK71" i="6"/>
  <c r="AU70" i="6"/>
  <c r="AR70" i="6"/>
  <c r="AK70" i="6"/>
  <c r="AU69" i="6"/>
  <c r="AR69" i="6"/>
  <c r="AK69" i="6"/>
  <c r="AU68" i="6"/>
  <c r="AR68" i="6"/>
  <c r="AK68" i="6"/>
  <c r="AU67" i="6"/>
  <c r="AR67" i="6"/>
  <c r="AK67" i="6"/>
  <c r="AJ67" i="6"/>
  <c r="AJ66" i="6" s="1"/>
  <c r="I67" i="6"/>
  <c r="H67" i="6"/>
  <c r="G67" i="6"/>
  <c r="F67" i="6"/>
  <c r="E67" i="6"/>
  <c r="AZ66" i="6"/>
  <c r="AY66" i="6"/>
  <c r="AX66" i="6"/>
  <c r="AW66" i="6"/>
  <c r="AV66" i="6"/>
  <c r="AT66" i="6"/>
  <c r="AS66" i="6"/>
  <c r="AQ66" i="6"/>
  <c r="AP66" i="6"/>
  <c r="AO66" i="6"/>
  <c r="AN66" i="6"/>
  <c r="AM66" i="6"/>
  <c r="AL66" i="6"/>
  <c r="AG66" i="6"/>
  <c r="AF66" i="6"/>
  <c r="AE66" i="6"/>
  <c r="AD66" i="6"/>
  <c r="AC66" i="6"/>
  <c r="AB66" i="6"/>
  <c r="AA66" i="6"/>
  <c r="Z66" i="6"/>
  <c r="Y66" i="6"/>
  <c r="X66" i="6"/>
  <c r="W66" i="6"/>
  <c r="V66" i="6"/>
  <c r="U66" i="6"/>
  <c r="T66" i="6"/>
  <c r="S66" i="6"/>
  <c r="R66" i="6"/>
  <c r="J66" i="6"/>
  <c r="AU63" i="6"/>
  <c r="AR63" i="6"/>
  <c r="AK63" i="6"/>
  <c r="AU62" i="6"/>
  <c r="AR62" i="6"/>
  <c r="AK62" i="6"/>
  <c r="AU61" i="6"/>
  <c r="AR61" i="6"/>
  <c r="AK61" i="6"/>
  <c r="AU60" i="6"/>
  <c r="AR60" i="6"/>
  <c r="AK60" i="6"/>
  <c r="AU59" i="6"/>
  <c r="AR59" i="6"/>
  <c r="AK59" i="6"/>
  <c r="AU58" i="6"/>
  <c r="AR58" i="6"/>
  <c r="AK58" i="6"/>
  <c r="AJ58" i="6"/>
  <c r="AJ57" i="6" s="1"/>
  <c r="I58" i="6"/>
  <c r="H58" i="6"/>
  <c r="G58" i="6"/>
  <c r="F58" i="6"/>
  <c r="E58" i="6"/>
  <c r="AZ57" i="6"/>
  <c r="AY57" i="6"/>
  <c r="AX57" i="6"/>
  <c r="AW57" i="6"/>
  <c r="AV57" i="6"/>
  <c r="AT57" i="6"/>
  <c r="AS57" i="6"/>
  <c r="AQ57" i="6"/>
  <c r="AP57" i="6"/>
  <c r="AO57" i="6"/>
  <c r="AN57" i="6"/>
  <c r="AM57" i="6"/>
  <c r="AL57" i="6"/>
  <c r="AG57" i="6"/>
  <c r="AF57" i="6"/>
  <c r="AE57" i="6"/>
  <c r="AD57" i="6"/>
  <c r="AC57" i="6"/>
  <c r="AB57" i="6"/>
  <c r="AA57" i="6"/>
  <c r="Z57" i="6"/>
  <c r="Y57" i="6"/>
  <c r="X57" i="6"/>
  <c r="W57" i="6"/>
  <c r="V57" i="6"/>
  <c r="U57" i="6"/>
  <c r="T57" i="6"/>
  <c r="S57" i="6"/>
  <c r="R57" i="6"/>
  <c r="J57" i="6"/>
  <c r="AU54" i="6"/>
  <c r="AR54" i="6"/>
  <c r="AK54" i="6"/>
  <c r="AU53" i="6"/>
  <c r="AR53" i="6"/>
  <c r="AK53" i="6"/>
  <c r="AU52" i="6"/>
  <c r="AR52" i="6"/>
  <c r="AK52" i="6"/>
  <c r="AU51" i="6"/>
  <c r="AR51" i="6"/>
  <c r="AK51" i="6"/>
  <c r="AU50" i="6"/>
  <c r="AR50" i="6"/>
  <c r="AK50" i="6"/>
  <c r="AU49" i="6"/>
  <c r="AR49" i="6"/>
  <c r="AK49" i="6"/>
  <c r="AJ49" i="6"/>
  <c r="I49" i="6"/>
  <c r="H49" i="6"/>
  <c r="G49" i="6"/>
  <c r="F49" i="6"/>
  <c r="E49" i="6"/>
  <c r="AZ48" i="6"/>
  <c r="AY48" i="6"/>
  <c r="AX48" i="6"/>
  <c r="AW48" i="6"/>
  <c r="AV48" i="6"/>
  <c r="AT48" i="6"/>
  <c r="AS48" i="6"/>
  <c r="AQ48" i="6"/>
  <c r="AP48" i="6"/>
  <c r="AO48" i="6"/>
  <c r="AN48" i="6"/>
  <c r="AM48" i="6"/>
  <c r="AL48" i="6"/>
  <c r="AJ48" i="6"/>
  <c r="AG48" i="6"/>
  <c r="AF48" i="6"/>
  <c r="AE48" i="6"/>
  <c r="AD48" i="6"/>
  <c r="AC48" i="6"/>
  <c r="AB48" i="6"/>
  <c r="AA48" i="6"/>
  <c r="Z48" i="6"/>
  <c r="Y48" i="6"/>
  <c r="X48" i="6"/>
  <c r="W48" i="6"/>
  <c r="V48" i="6"/>
  <c r="U48" i="6"/>
  <c r="T48" i="6"/>
  <c r="S48" i="6"/>
  <c r="R48" i="6"/>
  <c r="J48" i="6"/>
  <c r="AU45" i="6"/>
  <c r="AR45" i="6"/>
  <c r="AK45" i="6"/>
  <c r="AU44" i="6"/>
  <c r="AR44" i="6"/>
  <c r="AK44" i="6"/>
  <c r="AU43" i="6"/>
  <c r="AR43" i="6"/>
  <c r="AK43" i="6"/>
  <c r="AU42" i="6"/>
  <c r="AR42" i="6"/>
  <c r="AK42" i="6"/>
  <c r="AU41" i="6"/>
  <c r="AR41" i="6"/>
  <c r="AK41" i="6"/>
  <c r="AU40" i="6"/>
  <c r="AR40" i="6"/>
  <c r="AK40" i="6"/>
  <c r="AJ40" i="6"/>
  <c r="AJ39" i="6" s="1"/>
  <c r="I40" i="6"/>
  <c r="H40" i="6"/>
  <c r="G40" i="6"/>
  <c r="F40" i="6"/>
  <c r="E40" i="6"/>
  <c r="AZ39" i="6"/>
  <c r="AY39" i="6"/>
  <c r="AX39" i="6"/>
  <c r="AW39" i="6"/>
  <c r="AV39" i="6"/>
  <c r="AT39" i="6"/>
  <c r="AS39" i="6"/>
  <c r="AQ39" i="6"/>
  <c r="AP39" i="6"/>
  <c r="AO39" i="6"/>
  <c r="AN39" i="6"/>
  <c r="AM39" i="6"/>
  <c r="AL39" i="6"/>
  <c r="AG39" i="6"/>
  <c r="AF39" i="6"/>
  <c r="AE39" i="6"/>
  <c r="AD39" i="6"/>
  <c r="AC39" i="6"/>
  <c r="AB39" i="6"/>
  <c r="AA39" i="6"/>
  <c r="Z39" i="6"/>
  <c r="Y39" i="6"/>
  <c r="X39" i="6"/>
  <c r="W39" i="6"/>
  <c r="V39" i="6"/>
  <c r="U39" i="6"/>
  <c r="T39" i="6"/>
  <c r="S39" i="6"/>
  <c r="R39" i="6"/>
  <c r="J39" i="6"/>
  <c r="AU27" i="6"/>
  <c r="AR27" i="6"/>
  <c r="AK27" i="6"/>
  <c r="AU26" i="6"/>
  <c r="AR26" i="6"/>
  <c r="AK26" i="6"/>
  <c r="AU25" i="6"/>
  <c r="AR25" i="6"/>
  <c r="AK25" i="6"/>
  <c r="AU24" i="6"/>
  <c r="AR24" i="6"/>
  <c r="AK24" i="6"/>
  <c r="AU23" i="6"/>
  <c r="AR23" i="6"/>
  <c r="AK23" i="6"/>
  <c r="AU22" i="6"/>
  <c r="AR22" i="6"/>
  <c r="AK22" i="6"/>
  <c r="AJ22" i="6"/>
  <c r="AJ21" i="6" s="1"/>
  <c r="I22" i="6"/>
  <c r="H22" i="6"/>
  <c r="G22" i="6"/>
  <c r="F22" i="6"/>
  <c r="E22" i="6"/>
  <c r="AZ21" i="6"/>
  <c r="AY21" i="6"/>
  <c r="AX21" i="6"/>
  <c r="AW21" i="6"/>
  <c r="AV21" i="6"/>
  <c r="AT21" i="6"/>
  <c r="AS21" i="6"/>
  <c r="AQ21" i="6"/>
  <c r="AP21" i="6"/>
  <c r="AO21" i="6"/>
  <c r="AN21" i="6"/>
  <c r="AM21" i="6"/>
  <c r="AL21" i="6"/>
  <c r="AG21" i="6"/>
  <c r="AF21" i="6"/>
  <c r="AE21" i="6"/>
  <c r="AD21" i="6"/>
  <c r="AC21" i="6"/>
  <c r="AB21" i="6"/>
  <c r="AA21" i="6"/>
  <c r="Z21" i="6"/>
  <c r="Y21" i="6"/>
  <c r="X21" i="6"/>
  <c r="W21" i="6"/>
  <c r="V21" i="6"/>
  <c r="U21" i="6"/>
  <c r="T21" i="6"/>
  <c r="S21" i="6"/>
  <c r="R21" i="6"/>
  <c r="J21" i="6"/>
  <c r="AU36" i="6"/>
  <c r="AR36" i="6"/>
  <c r="AK36" i="6"/>
  <c r="AU35" i="6"/>
  <c r="AR35" i="6"/>
  <c r="AK35" i="6"/>
  <c r="AU34" i="6"/>
  <c r="AR34" i="6"/>
  <c r="AK34" i="6"/>
  <c r="AU33" i="6"/>
  <c r="AR33" i="6"/>
  <c r="AK33" i="6"/>
  <c r="AU32" i="6"/>
  <c r="AR32" i="6"/>
  <c r="AK32" i="6"/>
  <c r="AU31" i="6"/>
  <c r="AR31" i="6"/>
  <c r="AK31" i="6"/>
  <c r="AJ31" i="6"/>
  <c r="AJ30" i="6" s="1"/>
  <c r="I31" i="6"/>
  <c r="H31" i="6"/>
  <c r="G31" i="6"/>
  <c r="F31" i="6"/>
  <c r="E31" i="6"/>
  <c r="AZ30" i="6"/>
  <c r="AY30" i="6"/>
  <c r="AX30" i="6"/>
  <c r="AW30" i="6"/>
  <c r="AV30" i="6"/>
  <c r="AT30" i="6"/>
  <c r="AS30" i="6"/>
  <c r="AQ30" i="6"/>
  <c r="AP30" i="6"/>
  <c r="AO30" i="6"/>
  <c r="AN30" i="6"/>
  <c r="AM30" i="6"/>
  <c r="AL30" i="6"/>
  <c r="AG30" i="6"/>
  <c r="AF30" i="6"/>
  <c r="AE30" i="6"/>
  <c r="AD30" i="6"/>
  <c r="AC30" i="6"/>
  <c r="AB30" i="6"/>
  <c r="AA30" i="6"/>
  <c r="Z30" i="6"/>
  <c r="Y30" i="6"/>
  <c r="X30" i="6"/>
  <c r="W30" i="6"/>
  <c r="V30" i="6"/>
  <c r="U30" i="6"/>
  <c r="T30" i="6"/>
  <c r="S30" i="6"/>
  <c r="R30" i="6"/>
  <c r="J30" i="6"/>
  <c r="AK138" i="6" l="1"/>
  <c r="AU129" i="6"/>
  <c r="AU120" i="6"/>
  <c r="AU84" i="6"/>
  <c r="AK39" i="6"/>
  <c r="AR48" i="6"/>
  <c r="AK147" i="6"/>
  <c r="AK174" i="6"/>
  <c r="AK93" i="6"/>
  <c r="AK183" i="6"/>
  <c r="AU174" i="6"/>
  <c r="AU30" i="6"/>
  <c r="AU138" i="6"/>
  <c r="AK84" i="6"/>
  <c r="AK30" i="6"/>
  <c r="AK57" i="6"/>
  <c r="AU102" i="6"/>
  <c r="AU192" i="6"/>
  <c r="AU93" i="6"/>
  <c r="AR165" i="6"/>
  <c r="AK66" i="6"/>
  <c r="AK156" i="6"/>
  <c r="AU183" i="6"/>
  <c r="AU66" i="6"/>
  <c r="AK129" i="6"/>
  <c r="AU147" i="6"/>
  <c r="AK192" i="6"/>
  <c r="AK75" i="6"/>
  <c r="AU57" i="6"/>
  <c r="AU75" i="6"/>
  <c r="AK120" i="6"/>
  <c r="AK102" i="6"/>
  <c r="AU156" i="6"/>
  <c r="AR30" i="6"/>
  <c r="AR57" i="6"/>
  <c r="AR93" i="6"/>
  <c r="AR138" i="6"/>
  <c r="AR75" i="6"/>
  <c r="AR120" i="6"/>
  <c r="AR156" i="6"/>
  <c r="AR21" i="6"/>
  <c r="AU39" i="6"/>
  <c r="AR39" i="6"/>
  <c r="AR66" i="6"/>
  <c r="AR84" i="6"/>
  <c r="AR102" i="6"/>
  <c r="AR129" i="6"/>
  <c r="AR147" i="6"/>
  <c r="AR174" i="6"/>
  <c r="AR192" i="6"/>
  <c r="AR183" i="6"/>
  <c r="AU21" i="6"/>
  <c r="AU48" i="6"/>
  <c r="AU111" i="6"/>
  <c r="AU165" i="6"/>
  <c r="AK165" i="6"/>
  <c r="AK111" i="6"/>
  <c r="AK48" i="6"/>
  <c r="AK21" i="6"/>
  <c r="J7" i="6" l="1"/>
  <c r="E9" i="6"/>
  <c r="E13" i="6"/>
  <c r="H9" i="6"/>
  <c r="G9" i="6"/>
  <c r="F9" i="6"/>
  <c r="AR18" i="6"/>
  <c r="AR17" i="6"/>
  <c r="AR16" i="6"/>
  <c r="AR15" i="6"/>
  <c r="AR14" i="6"/>
  <c r="AR13" i="6"/>
  <c r="AU18" i="6"/>
  <c r="AR9" i="6" l="1"/>
  <c r="AK9" i="6"/>
  <c r="AZ9" i="6"/>
  <c r="AY9" i="6"/>
  <c r="AX9" i="6"/>
  <c r="AW9" i="6"/>
  <c r="AV9" i="6"/>
  <c r="AS9" i="6"/>
  <c r="AT9" i="6"/>
  <c r="AQ9" i="6"/>
  <c r="AP9" i="6"/>
  <c r="AO9" i="6"/>
  <c r="AN9" i="6"/>
  <c r="AM9" i="6"/>
  <c r="AL9" i="6"/>
  <c r="AG9" i="6"/>
  <c r="AF9" i="6"/>
  <c r="AE9" i="6"/>
  <c r="AC9" i="6"/>
  <c r="AA9" i="6"/>
  <c r="Y9" i="6"/>
  <c r="W9" i="6"/>
  <c r="U9" i="6"/>
  <c r="S9" i="6"/>
  <c r="R3" i="6"/>
  <c r="H13" i="6"/>
  <c r="G13" i="6"/>
  <c r="F13" i="6"/>
  <c r="I13" i="6" l="1"/>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193" i="6"/>
  <c r="B184" i="6"/>
  <c r="B175" i="6"/>
  <c r="B166" i="6"/>
  <c r="B157" i="6"/>
  <c r="B148" i="6"/>
  <c r="B139" i="6"/>
  <c r="B130" i="6"/>
  <c r="B121" i="6"/>
  <c r="B112" i="6"/>
  <c r="B103" i="6"/>
  <c r="B94" i="6"/>
  <c r="B85" i="6"/>
  <c r="B76" i="6"/>
  <c r="B67" i="6"/>
  <c r="B58" i="6"/>
  <c r="B49" i="6"/>
  <c r="B40" i="6"/>
  <c r="B22" i="6"/>
  <c r="B31" i="6"/>
  <c r="B13" i="6"/>
  <c r="C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AU13"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AH109" i="5" s="1"/>
  <c r="AO109" i="5" s="1"/>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N218" i="5" l="1"/>
  <c r="AG9" i="5"/>
  <c r="AN9" i="5" s="1"/>
  <c r="AG109" i="5"/>
  <c r="AN109" i="5" s="1"/>
  <c r="AG95" i="5"/>
  <c r="AN95" i="5" s="1"/>
  <c r="AN111" i="5"/>
  <c r="AN283" i="5"/>
  <c r="AU283" i="5" s="1"/>
  <c r="BC283" i="5" s="1"/>
  <c r="AK186" i="5"/>
  <c r="AR186" i="5" s="1"/>
  <c r="AG275" i="5"/>
  <c r="AN139" i="5"/>
  <c r="BB186" i="5"/>
  <c r="AH9" i="5"/>
  <c r="AO9" i="5" s="1"/>
  <c r="AV9" i="5" s="1"/>
  <c r="BB9" i="5" s="1"/>
  <c r="AO139" i="5"/>
  <c r="AU139" i="5" s="1"/>
  <c r="AH186" i="5"/>
  <c r="AO186" i="5" s="1"/>
  <c r="AG69" i="5"/>
  <c r="AN69" i="5" s="1"/>
  <c r="AI69" i="5"/>
  <c r="AP69" i="5" s="1"/>
  <c r="AW69" i="5" s="1"/>
  <c r="AG99" i="5"/>
  <c r="AN99" i="5" s="1"/>
  <c r="AG125" i="5"/>
  <c r="AG133" i="5"/>
  <c r="AH133" i="5"/>
  <c r="AN182" i="5"/>
  <c r="AN206" i="5"/>
  <c r="AN211" i="5"/>
  <c r="AP211" i="5"/>
  <c r="AW211" i="5" s="1"/>
  <c r="BB211" i="5" s="1"/>
  <c r="AG230" i="5"/>
  <c r="K6" i="6"/>
  <c r="Y5" i="6"/>
  <c r="C5" i="6"/>
  <c r="C6" i="6"/>
  <c r="L5" i="6"/>
  <c r="AU9" i="6"/>
  <c r="AO36" i="5"/>
  <c r="AN36" i="5"/>
  <c r="AU53" i="5"/>
  <c r="AV53" i="5"/>
  <c r="BB53" i="5" s="1"/>
  <c r="AV69" i="5"/>
  <c r="AU95" i="5"/>
  <c r="AV95" i="5"/>
  <c r="BB95" i="5" s="1"/>
  <c r="BC95" i="5" s="1"/>
  <c r="AU109" i="5"/>
  <c r="AV109" i="5"/>
  <c r="BB109" i="5" s="1"/>
  <c r="AN128" i="5"/>
  <c r="AO128" i="5"/>
  <c r="AN148" i="5"/>
  <c r="AO148" i="5"/>
  <c r="AG53" i="5"/>
  <c r="AN53" i="5" s="1"/>
  <c r="AN133" i="5"/>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O133" i="5"/>
  <c r="AG148" i="5"/>
  <c r="AN169" i="5"/>
  <c r="AO169" i="5"/>
  <c r="AG182" i="5"/>
  <c r="AO182" i="5"/>
  <c r="AW201" i="5"/>
  <c r="BB201" i="5" s="1"/>
  <c r="AU201" i="5"/>
  <c r="AO230" i="5"/>
  <c r="AU230" i="5" s="1"/>
  <c r="AN230" i="5"/>
  <c r="AN256" i="5"/>
  <c r="AU256" i="5" s="1"/>
  <c r="AO256" i="5"/>
  <c r="AV256" i="5" s="1"/>
  <c r="BB256" i="5" s="1"/>
  <c r="AG87" i="5"/>
  <c r="AN87" i="5" s="1"/>
  <c r="AG169" i="5"/>
  <c r="BB230" i="5"/>
  <c r="AH195" i="5"/>
  <c r="AN201" i="5"/>
  <c r="AP206" i="5"/>
  <c r="AP218" i="5"/>
  <c r="AN221" i="5"/>
  <c r="AH229" i="5"/>
  <c r="AG256" i="5"/>
  <c r="AH275" i="5"/>
  <c r="AH281" i="5"/>
  <c r="AG186" i="5"/>
  <c r="AV139" i="5" l="1"/>
  <c r="BB139" i="5" s="1"/>
  <c r="BC139" i="5" s="1"/>
  <c r="AU9" i="5"/>
  <c r="BC53" i="5"/>
  <c r="AU211" i="5"/>
  <c r="BC211" i="5" s="1"/>
  <c r="BC109" i="5"/>
  <c r="BB69" i="5"/>
  <c r="AU186" i="5"/>
  <c r="BC201" i="5"/>
  <c r="AU69" i="5"/>
  <c r="AN186" i="5"/>
  <c r="BC221" i="5"/>
  <c r="BC99" i="5"/>
  <c r="AO281" i="5"/>
  <c r="AV281" i="5" s="1"/>
  <c r="BB281" i="5" s="1"/>
  <c r="AN281" i="5"/>
  <c r="AU281" i="5" s="1"/>
  <c r="AU36" i="5"/>
  <c r="AV36" i="5"/>
  <c r="BB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128" i="5" s="1"/>
  <c r="BC87" i="5"/>
  <c r="BC186" i="5" l="1"/>
  <c r="BC69" i="5"/>
  <c r="BC121" i="5"/>
  <c r="BC169" i="5"/>
  <c r="BC182" i="5"/>
  <c r="BC36"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 r="X12" i="6" l="1"/>
  <c r="X9" i="6" s="1"/>
  <c r="AD12" i="6"/>
  <c r="AD9" i="6" s="1"/>
  <c r="T12" i="6"/>
  <c r="T9" i="6" s="1"/>
  <c r="Z12" i="6"/>
  <c r="Z9" i="6" s="1"/>
  <c r="AB12" i="6" l="1"/>
  <c r="AB9" i="6" s="1"/>
  <c r="V12" i="6"/>
  <c r="V9" i="6" s="1"/>
  <c r="R12" i="6" l="1"/>
  <c r="R9" i="6" s="1"/>
  <c r="AJ13" i="6"/>
  <c r="AJ12" i="6" s="1"/>
  <c r="AJ9" i="6"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dcherrera</author>
    <author>Diana</author>
    <author>mhz</author>
    <author>Patricia Rosas</author>
  </authors>
  <commentList>
    <comment ref="B7" authorId="0" shapeId="0" xr:uid="{00000000-0006-0000-0000-000001000000}">
      <text>
        <r>
          <rPr>
            <b/>
            <sz val="8"/>
            <color indexed="81"/>
            <rFont val="Tahoma"/>
            <family val="2"/>
          </rPr>
          <t>JEFE DE LA ENTIDAD O DE LA DEPENDENCIA.</t>
        </r>
      </text>
    </comment>
    <comment ref="BA7" authorId="1" shapeId="0" xr:uid="{00000000-0006-0000-0000-000002000000}">
      <text>
        <r>
          <rPr>
            <b/>
            <sz val="9"/>
            <color indexed="81"/>
            <rFont val="Tahoma"/>
            <family val="2"/>
          </rPr>
          <t>MEDIO DE EVIDENCIA. INFORME, RESGISTRO FOTOGRAFICO, PLANILLA, ETC</t>
        </r>
      </text>
    </comment>
    <comment ref="AL8" authorId="2" shapeId="0" xr:uid="{00000000-0006-0000-0000-000003000000}">
      <text>
        <r>
          <rPr>
            <b/>
            <sz val="8"/>
            <color indexed="81"/>
            <rFont val="Tahoma"/>
            <family val="2"/>
          </rPr>
          <t>PRIMERA INFANCIA (0 a 5 años)</t>
        </r>
        <r>
          <rPr>
            <sz val="8"/>
            <color indexed="81"/>
            <rFont val="Tahoma"/>
            <family val="2"/>
          </rPr>
          <t xml:space="preserve">
</t>
        </r>
      </text>
    </comment>
    <comment ref="AM8" authorId="2" shapeId="0" xr:uid="{00000000-0006-0000-0000-000004000000}">
      <text>
        <r>
          <rPr>
            <b/>
            <sz val="8"/>
            <color indexed="81"/>
            <rFont val="Tahoma"/>
            <family val="2"/>
          </rPr>
          <t>INFANCIA (6 a 11 años)</t>
        </r>
        <r>
          <rPr>
            <sz val="8"/>
            <color indexed="81"/>
            <rFont val="Tahoma"/>
            <family val="2"/>
          </rPr>
          <t xml:space="preserve">
</t>
        </r>
      </text>
    </comment>
    <comment ref="AN8" authorId="2" shapeId="0" xr:uid="{00000000-0006-0000-0000-000005000000}">
      <text>
        <r>
          <rPr>
            <b/>
            <sz val="8"/>
            <color indexed="81"/>
            <rFont val="Tahoma"/>
            <family val="2"/>
          </rPr>
          <t>ADOLESCENCIA (12 A 17 años)</t>
        </r>
      </text>
    </comment>
    <comment ref="AO8" authorId="2" shapeId="0" xr:uid="{00000000-0006-0000-0000-000006000000}">
      <text>
        <r>
          <rPr>
            <b/>
            <sz val="8"/>
            <color indexed="81"/>
            <rFont val="Tahoma"/>
            <family val="2"/>
          </rPr>
          <t>JUVENTUD (18 a 28 años)</t>
        </r>
        <r>
          <rPr>
            <sz val="8"/>
            <color indexed="81"/>
            <rFont val="Tahoma"/>
            <family val="2"/>
          </rPr>
          <t xml:space="preserve">
</t>
        </r>
      </text>
    </comment>
    <comment ref="AP8" authorId="2" shapeId="0" xr:uid="{00000000-0006-0000-0000-000007000000}">
      <text>
        <r>
          <rPr>
            <b/>
            <sz val="8"/>
            <color indexed="81"/>
            <rFont val="Tahoma"/>
            <family val="2"/>
          </rPr>
          <t xml:space="preserve"> ADULTO (29 a 60 años)</t>
        </r>
        <r>
          <rPr>
            <sz val="8"/>
            <color indexed="81"/>
            <rFont val="Tahoma"/>
            <family val="2"/>
          </rPr>
          <t xml:space="preserve">
</t>
        </r>
      </text>
    </comment>
    <comment ref="AQ8" authorId="2" shapeId="0" xr:uid="{00000000-0006-0000-0000-000008000000}">
      <text>
        <r>
          <rPr>
            <b/>
            <sz val="8"/>
            <color indexed="81"/>
            <rFont val="Tahoma"/>
            <family val="2"/>
          </rPr>
          <t>ADULTO MAYOR  (61 años en adelante)</t>
        </r>
        <r>
          <rPr>
            <sz val="8"/>
            <color indexed="81"/>
            <rFont val="Tahoma"/>
            <family val="2"/>
          </rPr>
          <t xml:space="preserve">
</t>
        </r>
      </text>
    </comment>
    <comment ref="AS8" authorId="2" shapeId="0" xr:uid="{00000000-0006-0000-0000-000009000000}">
      <text>
        <r>
          <rPr>
            <b/>
            <sz val="8"/>
            <color indexed="81"/>
            <rFont val="Tahoma"/>
            <family val="2"/>
          </rPr>
          <t>MUJERES</t>
        </r>
        <r>
          <rPr>
            <sz val="8"/>
            <color indexed="81"/>
            <rFont val="Tahoma"/>
            <family val="2"/>
          </rPr>
          <t xml:space="preserve">
</t>
        </r>
      </text>
    </comment>
    <comment ref="AT8" authorId="2" shapeId="0" xr:uid="{00000000-0006-0000-0000-00000A000000}">
      <text>
        <r>
          <rPr>
            <b/>
            <sz val="8"/>
            <color indexed="81"/>
            <rFont val="Tahoma"/>
            <family val="2"/>
          </rPr>
          <t>HOMBRES</t>
        </r>
      </text>
    </comment>
    <comment ref="AV8" authorId="2" shapeId="0" xr:uid="{00000000-0006-0000-0000-00000B000000}">
      <text>
        <r>
          <rPr>
            <b/>
            <sz val="8"/>
            <color indexed="81"/>
            <rFont val="Tahoma"/>
            <family val="2"/>
          </rPr>
          <t>VÍCTIMAS CONFLICTO ARMADO</t>
        </r>
        <r>
          <rPr>
            <sz val="8"/>
            <color indexed="81"/>
            <rFont val="Tahoma"/>
            <family val="2"/>
          </rPr>
          <t xml:space="preserve">
</t>
        </r>
      </text>
    </comment>
    <comment ref="AX8" authorId="2" shapeId="0" xr:uid="{00000000-0006-0000-0000-00000C000000}">
      <text>
        <r>
          <rPr>
            <b/>
            <sz val="8"/>
            <color indexed="81"/>
            <rFont val="Tahoma"/>
            <family val="2"/>
          </rPr>
          <t>DISCAPACITADOS</t>
        </r>
        <r>
          <rPr>
            <sz val="8"/>
            <color indexed="81"/>
            <rFont val="Tahoma"/>
            <family val="2"/>
          </rPr>
          <t xml:space="preserve">
</t>
        </r>
      </text>
    </comment>
    <comment ref="AY8" authorId="2" shapeId="0" xr:uid="{00000000-0006-0000-0000-00000D000000}">
      <text>
        <r>
          <rPr>
            <b/>
            <sz val="8"/>
            <color indexed="81"/>
            <rFont val="Tahoma"/>
            <family val="2"/>
          </rPr>
          <t>AFROCOLOMBIANO O RAIZAL</t>
        </r>
      </text>
    </comment>
    <comment ref="AZ8" authorId="2" shapeId="0" xr:uid="{00000000-0006-0000-0000-00000E000000}">
      <text>
        <r>
          <rPr>
            <b/>
            <sz val="8"/>
            <color indexed="81"/>
            <rFont val="Tahoma"/>
            <family val="2"/>
          </rPr>
          <t>INDÍGENAS</t>
        </r>
        <r>
          <rPr>
            <sz val="8"/>
            <color indexed="81"/>
            <rFont val="Tahoma"/>
            <family val="2"/>
          </rPr>
          <t xml:space="preserve">
</t>
        </r>
      </text>
    </comment>
    <comment ref="R12" authorId="3" shapeId="0" xr:uid="{00000000-0006-0000-0000-00000F000000}">
      <text>
        <r>
          <rPr>
            <b/>
            <sz val="9"/>
            <color indexed="81"/>
            <rFont val="Tahoma"/>
            <family val="2"/>
          </rPr>
          <t>COFINANCIACIÓN DEPARTAMENTO</t>
        </r>
        <r>
          <rPr>
            <sz val="9"/>
            <color indexed="81"/>
            <rFont val="Tahoma"/>
            <family val="2"/>
          </rPr>
          <t xml:space="preserve">
</t>
        </r>
      </text>
    </comment>
    <comment ref="S12" authorId="3" shapeId="0" xr:uid="{00000000-0006-0000-0000-000010000000}">
      <text>
        <r>
          <rPr>
            <b/>
            <sz val="9"/>
            <color indexed="81"/>
            <rFont val="Tahoma"/>
            <family val="2"/>
          </rPr>
          <t>COFINANCIACIÓN DEPARTAMENTO</t>
        </r>
        <r>
          <rPr>
            <sz val="9"/>
            <color indexed="81"/>
            <rFont val="Tahoma"/>
            <family val="2"/>
          </rPr>
          <t xml:space="preserve">
</t>
        </r>
      </text>
    </comment>
    <comment ref="T12" authorId="3" shapeId="0" xr:uid="{00000000-0006-0000-0000-000011000000}">
      <text>
        <r>
          <rPr>
            <b/>
            <sz val="9"/>
            <color indexed="81"/>
            <rFont val="Tahoma"/>
            <family val="2"/>
          </rPr>
          <t>COFINACIACIÓN NACIÓN</t>
        </r>
      </text>
    </comment>
    <comment ref="U12" authorId="3" shapeId="0" xr:uid="{00000000-0006-0000-0000-000012000000}">
      <text>
        <r>
          <rPr>
            <b/>
            <sz val="9"/>
            <color indexed="81"/>
            <rFont val="Tahoma"/>
            <family val="2"/>
          </rPr>
          <t>COFINACIACIÓN NACIÓN</t>
        </r>
      </text>
    </comment>
    <comment ref="V12" authorId="3" shapeId="0" xr:uid="{00000000-0006-0000-0000-000013000000}">
      <text>
        <r>
          <rPr>
            <b/>
            <sz val="9"/>
            <color indexed="81"/>
            <rFont val="Tahoma"/>
            <family val="2"/>
          </rPr>
          <t>CRÉDITO</t>
        </r>
      </text>
    </comment>
    <comment ref="W12" authorId="3" shapeId="0" xr:uid="{00000000-0006-0000-0000-000014000000}">
      <text>
        <r>
          <rPr>
            <b/>
            <sz val="9"/>
            <color indexed="81"/>
            <rFont val="Tahoma"/>
            <family val="2"/>
          </rPr>
          <t>CRÉDITO</t>
        </r>
      </text>
    </comment>
    <comment ref="X12" authorId="3" shapeId="0" xr:uid="{00000000-0006-0000-0000-000015000000}">
      <text>
        <r>
          <rPr>
            <b/>
            <sz val="9"/>
            <color indexed="81"/>
            <rFont val="Tahoma"/>
            <family val="2"/>
          </rPr>
          <t>OTROS</t>
        </r>
      </text>
    </comment>
    <comment ref="Y12" authorId="3" shapeId="0" xr:uid="{00000000-0006-0000-0000-000016000000}">
      <text>
        <r>
          <rPr>
            <b/>
            <sz val="9"/>
            <color indexed="81"/>
            <rFont val="Tahoma"/>
            <family val="2"/>
          </rPr>
          <t>OTROS</t>
        </r>
      </text>
    </comment>
    <comment ref="Z12" authorId="3" shapeId="0" xr:uid="{00000000-0006-0000-0000-000017000000}">
      <text>
        <r>
          <rPr>
            <b/>
            <sz val="9"/>
            <color indexed="81"/>
            <rFont val="Tahoma"/>
            <family val="2"/>
          </rPr>
          <t>RECURSOS PROPIOS</t>
        </r>
      </text>
    </comment>
    <comment ref="AA12" authorId="3" shapeId="0" xr:uid="{00000000-0006-0000-0000-000018000000}">
      <text>
        <r>
          <rPr>
            <b/>
            <sz val="9"/>
            <color indexed="81"/>
            <rFont val="Tahoma"/>
            <family val="2"/>
          </rPr>
          <t>RECURSOS PROPIOS</t>
        </r>
      </text>
    </comment>
    <comment ref="AB12" authorId="3" shapeId="0" xr:uid="{00000000-0006-0000-0000-000019000000}">
      <text>
        <r>
          <rPr>
            <b/>
            <sz val="9"/>
            <color indexed="81"/>
            <rFont val="Tahoma"/>
            <family val="2"/>
          </rPr>
          <t>SGP</t>
        </r>
      </text>
    </comment>
    <comment ref="AC12" authorId="3" shapeId="0" xr:uid="{00000000-0006-0000-0000-00001A000000}">
      <text>
        <r>
          <rPr>
            <b/>
            <sz val="9"/>
            <color indexed="81"/>
            <rFont val="Tahoma"/>
            <family val="2"/>
          </rPr>
          <t>SGP</t>
        </r>
      </text>
    </comment>
    <comment ref="AD12" authorId="3" shapeId="0" xr:uid="{00000000-0006-0000-0000-00001B000000}">
      <text>
        <r>
          <rPr>
            <b/>
            <sz val="9"/>
            <color indexed="81"/>
            <rFont val="Tahoma"/>
            <family val="2"/>
          </rPr>
          <t>REGALÍAS</t>
        </r>
      </text>
    </comment>
    <comment ref="AE12" authorId="3" shapeId="0" xr:uid="{00000000-0006-0000-0000-00001C000000}">
      <text>
        <r>
          <rPr>
            <b/>
            <sz val="9"/>
            <color indexed="81"/>
            <rFont val="Tahoma"/>
            <family val="2"/>
          </rPr>
          <t>REGALÍAS</t>
        </r>
      </text>
    </comment>
    <comment ref="AF12" authorId="3" shapeId="0" xr:uid="{00000000-0006-0000-0000-00001D000000}">
      <text>
        <r>
          <rPr>
            <b/>
            <sz val="9"/>
            <color indexed="81"/>
            <rFont val="Tahoma"/>
            <family val="2"/>
          </rPr>
          <t>RECURSOS FUNCIONAMIENTO</t>
        </r>
      </text>
    </comment>
    <comment ref="AG12" authorId="3" shapeId="0" xr:uid="{00000000-0006-0000-0000-00001E000000}">
      <text>
        <r>
          <rPr>
            <b/>
            <sz val="9"/>
            <color indexed="81"/>
            <rFont val="Tahoma"/>
            <family val="2"/>
          </rPr>
          <t>RECURSOS FUNCIONAMIENTO</t>
        </r>
      </text>
    </comment>
    <comment ref="AH12" authorId="3" shapeId="0" xr:uid="{00000000-0006-0000-0000-00001F000000}">
      <text>
        <r>
          <rPr>
            <b/>
            <sz val="9"/>
            <color indexed="81"/>
            <rFont val="Tahoma"/>
            <family val="2"/>
          </rPr>
          <t>RECURSOS GESTIONADOS</t>
        </r>
      </text>
    </comment>
    <comment ref="AI12" authorId="3" shapeId="0" xr:uid="{00000000-0006-0000-0000-000020000000}">
      <text>
        <r>
          <rPr>
            <b/>
            <sz val="9"/>
            <color indexed="81"/>
            <rFont val="Tahoma"/>
            <family val="2"/>
          </rPr>
          <t>RECURSOS GESTIONADOS</t>
        </r>
      </text>
    </comment>
    <comment ref="AJ12" authorId="3" shapeId="0" xr:uid="{00000000-0006-0000-0000-000021000000}">
      <text>
        <r>
          <rPr>
            <b/>
            <sz val="9"/>
            <color indexed="81"/>
            <rFont val="Tahoma"/>
            <family val="2"/>
          </rPr>
          <t>TOTALES</t>
        </r>
        <r>
          <rPr>
            <sz val="9"/>
            <color indexed="81"/>
            <rFont val="Tahoma"/>
            <family val="2"/>
          </rPr>
          <t xml:space="preserve">
</t>
        </r>
      </text>
    </comment>
    <comment ref="AK12" authorId="3" shapeId="0" xr:uid="{00000000-0006-0000-0000-000022000000}">
      <text>
        <r>
          <rPr>
            <b/>
            <sz val="9"/>
            <color indexed="81"/>
            <rFont val="Tahoma"/>
            <family val="2"/>
          </rPr>
          <t>TOTALES</t>
        </r>
        <r>
          <rPr>
            <sz val="9"/>
            <color indexed="81"/>
            <rFont val="Tahoma"/>
            <family val="2"/>
          </rPr>
          <t xml:space="preserve">
</t>
        </r>
      </text>
    </comment>
    <comment ref="AL12" authorId="2" shapeId="0" xr:uid="{00000000-0006-0000-0000-000023000000}">
      <text>
        <r>
          <rPr>
            <b/>
            <sz val="8"/>
            <color indexed="81"/>
            <rFont val="Tahoma"/>
            <family val="2"/>
          </rPr>
          <t>PRIMERA INFANCIA (0 a 5 años)</t>
        </r>
        <r>
          <rPr>
            <sz val="8"/>
            <color indexed="81"/>
            <rFont val="Tahoma"/>
            <family val="2"/>
          </rPr>
          <t xml:space="preserve">
</t>
        </r>
      </text>
    </comment>
    <comment ref="AM12" authorId="2" shapeId="0" xr:uid="{00000000-0006-0000-0000-000024000000}">
      <text>
        <r>
          <rPr>
            <b/>
            <sz val="8"/>
            <color indexed="81"/>
            <rFont val="Tahoma"/>
            <family val="2"/>
          </rPr>
          <t>INFANCIA (6 a 11 años)</t>
        </r>
        <r>
          <rPr>
            <sz val="8"/>
            <color indexed="81"/>
            <rFont val="Tahoma"/>
            <family val="2"/>
          </rPr>
          <t xml:space="preserve">
</t>
        </r>
      </text>
    </comment>
    <comment ref="AN12" authorId="2" shapeId="0" xr:uid="{00000000-0006-0000-0000-000025000000}">
      <text>
        <r>
          <rPr>
            <b/>
            <sz val="8"/>
            <color indexed="81"/>
            <rFont val="Tahoma"/>
            <family val="2"/>
          </rPr>
          <t>ADOLESCENCIA (12 A 17 años)</t>
        </r>
      </text>
    </comment>
    <comment ref="AO12" authorId="2" shapeId="0" xr:uid="{00000000-0006-0000-0000-000026000000}">
      <text>
        <r>
          <rPr>
            <b/>
            <sz val="8"/>
            <color indexed="81"/>
            <rFont val="Tahoma"/>
            <family val="2"/>
          </rPr>
          <t>JUVENTUD (18 a 28 años)</t>
        </r>
        <r>
          <rPr>
            <sz val="8"/>
            <color indexed="81"/>
            <rFont val="Tahoma"/>
            <family val="2"/>
          </rPr>
          <t xml:space="preserve">
</t>
        </r>
      </text>
    </comment>
    <comment ref="AP12" authorId="2" shapeId="0" xr:uid="{00000000-0006-0000-0000-000027000000}">
      <text>
        <r>
          <rPr>
            <b/>
            <sz val="8"/>
            <color indexed="81"/>
            <rFont val="Tahoma"/>
            <family val="2"/>
          </rPr>
          <t xml:space="preserve"> ADULTO (29 a 60 años)</t>
        </r>
        <r>
          <rPr>
            <sz val="8"/>
            <color indexed="81"/>
            <rFont val="Tahoma"/>
            <family val="2"/>
          </rPr>
          <t xml:space="preserve">
</t>
        </r>
      </text>
    </comment>
    <comment ref="AQ12" authorId="2" shapeId="0" xr:uid="{00000000-0006-0000-0000-000028000000}">
      <text>
        <r>
          <rPr>
            <b/>
            <sz val="8"/>
            <color indexed="81"/>
            <rFont val="Tahoma"/>
            <family val="2"/>
          </rPr>
          <t>ADULTO MAYOR  (61 años en adelante)</t>
        </r>
        <r>
          <rPr>
            <sz val="8"/>
            <color indexed="81"/>
            <rFont val="Tahoma"/>
            <family val="2"/>
          </rPr>
          <t xml:space="preserve">
</t>
        </r>
      </text>
    </comment>
    <comment ref="AS12" authorId="2" shapeId="0" xr:uid="{00000000-0006-0000-0000-000029000000}">
      <text>
        <r>
          <rPr>
            <b/>
            <sz val="8"/>
            <color indexed="81"/>
            <rFont val="Tahoma"/>
            <family val="2"/>
          </rPr>
          <t>MUJERES</t>
        </r>
        <r>
          <rPr>
            <sz val="8"/>
            <color indexed="81"/>
            <rFont val="Tahoma"/>
            <family val="2"/>
          </rPr>
          <t xml:space="preserve">
</t>
        </r>
      </text>
    </comment>
    <comment ref="AT12" authorId="2" shapeId="0" xr:uid="{00000000-0006-0000-0000-00002A000000}">
      <text>
        <r>
          <rPr>
            <b/>
            <sz val="8"/>
            <color indexed="81"/>
            <rFont val="Tahoma"/>
            <family val="2"/>
          </rPr>
          <t>HOMBRES</t>
        </r>
      </text>
    </comment>
    <comment ref="AV12" authorId="2" shapeId="0" xr:uid="{00000000-0006-0000-0000-00002B000000}">
      <text>
        <r>
          <rPr>
            <b/>
            <sz val="8"/>
            <color indexed="81"/>
            <rFont val="Tahoma"/>
            <family val="2"/>
          </rPr>
          <t>VÍCTIMAS CONFLICTO ARMADO</t>
        </r>
        <r>
          <rPr>
            <sz val="8"/>
            <color indexed="81"/>
            <rFont val="Tahoma"/>
            <family val="2"/>
          </rPr>
          <t xml:space="preserve">
</t>
        </r>
      </text>
    </comment>
    <comment ref="AX12" authorId="2" shapeId="0" xr:uid="{00000000-0006-0000-0000-00002C000000}">
      <text>
        <r>
          <rPr>
            <b/>
            <sz val="8"/>
            <color indexed="81"/>
            <rFont val="Tahoma"/>
            <family val="2"/>
          </rPr>
          <t>DISCAPACITADOS</t>
        </r>
        <r>
          <rPr>
            <sz val="8"/>
            <color indexed="81"/>
            <rFont val="Tahoma"/>
            <family val="2"/>
          </rPr>
          <t xml:space="preserve">
</t>
        </r>
      </text>
    </comment>
    <comment ref="AY12" authorId="2" shapeId="0" xr:uid="{00000000-0006-0000-0000-00002D000000}">
      <text>
        <r>
          <rPr>
            <b/>
            <sz val="8"/>
            <color indexed="81"/>
            <rFont val="Tahoma"/>
            <family val="2"/>
          </rPr>
          <t>AFROCOLOMBIANO O RAIZAL</t>
        </r>
      </text>
    </comment>
    <comment ref="AZ12" authorId="2" shapeId="0" xr:uid="{00000000-0006-0000-0000-00002E000000}">
      <text>
        <r>
          <rPr>
            <b/>
            <sz val="8"/>
            <color indexed="81"/>
            <rFont val="Tahoma"/>
            <family val="2"/>
          </rPr>
          <t>INDÍGENAS</t>
        </r>
        <r>
          <rPr>
            <sz val="8"/>
            <color indexed="81"/>
            <rFont val="Tahoma"/>
            <family val="2"/>
          </rPr>
          <t xml:space="preserve">
</t>
        </r>
      </text>
    </comment>
    <comment ref="BA12" authorId="1" shapeId="0" xr:uid="{00000000-0006-0000-0000-00002F000000}">
      <text>
        <r>
          <rPr>
            <b/>
            <sz val="9"/>
            <color indexed="81"/>
            <rFont val="Tahoma"/>
            <family val="2"/>
          </rPr>
          <t>MEDIO DE EVIDENCIA. INFORME, RESGISTRO FOTOGRAFICO, PLANILLA, ETC</t>
        </r>
      </text>
    </comment>
    <comment ref="AL21" authorId="2" shapeId="0" xr:uid="{00000000-0006-0000-0000-000030000000}">
      <text>
        <r>
          <rPr>
            <b/>
            <sz val="8"/>
            <color indexed="81"/>
            <rFont val="Tahoma"/>
            <family val="2"/>
          </rPr>
          <t>PRIMERA INFANCIA (0 a 5 años)</t>
        </r>
        <r>
          <rPr>
            <sz val="8"/>
            <color indexed="81"/>
            <rFont val="Tahoma"/>
            <family val="2"/>
          </rPr>
          <t xml:space="preserve">
</t>
        </r>
      </text>
    </comment>
    <comment ref="AM21" authorId="2" shapeId="0" xr:uid="{00000000-0006-0000-0000-000031000000}">
      <text>
        <r>
          <rPr>
            <b/>
            <sz val="8"/>
            <color indexed="81"/>
            <rFont val="Tahoma"/>
            <family val="2"/>
          </rPr>
          <t>INFANCIA (6 a 11 años)</t>
        </r>
        <r>
          <rPr>
            <sz val="8"/>
            <color indexed="81"/>
            <rFont val="Tahoma"/>
            <family val="2"/>
          </rPr>
          <t xml:space="preserve">
</t>
        </r>
      </text>
    </comment>
    <comment ref="AN21" authorId="2" shapeId="0" xr:uid="{00000000-0006-0000-0000-000032000000}">
      <text>
        <r>
          <rPr>
            <b/>
            <sz val="8"/>
            <color indexed="81"/>
            <rFont val="Tahoma"/>
            <family val="2"/>
          </rPr>
          <t>ADOLESCENCIA (12 A 17 años)</t>
        </r>
      </text>
    </comment>
    <comment ref="AO21" authorId="2" shapeId="0" xr:uid="{00000000-0006-0000-0000-000033000000}">
      <text>
        <r>
          <rPr>
            <b/>
            <sz val="8"/>
            <color indexed="81"/>
            <rFont val="Tahoma"/>
            <family val="2"/>
          </rPr>
          <t>JUVENTUD (18 a 28 años)</t>
        </r>
        <r>
          <rPr>
            <sz val="8"/>
            <color indexed="81"/>
            <rFont val="Tahoma"/>
            <family val="2"/>
          </rPr>
          <t xml:space="preserve">
</t>
        </r>
      </text>
    </comment>
    <comment ref="AP21" authorId="2" shapeId="0" xr:uid="{00000000-0006-0000-0000-000034000000}">
      <text>
        <r>
          <rPr>
            <b/>
            <sz val="8"/>
            <color indexed="81"/>
            <rFont val="Tahoma"/>
            <family val="2"/>
          </rPr>
          <t xml:space="preserve"> ADULTO (29 a 60 años)</t>
        </r>
        <r>
          <rPr>
            <sz val="8"/>
            <color indexed="81"/>
            <rFont val="Tahoma"/>
            <family val="2"/>
          </rPr>
          <t xml:space="preserve">
</t>
        </r>
      </text>
    </comment>
    <comment ref="AQ21" authorId="2" shapeId="0" xr:uid="{00000000-0006-0000-0000-000035000000}">
      <text>
        <r>
          <rPr>
            <b/>
            <sz val="8"/>
            <color indexed="81"/>
            <rFont val="Tahoma"/>
            <family val="2"/>
          </rPr>
          <t>ADULTO MAYOR  (61 años en adelante)</t>
        </r>
        <r>
          <rPr>
            <sz val="8"/>
            <color indexed="81"/>
            <rFont val="Tahoma"/>
            <family val="2"/>
          </rPr>
          <t xml:space="preserve">
</t>
        </r>
      </text>
    </comment>
    <comment ref="AS21" authorId="2" shapeId="0" xr:uid="{00000000-0006-0000-0000-000036000000}">
      <text>
        <r>
          <rPr>
            <b/>
            <sz val="8"/>
            <color indexed="81"/>
            <rFont val="Tahoma"/>
            <family val="2"/>
          </rPr>
          <t>MUJERES</t>
        </r>
        <r>
          <rPr>
            <sz val="8"/>
            <color indexed="81"/>
            <rFont val="Tahoma"/>
            <family val="2"/>
          </rPr>
          <t xml:space="preserve">
</t>
        </r>
      </text>
    </comment>
    <comment ref="AT21" authorId="2" shapeId="0" xr:uid="{00000000-0006-0000-0000-000037000000}">
      <text>
        <r>
          <rPr>
            <b/>
            <sz val="8"/>
            <color indexed="81"/>
            <rFont val="Tahoma"/>
            <family val="2"/>
          </rPr>
          <t>HOMBRES</t>
        </r>
      </text>
    </comment>
    <comment ref="AV21" authorId="2" shapeId="0" xr:uid="{00000000-0006-0000-0000-000038000000}">
      <text>
        <r>
          <rPr>
            <b/>
            <sz val="8"/>
            <color indexed="81"/>
            <rFont val="Tahoma"/>
            <family val="2"/>
          </rPr>
          <t>VÍCTIMAS CONFLICTO ARMADO</t>
        </r>
        <r>
          <rPr>
            <sz val="8"/>
            <color indexed="81"/>
            <rFont val="Tahoma"/>
            <family val="2"/>
          </rPr>
          <t xml:space="preserve">
</t>
        </r>
      </text>
    </comment>
    <comment ref="AX21" authorId="2" shapeId="0" xr:uid="{00000000-0006-0000-0000-000039000000}">
      <text>
        <r>
          <rPr>
            <b/>
            <sz val="8"/>
            <color indexed="81"/>
            <rFont val="Tahoma"/>
            <family val="2"/>
          </rPr>
          <t>DISCAPACITADOS</t>
        </r>
        <r>
          <rPr>
            <sz val="8"/>
            <color indexed="81"/>
            <rFont val="Tahoma"/>
            <family val="2"/>
          </rPr>
          <t xml:space="preserve">
</t>
        </r>
      </text>
    </comment>
    <comment ref="AY21" authorId="2" shapeId="0" xr:uid="{00000000-0006-0000-0000-00003A000000}">
      <text>
        <r>
          <rPr>
            <b/>
            <sz val="8"/>
            <color indexed="81"/>
            <rFont val="Tahoma"/>
            <family val="2"/>
          </rPr>
          <t>AFROCOLOMBIANO O RAIZAL</t>
        </r>
      </text>
    </comment>
    <comment ref="AZ21" authorId="2" shapeId="0" xr:uid="{00000000-0006-0000-0000-00003B000000}">
      <text>
        <r>
          <rPr>
            <b/>
            <sz val="8"/>
            <color indexed="81"/>
            <rFont val="Tahoma"/>
            <family val="2"/>
          </rPr>
          <t>INDÍGENAS</t>
        </r>
        <r>
          <rPr>
            <sz val="8"/>
            <color indexed="81"/>
            <rFont val="Tahoma"/>
            <family val="2"/>
          </rPr>
          <t xml:space="preserve">
</t>
        </r>
      </text>
    </comment>
    <comment ref="BA21" authorId="1" shapeId="0" xr:uid="{00000000-0006-0000-0000-00003C000000}">
      <text>
        <r>
          <rPr>
            <b/>
            <sz val="9"/>
            <color indexed="81"/>
            <rFont val="Tahoma"/>
            <family val="2"/>
          </rPr>
          <t>MEDIO DE EVIDENCIA. INFORME, RESGISTRO FOTOGRAFICO, PLANILLA, ETC</t>
        </r>
      </text>
    </comment>
    <comment ref="AL30" authorId="2" shapeId="0" xr:uid="{00000000-0006-0000-0000-00003D000000}">
      <text>
        <r>
          <rPr>
            <b/>
            <sz val="8"/>
            <color indexed="81"/>
            <rFont val="Tahoma"/>
            <family val="2"/>
          </rPr>
          <t>PRIMERA INFANCIA (0 a 5 años)</t>
        </r>
        <r>
          <rPr>
            <sz val="8"/>
            <color indexed="81"/>
            <rFont val="Tahoma"/>
            <family val="2"/>
          </rPr>
          <t xml:space="preserve">
</t>
        </r>
      </text>
    </comment>
    <comment ref="AM30" authorId="2" shapeId="0" xr:uid="{00000000-0006-0000-0000-00003E000000}">
      <text>
        <r>
          <rPr>
            <b/>
            <sz val="8"/>
            <color indexed="81"/>
            <rFont val="Tahoma"/>
            <family val="2"/>
          </rPr>
          <t>INFANCIA (6 a 11 años)</t>
        </r>
        <r>
          <rPr>
            <sz val="8"/>
            <color indexed="81"/>
            <rFont val="Tahoma"/>
            <family val="2"/>
          </rPr>
          <t xml:space="preserve">
</t>
        </r>
      </text>
    </comment>
    <comment ref="AN30" authorId="2" shapeId="0" xr:uid="{00000000-0006-0000-0000-00003F000000}">
      <text>
        <r>
          <rPr>
            <b/>
            <sz val="8"/>
            <color indexed="81"/>
            <rFont val="Tahoma"/>
            <family val="2"/>
          </rPr>
          <t>ADOLESCENCIA (12 A 17 años)</t>
        </r>
      </text>
    </comment>
    <comment ref="AO30" authorId="2" shapeId="0" xr:uid="{00000000-0006-0000-0000-000040000000}">
      <text>
        <r>
          <rPr>
            <b/>
            <sz val="8"/>
            <color indexed="81"/>
            <rFont val="Tahoma"/>
            <family val="2"/>
          </rPr>
          <t>JUVENTUD (18 a 28 años)</t>
        </r>
        <r>
          <rPr>
            <sz val="8"/>
            <color indexed="81"/>
            <rFont val="Tahoma"/>
            <family val="2"/>
          </rPr>
          <t xml:space="preserve">
</t>
        </r>
      </text>
    </comment>
    <comment ref="AP30" authorId="2" shapeId="0" xr:uid="{00000000-0006-0000-0000-000041000000}">
      <text>
        <r>
          <rPr>
            <b/>
            <sz val="8"/>
            <color indexed="81"/>
            <rFont val="Tahoma"/>
            <family val="2"/>
          </rPr>
          <t xml:space="preserve"> ADULTO (29 a 60 años)</t>
        </r>
        <r>
          <rPr>
            <sz val="8"/>
            <color indexed="81"/>
            <rFont val="Tahoma"/>
            <family val="2"/>
          </rPr>
          <t xml:space="preserve">
</t>
        </r>
      </text>
    </comment>
    <comment ref="AQ30" authorId="2" shapeId="0" xr:uid="{00000000-0006-0000-0000-000042000000}">
      <text>
        <r>
          <rPr>
            <b/>
            <sz val="8"/>
            <color indexed="81"/>
            <rFont val="Tahoma"/>
            <family val="2"/>
          </rPr>
          <t>ADULTO MAYOR  (61 años en adelante)</t>
        </r>
        <r>
          <rPr>
            <sz val="8"/>
            <color indexed="81"/>
            <rFont val="Tahoma"/>
            <family val="2"/>
          </rPr>
          <t xml:space="preserve">
</t>
        </r>
      </text>
    </comment>
    <comment ref="AS30" authorId="2" shapeId="0" xr:uid="{00000000-0006-0000-0000-000043000000}">
      <text>
        <r>
          <rPr>
            <b/>
            <sz val="8"/>
            <color indexed="81"/>
            <rFont val="Tahoma"/>
            <family val="2"/>
          </rPr>
          <t>MUJERES</t>
        </r>
        <r>
          <rPr>
            <sz val="8"/>
            <color indexed="81"/>
            <rFont val="Tahoma"/>
            <family val="2"/>
          </rPr>
          <t xml:space="preserve">
</t>
        </r>
      </text>
    </comment>
    <comment ref="AT30" authorId="2" shapeId="0" xr:uid="{00000000-0006-0000-0000-000044000000}">
      <text>
        <r>
          <rPr>
            <b/>
            <sz val="8"/>
            <color indexed="81"/>
            <rFont val="Tahoma"/>
            <family val="2"/>
          </rPr>
          <t>HOMBRES</t>
        </r>
      </text>
    </comment>
    <comment ref="AV30" authorId="2" shapeId="0" xr:uid="{00000000-0006-0000-0000-000045000000}">
      <text>
        <r>
          <rPr>
            <b/>
            <sz val="8"/>
            <color indexed="81"/>
            <rFont val="Tahoma"/>
            <family val="2"/>
          </rPr>
          <t>VÍCTIMAS CONFLICTO ARMADO</t>
        </r>
        <r>
          <rPr>
            <sz val="8"/>
            <color indexed="81"/>
            <rFont val="Tahoma"/>
            <family val="2"/>
          </rPr>
          <t xml:space="preserve">
</t>
        </r>
      </text>
    </comment>
    <comment ref="AX30" authorId="2" shapeId="0" xr:uid="{00000000-0006-0000-0000-000046000000}">
      <text>
        <r>
          <rPr>
            <b/>
            <sz val="8"/>
            <color indexed="81"/>
            <rFont val="Tahoma"/>
            <family val="2"/>
          </rPr>
          <t>DISCAPACITADOS</t>
        </r>
        <r>
          <rPr>
            <sz val="8"/>
            <color indexed="81"/>
            <rFont val="Tahoma"/>
            <family val="2"/>
          </rPr>
          <t xml:space="preserve">
</t>
        </r>
      </text>
    </comment>
    <comment ref="AY30" authorId="2" shapeId="0" xr:uid="{00000000-0006-0000-0000-000047000000}">
      <text>
        <r>
          <rPr>
            <b/>
            <sz val="8"/>
            <color indexed="81"/>
            <rFont val="Tahoma"/>
            <family val="2"/>
          </rPr>
          <t>AFROCOLOMBIANO O RAIZAL</t>
        </r>
      </text>
    </comment>
    <comment ref="AZ30" authorId="2" shapeId="0" xr:uid="{00000000-0006-0000-0000-000048000000}">
      <text>
        <r>
          <rPr>
            <b/>
            <sz val="8"/>
            <color indexed="81"/>
            <rFont val="Tahoma"/>
            <family val="2"/>
          </rPr>
          <t>INDÍGENAS</t>
        </r>
        <r>
          <rPr>
            <sz val="8"/>
            <color indexed="81"/>
            <rFont val="Tahoma"/>
            <family val="2"/>
          </rPr>
          <t xml:space="preserve">
</t>
        </r>
      </text>
    </comment>
    <comment ref="BA30" authorId="1" shapeId="0" xr:uid="{00000000-0006-0000-0000-000049000000}">
      <text>
        <r>
          <rPr>
            <b/>
            <sz val="9"/>
            <color indexed="81"/>
            <rFont val="Tahoma"/>
            <family val="2"/>
          </rPr>
          <t>MEDIO DE EVIDENCIA. INFORME, RESGISTRO FOTOGRAFICO, PLANILLA, ETC</t>
        </r>
      </text>
    </comment>
    <comment ref="AL39" authorId="2" shapeId="0" xr:uid="{00000000-0006-0000-0000-00004A000000}">
      <text>
        <r>
          <rPr>
            <b/>
            <sz val="8"/>
            <color indexed="81"/>
            <rFont val="Tahoma"/>
            <family val="2"/>
          </rPr>
          <t>PRIMERA INFANCIA (0 a 5 años)</t>
        </r>
        <r>
          <rPr>
            <sz val="8"/>
            <color indexed="81"/>
            <rFont val="Tahoma"/>
            <family val="2"/>
          </rPr>
          <t xml:space="preserve">
</t>
        </r>
      </text>
    </comment>
    <comment ref="AM39" authorId="2" shapeId="0" xr:uid="{00000000-0006-0000-0000-00004B000000}">
      <text>
        <r>
          <rPr>
            <b/>
            <sz val="8"/>
            <color indexed="81"/>
            <rFont val="Tahoma"/>
            <family val="2"/>
          </rPr>
          <t>INFANCIA (6 a 11 años)</t>
        </r>
        <r>
          <rPr>
            <sz val="8"/>
            <color indexed="81"/>
            <rFont val="Tahoma"/>
            <family val="2"/>
          </rPr>
          <t xml:space="preserve">
</t>
        </r>
      </text>
    </comment>
    <comment ref="AN39" authorId="2" shapeId="0" xr:uid="{00000000-0006-0000-0000-00004C000000}">
      <text>
        <r>
          <rPr>
            <b/>
            <sz val="8"/>
            <color indexed="81"/>
            <rFont val="Tahoma"/>
            <family val="2"/>
          </rPr>
          <t>ADOLESCENCIA (12 A 17 años)</t>
        </r>
      </text>
    </comment>
    <comment ref="AO39" authorId="2" shapeId="0" xr:uid="{00000000-0006-0000-0000-00004D000000}">
      <text>
        <r>
          <rPr>
            <b/>
            <sz val="8"/>
            <color indexed="81"/>
            <rFont val="Tahoma"/>
            <family val="2"/>
          </rPr>
          <t>JUVENTUD (18 a 28 años)</t>
        </r>
        <r>
          <rPr>
            <sz val="8"/>
            <color indexed="81"/>
            <rFont val="Tahoma"/>
            <family val="2"/>
          </rPr>
          <t xml:space="preserve">
</t>
        </r>
      </text>
    </comment>
    <comment ref="AP39" authorId="2" shapeId="0" xr:uid="{00000000-0006-0000-0000-00004E000000}">
      <text>
        <r>
          <rPr>
            <b/>
            <sz val="8"/>
            <color indexed="81"/>
            <rFont val="Tahoma"/>
            <family val="2"/>
          </rPr>
          <t xml:space="preserve"> ADULTO (29 a 60 años)</t>
        </r>
        <r>
          <rPr>
            <sz val="8"/>
            <color indexed="81"/>
            <rFont val="Tahoma"/>
            <family val="2"/>
          </rPr>
          <t xml:space="preserve">
</t>
        </r>
      </text>
    </comment>
    <comment ref="AQ39" authorId="2" shapeId="0" xr:uid="{00000000-0006-0000-0000-00004F000000}">
      <text>
        <r>
          <rPr>
            <b/>
            <sz val="8"/>
            <color indexed="81"/>
            <rFont val="Tahoma"/>
            <family val="2"/>
          </rPr>
          <t>ADULTO MAYOR  (61 años en adelante)</t>
        </r>
        <r>
          <rPr>
            <sz val="8"/>
            <color indexed="81"/>
            <rFont val="Tahoma"/>
            <family val="2"/>
          </rPr>
          <t xml:space="preserve">
</t>
        </r>
      </text>
    </comment>
    <comment ref="AS39" authorId="2" shapeId="0" xr:uid="{00000000-0006-0000-0000-000050000000}">
      <text>
        <r>
          <rPr>
            <b/>
            <sz val="8"/>
            <color indexed="81"/>
            <rFont val="Tahoma"/>
            <family val="2"/>
          </rPr>
          <t>MUJERES</t>
        </r>
        <r>
          <rPr>
            <sz val="8"/>
            <color indexed="81"/>
            <rFont val="Tahoma"/>
            <family val="2"/>
          </rPr>
          <t xml:space="preserve">
</t>
        </r>
      </text>
    </comment>
    <comment ref="AT39" authorId="2" shapeId="0" xr:uid="{00000000-0006-0000-0000-000051000000}">
      <text>
        <r>
          <rPr>
            <b/>
            <sz val="8"/>
            <color indexed="81"/>
            <rFont val="Tahoma"/>
            <family val="2"/>
          </rPr>
          <t>HOMBRES</t>
        </r>
      </text>
    </comment>
    <comment ref="AV39" authorId="2" shapeId="0" xr:uid="{00000000-0006-0000-0000-000052000000}">
      <text>
        <r>
          <rPr>
            <b/>
            <sz val="8"/>
            <color indexed="81"/>
            <rFont val="Tahoma"/>
            <family val="2"/>
          </rPr>
          <t>VÍCTIMAS CONFLICTO ARMADO</t>
        </r>
        <r>
          <rPr>
            <sz val="8"/>
            <color indexed="81"/>
            <rFont val="Tahoma"/>
            <family val="2"/>
          </rPr>
          <t xml:space="preserve">
</t>
        </r>
      </text>
    </comment>
    <comment ref="AX39" authorId="2" shapeId="0" xr:uid="{00000000-0006-0000-0000-000053000000}">
      <text>
        <r>
          <rPr>
            <b/>
            <sz val="8"/>
            <color indexed="81"/>
            <rFont val="Tahoma"/>
            <family val="2"/>
          </rPr>
          <t>DISCAPACITADOS</t>
        </r>
        <r>
          <rPr>
            <sz val="8"/>
            <color indexed="81"/>
            <rFont val="Tahoma"/>
            <family val="2"/>
          </rPr>
          <t xml:space="preserve">
</t>
        </r>
      </text>
    </comment>
    <comment ref="AY39" authorId="2" shapeId="0" xr:uid="{00000000-0006-0000-0000-000054000000}">
      <text>
        <r>
          <rPr>
            <b/>
            <sz val="8"/>
            <color indexed="81"/>
            <rFont val="Tahoma"/>
            <family val="2"/>
          </rPr>
          <t>AFROCOLOMBIANO O RAIZAL</t>
        </r>
      </text>
    </comment>
    <comment ref="AZ39" authorId="2" shapeId="0" xr:uid="{00000000-0006-0000-0000-000055000000}">
      <text>
        <r>
          <rPr>
            <b/>
            <sz val="8"/>
            <color indexed="81"/>
            <rFont val="Tahoma"/>
            <family val="2"/>
          </rPr>
          <t>INDÍGENAS</t>
        </r>
        <r>
          <rPr>
            <sz val="8"/>
            <color indexed="81"/>
            <rFont val="Tahoma"/>
            <family val="2"/>
          </rPr>
          <t xml:space="preserve">
</t>
        </r>
      </text>
    </comment>
    <comment ref="BA39" authorId="1" shapeId="0" xr:uid="{00000000-0006-0000-0000-000056000000}">
      <text>
        <r>
          <rPr>
            <b/>
            <sz val="9"/>
            <color indexed="81"/>
            <rFont val="Tahoma"/>
            <family val="2"/>
          </rPr>
          <t>MEDIO DE EVIDENCIA. INFORME, RESGISTRO FOTOGRAFICO, PLANILLA, ETC</t>
        </r>
      </text>
    </comment>
    <comment ref="AL48" authorId="2" shapeId="0" xr:uid="{00000000-0006-0000-0000-000057000000}">
      <text>
        <r>
          <rPr>
            <b/>
            <sz val="8"/>
            <color indexed="81"/>
            <rFont val="Tahoma"/>
            <family val="2"/>
          </rPr>
          <t>PRIMERA INFANCIA (0 a 5 años)</t>
        </r>
        <r>
          <rPr>
            <sz val="8"/>
            <color indexed="81"/>
            <rFont val="Tahoma"/>
            <family val="2"/>
          </rPr>
          <t xml:space="preserve">
</t>
        </r>
      </text>
    </comment>
    <comment ref="AM48" authorId="2" shapeId="0" xr:uid="{00000000-0006-0000-0000-000058000000}">
      <text>
        <r>
          <rPr>
            <b/>
            <sz val="8"/>
            <color indexed="81"/>
            <rFont val="Tahoma"/>
            <family val="2"/>
          </rPr>
          <t>INFANCIA (6 a 11 años)</t>
        </r>
        <r>
          <rPr>
            <sz val="8"/>
            <color indexed="81"/>
            <rFont val="Tahoma"/>
            <family val="2"/>
          </rPr>
          <t xml:space="preserve">
</t>
        </r>
      </text>
    </comment>
    <comment ref="AN48" authorId="2" shapeId="0" xr:uid="{00000000-0006-0000-0000-000059000000}">
      <text>
        <r>
          <rPr>
            <b/>
            <sz val="8"/>
            <color indexed="81"/>
            <rFont val="Tahoma"/>
            <family val="2"/>
          </rPr>
          <t>ADOLESCENCIA (12 A 17 años)</t>
        </r>
      </text>
    </comment>
    <comment ref="AO48" authorId="2" shapeId="0" xr:uid="{00000000-0006-0000-0000-00005A000000}">
      <text>
        <r>
          <rPr>
            <b/>
            <sz val="8"/>
            <color indexed="81"/>
            <rFont val="Tahoma"/>
            <family val="2"/>
          </rPr>
          <t>JUVENTUD (18 a 28 años)</t>
        </r>
        <r>
          <rPr>
            <sz val="8"/>
            <color indexed="81"/>
            <rFont val="Tahoma"/>
            <family val="2"/>
          </rPr>
          <t xml:space="preserve">
</t>
        </r>
      </text>
    </comment>
    <comment ref="AP48" authorId="2" shapeId="0" xr:uid="{00000000-0006-0000-0000-00005B000000}">
      <text>
        <r>
          <rPr>
            <b/>
            <sz val="8"/>
            <color indexed="81"/>
            <rFont val="Tahoma"/>
            <family val="2"/>
          </rPr>
          <t xml:space="preserve"> ADULTO (29 a 60 años)</t>
        </r>
        <r>
          <rPr>
            <sz val="8"/>
            <color indexed="81"/>
            <rFont val="Tahoma"/>
            <family val="2"/>
          </rPr>
          <t xml:space="preserve">
</t>
        </r>
      </text>
    </comment>
    <comment ref="AQ48" authorId="2" shapeId="0" xr:uid="{00000000-0006-0000-0000-00005C000000}">
      <text>
        <r>
          <rPr>
            <b/>
            <sz val="8"/>
            <color indexed="81"/>
            <rFont val="Tahoma"/>
            <family val="2"/>
          </rPr>
          <t>ADULTO MAYOR  (61 años en adelante)</t>
        </r>
        <r>
          <rPr>
            <sz val="8"/>
            <color indexed="81"/>
            <rFont val="Tahoma"/>
            <family val="2"/>
          </rPr>
          <t xml:space="preserve">
</t>
        </r>
      </text>
    </comment>
    <comment ref="AS48" authorId="2" shapeId="0" xr:uid="{00000000-0006-0000-0000-00005D000000}">
      <text>
        <r>
          <rPr>
            <b/>
            <sz val="8"/>
            <color indexed="81"/>
            <rFont val="Tahoma"/>
            <family val="2"/>
          </rPr>
          <t>MUJERES</t>
        </r>
        <r>
          <rPr>
            <sz val="8"/>
            <color indexed="81"/>
            <rFont val="Tahoma"/>
            <family val="2"/>
          </rPr>
          <t xml:space="preserve">
</t>
        </r>
      </text>
    </comment>
    <comment ref="AT48" authorId="2" shapeId="0" xr:uid="{00000000-0006-0000-0000-00005E000000}">
      <text>
        <r>
          <rPr>
            <b/>
            <sz val="8"/>
            <color indexed="81"/>
            <rFont val="Tahoma"/>
            <family val="2"/>
          </rPr>
          <t>HOMBRES</t>
        </r>
      </text>
    </comment>
    <comment ref="AV48" authorId="2" shapeId="0" xr:uid="{00000000-0006-0000-0000-00005F000000}">
      <text>
        <r>
          <rPr>
            <b/>
            <sz val="8"/>
            <color indexed="81"/>
            <rFont val="Tahoma"/>
            <family val="2"/>
          </rPr>
          <t>VÍCTIMAS CONFLICTO ARMADO</t>
        </r>
        <r>
          <rPr>
            <sz val="8"/>
            <color indexed="81"/>
            <rFont val="Tahoma"/>
            <family val="2"/>
          </rPr>
          <t xml:space="preserve">
</t>
        </r>
      </text>
    </comment>
    <comment ref="AX48" authorId="2" shapeId="0" xr:uid="{00000000-0006-0000-0000-000060000000}">
      <text>
        <r>
          <rPr>
            <b/>
            <sz val="8"/>
            <color indexed="81"/>
            <rFont val="Tahoma"/>
            <family val="2"/>
          </rPr>
          <t>DISCAPACITADOS</t>
        </r>
        <r>
          <rPr>
            <sz val="8"/>
            <color indexed="81"/>
            <rFont val="Tahoma"/>
            <family val="2"/>
          </rPr>
          <t xml:space="preserve">
</t>
        </r>
      </text>
    </comment>
    <comment ref="AY48" authorId="2" shapeId="0" xr:uid="{00000000-0006-0000-0000-000061000000}">
      <text>
        <r>
          <rPr>
            <b/>
            <sz val="8"/>
            <color indexed="81"/>
            <rFont val="Tahoma"/>
            <family val="2"/>
          </rPr>
          <t>AFROCOLOMBIANO O RAIZAL</t>
        </r>
      </text>
    </comment>
    <comment ref="AZ48" authorId="2" shapeId="0" xr:uid="{00000000-0006-0000-0000-000062000000}">
      <text>
        <r>
          <rPr>
            <b/>
            <sz val="8"/>
            <color indexed="81"/>
            <rFont val="Tahoma"/>
            <family val="2"/>
          </rPr>
          <t>INDÍGENAS</t>
        </r>
        <r>
          <rPr>
            <sz val="8"/>
            <color indexed="81"/>
            <rFont val="Tahoma"/>
            <family val="2"/>
          </rPr>
          <t xml:space="preserve">
</t>
        </r>
      </text>
    </comment>
    <comment ref="BA48" authorId="1" shapeId="0" xr:uid="{00000000-0006-0000-0000-000063000000}">
      <text>
        <r>
          <rPr>
            <b/>
            <sz val="9"/>
            <color indexed="81"/>
            <rFont val="Tahoma"/>
            <family val="2"/>
          </rPr>
          <t>MEDIO DE EVIDENCIA. INFORME, RESGISTRO FOTOGRAFICO, PLANILLA, ETC</t>
        </r>
      </text>
    </comment>
    <comment ref="AL57" authorId="2" shapeId="0" xr:uid="{00000000-0006-0000-0000-000064000000}">
      <text>
        <r>
          <rPr>
            <b/>
            <sz val="8"/>
            <color indexed="81"/>
            <rFont val="Tahoma"/>
            <family val="2"/>
          </rPr>
          <t>PRIMERA INFANCIA (0 a 5 años)</t>
        </r>
        <r>
          <rPr>
            <sz val="8"/>
            <color indexed="81"/>
            <rFont val="Tahoma"/>
            <family val="2"/>
          </rPr>
          <t xml:space="preserve">
</t>
        </r>
      </text>
    </comment>
    <comment ref="AM57" authorId="2" shapeId="0" xr:uid="{00000000-0006-0000-0000-000065000000}">
      <text>
        <r>
          <rPr>
            <b/>
            <sz val="8"/>
            <color indexed="81"/>
            <rFont val="Tahoma"/>
            <family val="2"/>
          </rPr>
          <t>INFANCIA (6 a 11 años)</t>
        </r>
        <r>
          <rPr>
            <sz val="8"/>
            <color indexed="81"/>
            <rFont val="Tahoma"/>
            <family val="2"/>
          </rPr>
          <t xml:space="preserve">
</t>
        </r>
      </text>
    </comment>
    <comment ref="AN57" authorId="2" shapeId="0" xr:uid="{00000000-0006-0000-0000-000066000000}">
      <text>
        <r>
          <rPr>
            <b/>
            <sz val="8"/>
            <color indexed="81"/>
            <rFont val="Tahoma"/>
            <family val="2"/>
          </rPr>
          <t>ADOLESCENCIA (12 A 17 años)</t>
        </r>
      </text>
    </comment>
    <comment ref="AO57" authorId="2" shapeId="0" xr:uid="{00000000-0006-0000-0000-000067000000}">
      <text>
        <r>
          <rPr>
            <b/>
            <sz val="8"/>
            <color indexed="81"/>
            <rFont val="Tahoma"/>
            <family val="2"/>
          </rPr>
          <t>JUVENTUD (18 a 28 años)</t>
        </r>
        <r>
          <rPr>
            <sz val="8"/>
            <color indexed="81"/>
            <rFont val="Tahoma"/>
            <family val="2"/>
          </rPr>
          <t xml:space="preserve">
</t>
        </r>
      </text>
    </comment>
    <comment ref="AP57" authorId="2" shapeId="0" xr:uid="{00000000-0006-0000-0000-000068000000}">
      <text>
        <r>
          <rPr>
            <b/>
            <sz val="8"/>
            <color indexed="81"/>
            <rFont val="Tahoma"/>
            <family val="2"/>
          </rPr>
          <t xml:space="preserve"> ADULTO (29 a 60 años)</t>
        </r>
        <r>
          <rPr>
            <sz val="8"/>
            <color indexed="81"/>
            <rFont val="Tahoma"/>
            <family val="2"/>
          </rPr>
          <t xml:space="preserve">
</t>
        </r>
      </text>
    </comment>
    <comment ref="AQ57" authorId="2" shapeId="0" xr:uid="{00000000-0006-0000-0000-000069000000}">
      <text>
        <r>
          <rPr>
            <b/>
            <sz val="8"/>
            <color indexed="81"/>
            <rFont val="Tahoma"/>
            <family val="2"/>
          </rPr>
          <t>ADULTO MAYOR  (61 años en adelante)</t>
        </r>
        <r>
          <rPr>
            <sz val="8"/>
            <color indexed="81"/>
            <rFont val="Tahoma"/>
            <family val="2"/>
          </rPr>
          <t xml:space="preserve">
</t>
        </r>
      </text>
    </comment>
    <comment ref="AS57" authorId="2" shapeId="0" xr:uid="{00000000-0006-0000-0000-00006A000000}">
      <text>
        <r>
          <rPr>
            <b/>
            <sz val="8"/>
            <color indexed="81"/>
            <rFont val="Tahoma"/>
            <family val="2"/>
          </rPr>
          <t>MUJERES</t>
        </r>
        <r>
          <rPr>
            <sz val="8"/>
            <color indexed="81"/>
            <rFont val="Tahoma"/>
            <family val="2"/>
          </rPr>
          <t xml:space="preserve">
</t>
        </r>
      </text>
    </comment>
    <comment ref="AT57" authorId="2" shapeId="0" xr:uid="{00000000-0006-0000-0000-00006B000000}">
      <text>
        <r>
          <rPr>
            <b/>
            <sz val="8"/>
            <color indexed="81"/>
            <rFont val="Tahoma"/>
            <family val="2"/>
          </rPr>
          <t>HOMBRES</t>
        </r>
      </text>
    </comment>
    <comment ref="AV57" authorId="2" shapeId="0" xr:uid="{00000000-0006-0000-0000-00006C000000}">
      <text>
        <r>
          <rPr>
            <b/>
            <sz val="8"/>
            <color indexed="81"/>
            <rFont val="Tahoma"/>
            <family val="2"/>
          </rPr>
          <t>VÍCTIMAS CONFLICTO ARMADO</t>
        </r>
        <r>
          <rPr>
            <sz val="8"/>
            <color indexed="81"/>
            <rFont val="Tahoma"/>
            <family val="2"/>
          </rPr>
          <t xml:space="preserve">
</t>
        </r>
      </text>
    </comment>
    <comment ref="AX57" authorId="2" shapeId="0" xr:uid="{00000000-0006-0000-0000-00006D000000}">
      <text>
        <r>
          <rPr>
            <b/>
            <sz val="8"/>
            <color indexed="81"/>
            <rFont val="Tahoma"/>
            <family val="2"/>
          </rPr>
          <t>DISCAPACITADOS</t>
        </r>
        <r>
          <rPr>
            <sz val="8"/>
            <color indexed="81"/>
            <rFont val="Tahoma"/>
            <family val="2"/>
          </rPr>
          <t xml:space="preserve">
</t>
        </r>
      </text>
    </comment>
    <comment ref="AY57" authorId="2" shapeId="0" xr:uid="{00000000-0006-0000-0000-00006E000000}">
      <text>
        <r>
          <rPr>
            <b/>
            <sz val="8"/>
            <color indexed="81"/>
            <rFont val="Tahoma"/>
            <family val="2"/>
          </rPr>
          <t>AFROCOLOMBIANO O RAIZAL</t>
        </r>
      </text>
    </comment>
    <comment ref="AZ57" authorId="2" shapeId="0" xr:uid="{00000000-0006-0000-0000-00006F000000}">
      <text>
        <r>
          <rPr>
            <b/>
            <sz val="8"/>
            <color indexed="81"/>
            <rFont val="Tahoma"/>
            <family val="2"/>
          </rPr>
          <t>INDÍGENAS</t>
        </r>
        <r>
          <rPr>
            <sz val="8"/>
            <color indexed="81"/>
            <rFont val="Tahoma"/>
            <family val="2"/>
          </rPr>
          <t xml:space="preserve">
</t>
        </r>
      </text>
    </comment>
    <comment ref="BA57" authorId="1" shapeId="0" xr:uid="{00000000-0006-0000-0000-000070000000}">
      <text>
        <r>
          <rPr>
            <b/>
            <sz val="9"/>
            <color indexed="81"/>
            <rFont val="Tahoma"/>
            <family val="2"/>
          </rPr>
          <t>MEDIO DE EVIDENCIA. INFORME, RESGISTRO FOTOGRAFICO, PLANILLA, ETC</t>
        </r>
      </text>
    </comment>
    <comment ref="AL66" authorId="2" shapeId="0" xr:uid="{00000000-0006-0000-0000-000071000000}">
      <text>
        <r>
          <rPr>
            <b/>
            <sz val="8"/>
            <color indexed="81"/>
            <rFont val="Tahoma"/>
            <family val="2"/>
          </rPr>
          <t>PRIMERA INFANCIA (0 a 5 años)</t>
        </r>
        <r>
          <rPr>
            <sz val="8"/>
            <color indexed="81"/>
            <rFont val="Tahoma"/>
            <family val="2"/>
          </rPr>
          <t xml:space="preserve">
</t>
        </r>
      </text>
    </comment>
    <comment ref="AM66" authorId="2" shapeId="0" xr:uid="{00000000-0006-0000-0000-000072000000}">
      <text>
        <r>
          <rPr>
            <b/>
            <sz val="8"/>
            <color indexed="81"/>
            <rFont val="Tahoma"/>
            <family val="2"/>
          </rPr>
          <t>INFANCIA (6 a 11 años)</t>
        </r>
        <r>
          <rPr>
            <sz val="8"/>
            <color indexed="81"/>
            <rFont val="Tahoma"/>
            <family val="2"/>
          </rPr>
          <t xml:space="preserve">
</t>
        </r>
      </text>
    </comment>
    <comment ref="AN66" authorId="2" shapeId="0" xr:uid="{00000000-0006-0000-0000-000073000000}">
      <text>
        <r>
          <rPr>
            <b/>
            <sz val="8"/>
            <color indexed="81"/>
            <rFont val="Tahoma"/>
            <family val="2"/>
          </rPr>
          <t>ADOLESCENCIA (12 A 17 años)</t>
        </r>
      </text>
    </comment>
    <comment ref="AO66" authorId="2" shapeId="0" xr:uid="{00000000-0006-0000-0000-000074000000}">
      <text>
        <r>
          <rPr>
            <b/>
            <sz val="8"/>
            <color indexed="81"/>
            <rFont val="Tahoma"/>
            <family val="2"/>
          </rPr>
          <t>JUVENTUD (18 a 28 años)</t>
        </r>
        <r>
          <rPr>
            <sz val="8"/>
            <color indexed="81"/>
            <rFont val="Tahoma"/>
            <family val="2"/>
          </rPr>
          <t xml:space="preserve">
</t>
        </r>
      </text>
    </comment>
    <comment ref="AP66" authorId="2" shapeId="0" xr:uid="{00000000-0006-0000-0000-000075000000}">
      <text>
        <r>
          <rPr>
            <b/>
            <sz val="8"/>
            <color indexed="81"/>
            <rFont val="Tahoma"/>
            <family val="2"/>
          </rPr>
          <t xml:space="preserve"> ADULTO (29 a 60 años)</t>
        </r>
        <r>
          <rPr>
            <sz val="8"/>
            <color indexed="81"/>
            <rFont val="Tahoma"/>
            <family val="2"/>
          </rPr>
          <t xml:space="preserve">
</t>
        </r>
      </text>
    </comment>
    <comment ref="AQ66" authorId="2" shapeId="0" xr:uid="{00000000-0006-0000-0000-000076000000}">
      <text>
        <r>
          <rPr>
            <b/>
            <sz val="8"/>
            <color indexed="81"/>
            <rFont val="Tahoma"/>
            <family val="2"/>
          </rPr>
          <t>ADULTO MAYOR  (61 años en adelante)</t>
        </r>
        <r>
          <rPr>
            <sz val="8"/>
            <color indexed="81"/>
            <rFont val="Tahoma"/>
            <family val="2"/>
          </rPr>
          <t xml:space="preserve">
</t>
        </r>
      </text>
    </comment>
    <comment ref="AS66" authorId="2" shapeId="0" xr:uid="{00000000-0006-0000-0000-000077000000}">
      <text>
        <r>
          <rPr>
            <b/>
            <sz val="8"/>
            <color indexed="81"/>
            <rFont val="Tahoma"/>
            <family val="2"/>
          </rPr>
          <t>MUJERES</t>
        </r>
        <r>
          <rPr>
            <sz val="8"/>
            <color indexed="81"/>
            <rFont val="Tahoma"/>
            <family val="2"/>
          </rPr>
          <t xml:space="preserve">
</t>
        </r>
      </text>
    </comment>
    <comment ref="AT66" authorId="2" shapeId="0" xr:uid="{00000000-0006-0000-0000-000078000000}">
      <text>
        <r>
          <rPr>
            <b/>
            <sz val="8"/>
            <color indexed="81"/>
            <rFont val="Tahoma"/>
            <family val="2"/>
          </rPr>
          <t>HOMBRES</t>
        </r>
      </text>
    </comment>
    <comment ref="AV66" authorId="2" shapeId="0" xr:uid="{00000000-0006-0000-0000-000079000000}">
      <text>
        <r>
          <rPr>
            <b/>
            <sz val="8"/>
            <color indexed="81"/>
            <rFont val="Tahoma"/>
            <family val="2"/>
          </rPr>
          <t>VÍCTIMAS CONFLICTO ARMADO</t>
        </r>
        <r>
          <rPr>
            <sz val="8"/>
            <color indexed="81"/>
            <rFont val="Tahoma"/>
            <family val="2"/>
          </rPr>
          <t xml:space="preserve">
</t>
        </r>
      </text>
    </comment>
    <comment ref="AX66" authorId="2" shapeId="0" xr:uid="{00000000-0006-0000-0000-00007A000000}">
      <text>
        <r>
          <rPr>
            <b/>
            <sz val="8"/>
            <color indexed="81"/>
            <rFont val="Tahoma"/>
            <family val="2"/>
          </rPr>
          <t>DISCAPACITADOS</t>
        </r>
        <r>
          <rPr>
            <sz val="8"/>
            <color indexed="81"/>
            <rFont val="Tahoma"/>
            <family val="2"/>
          </rPr>
          <t xml:space="preserve">
</t>
        </r>
      </text>
    </comment>
    <comment ref="AY66" authorId="2" shapeId="0" xr:uid="{00000000-0006-0000-0000-00007B000000}">
      <text>
        <r>
          <rPr>
            <b/>
            <sz val="8"/>
            <color indexed="81"/>
            <rFont val="Tahoma"/>
            <family val="2"/>
          </rPr>
          <t>AFROCOLOMBIANO O RAIZAL</t>
        </r>
      </text>
    </comment>
    <comment ref="AZ66" authorId="2" shapeId="0" xr:uid="{00000000-0006-0000-0000-00007C000000}">
      <text>
        <r>
          <rPr>
            <b/>
            <sz val="8"/>
            <color indexed="81"/>
            <rFont val="Tahoma"/>
            <family val="2"/>
          </rPr>
          <t>INDÍGENAS</t>
        </r>
        <r>
          <rPr>
            <sz val="8"/>
            <color indexed="81"/>
            <rFont val="Tahoma"/>
            <family val="2"/>
          </rPr>
          <t xml:space="preserve">
</t>
        </r>
      </text>
    </comment>
    <comment ref="BA66" authorId="1" shapeId="0" xr:uid="{00000000-0006-0000-0000-00007D000000}">
      <text>
        <r>
          <rPr>
            <b/>
            <sz val="9"/>
            <color indexed="81"/>
            <rFont val="Tahoma"/>
            <family val="2"/>
          </rPr>
          <t>MEDIO DE EVIDENCIA. INFORME, RESGISTRO FOTOGRAFICO, PLANILLA, ETC</t>
        </r>
      </text>
    </comment>
    <comment ref="AL75" authorId="2" shapeId="0" xr:uid="{00000000-0006-0000-0000-00007E000000}">
      <text>
        <r>
          <rPr>
            <b/>
            <sz val="8"/>
            <color indexed="81"/>
            <rFont val="Tahoma"/>
            <family val="2"/>
          </rPr>
          <t>PRIMERA INFANCIA (0 a 5 años)</t>
        </r>
        <r>
          <rPr>
            <sz val="8"/>
            <color indexed="81"/>
            <rFont val="Tahoma"/>
            <family val="2"/>
          </rPr>
          <t xml:space="preserve">
</t>
        </r>
      </text>
    </comment>
    <comment ref="AM75" authorId="2" shapeId="0" xr:uid="{00000000-0006-0000-0000-00007F000000}">
      <text>
        <r>
          <rPr>
            <b/>
            <sz val="8"/>
            <color indexed="81"/>
            <rFont val="Tahoma"/>
            <family val="2"/>
          </rPr>
          <t>INFANCIA (6 a 11 años)</t>
        </r>
        <r>
          <rPr>
            <sz val="8"/>
            <color indexed="81"/>
            <rFont val="Tahoma"/>
            <family val="2"/>
          </rPr>
          <t xml:space="preserve">
</t>
        </r>
      </text>
    </comment>
    <comment ref="AN75" authorId="2" shapeId="0" xr:uid="{00000000-0006-0000-0000-000080000000}">
      <text>
        <r>
          <rPr>
            <b/>
            <sz val="8"/>
            <color indexed="81"/>
            <rFont val="Tahoma"/>
            <family val="2"/>
          </rPr>
          <t>ADOLESCENCIA (12 A 17 años)</t>
        </r>
      </text>
    </comment>
    <comment ref="AO75" authorId="2" shapeId="0" xr:uid="{00000000-0006-0000-0000-000081000000}">
      <text>
        <r>
          <rPr>
            <b/>
            <sz val="8"/>
            <color indexed="81"/>
            <rFont val="Tahoma"/>
            <family val="2"/>
          </rPr>
          <t>JUVENTUD (18 a 28 años)</t>
        </r>
        <r>
          <rPr>
            <sz val="8"/>
            <color indexed="81"/>
            <rFont val="Tahoma"/>
            <family val="2"/>
          </rPr>
          <t xml:space="preserve">
</t>
        </r>
      </text>
    </comment>
    <comment ref="AP75" authorId="2" shapeId="0" xr:uid="{00000000-0006-0000-0000-000082000000}">
      <text>
        <r>
          <rPr>
            <b/>
            <sz val="8"/>
            <color indexed="81"/>
            <rFont val="Tahoma"/>
            <family val="2"/>
          </rPr>
          <t xml:space="preserve"> ADULTO (29 a 60 años)</t>
        </r>
        <r>
          <rPr>
            <sz val="8"/>
            <color indexed="81"/>
            <rFont val="Tahoma"/>
            <family val="2"/>
          </rPr>
          <t xml:space="preserve">
</t>
        </r>
      </text>
    </comment>
    <comment ref="AQ75" authorId="2" shapeId="0" xr:uid="{00000000-0006-0000-0000-000083000000}">
      <text>
        <r>
          <rPr>
            <b/>
            <sz val="8"/>
            <color indexed="81"/>
            <rFont val="Tahoma"/>
            <family val="2"/>
          </rPr>
          <t>ADULTO MAYOR  (61 años en adelante)</t>
        </r>
        <r>
          <rPr>
            <sz val="8"/>
            <color indexed="81"/>
            <rFont val="Tahoma"/>
            <family val="2"/>
          </rPr>
          <t xml:space="preserve">
</t>
        </r>
      </text>
    </comment>
    <comment ref="AS75" authorId="2" shapeId="0" xr:uid="{00000000-0006-0000-0000-000084000000}">
      <text>
        <r>
          <rPr>
            <b/>
            <sz val="8"/>
            <color indexed="81"/>
            <rFont val="Tahoma"/>
            <family val="2"/>
          </rPr>
          <t>MUJERES</t>
        </r>
        <r>
          <rPr>
            <sz val="8"/>
            <color indexed="81"/>
            <rFont val="Tahoma"/>
            <family val="2"/>
          </rPr>
          <t xml:space="preserve">
</t>
        </r>
      </text>
    </comment>
    <comment ref="AT75" authorId="2" shapeId="0" xr:uid="{00000000-0006-0000-0000-000085000000}">
      <text>
        <r>
          <rPr>
            <b/>
            <sz val="8"/>
            <color indexed="81"/>
            <rFont val="Tahoma"/>
            <family val="2"/>
          </rPr>
          <t>HOMBRES</t>
        </r>
      </text>
    </comment>
    <comment ref="AV75" authorId="2" shapeId="0" xr:uid="{00000000-0006-0000-0000-000086000000}">
      <text>
        <r>
          <rPr>
            <b/>
            <sz val="8"/>
            <color indexed="81"/>
            <rFont val="Tahoma"/>
            <family val="2"/>
          </rPr>
          <t>VÍCTIMAS CONFLICTO ARMADO</t>
        </r>
        <r>
          <rPr>
            <sz val="8"/>
            <color indexed="81"/>
            <rFont val="Tahoma"/>
            <family val="2"/>
          </rPr>
          <t xml:space="preserve">
</t>
        </r>
      </text>
    </comment>
    <comment ref="AX75" authorId="2" shapeId="0" xr:uid="{00000000-0006-0000-0000-000087000000}">
      <text>
        <r>
          <rPr>
            <b/>
            <sz val="8"/>
            <color indexed="81"/>
            <rFont val="Tahoma"/>
            <family val="2"/>
          </rPr>
          <t>DISCAPACITADOS</t>
        </r>
        <r>
          <rPr>
            <sz val="8"/>
            <color indexed="81"/>
            <rFont val="Tahoma"/>
            <family val="2"/>
          </rPr>
          <t xml:space="preserve">
</t>
        </r>
      </text>
    </comment>
    <comment ref="AY75" authorId="2" shapeId="0" xr:uid="{00000000-0006-0000-0000-000088000000}">
      <text>
        <r>
          <rPr>
            <b/>
            <sz val="8"/>
            <color indexed="81"/>
            <rFont val="Tahoma"/>
            <family val="2"/>
          </rPr>
          <t>AFROCOLOMBIANO O RAIZAL</t>
        </r>
      </text>
    </comment>
    <comment ref="AZ75" authorId="2" shapeId="0" xr:uid="{00000000-0006-0000-0000-000089000000}">
      <text>
        <r>
          <rPr>
            <b/>
            <sz val="8"/>
            <color indexed="81"/>
            <rFont val="Tahoma"/>
            <family val="2"/>
          </rPr>
          <t>INDÍGENAS</t>
        </r>
        <r>
          <rPr>
            <sz val="8"/>
            <color indexed="81"/>
            <rFont val="Tahoma"/>
            <family val="2"/>
          </rPr>
          <t xml:space="preserve">
</t>
        </r>
      </text>
    </comment>
    <comment ref="BA75" authorId="1" shapeId="0" xr:uid="{00000000-0006-0000-0000-00008A000000}">
      <text>
        <r>
          <rPr>
            <b/>
            <sz val="9"/>
            <color indexed="81"/>
            <rFont val="Tahoma"/>
            <family val="2"/>
          </rPr>
          <t>MEDIO DE EVIDENCIA. INFORME, RESGISTRO FOTOGRAFICO, PLANILLA, ETC</t>
        </r>
      </text>
    </comment>
    <comment ref="AL84" authorId="2" shapeId="0" xr:uid="{00000000-0006-0000-0000-00008B000000}">
      <text>
        <r>
          <rPr>
            <b/>
            <sz val="8"/>
            <color indexed="81"/>
            <rFont val="Tahoma"/>
            <family val="2"/>
          </rPr>
          <t>PRIMERA INFANCIA (0 a 5 años)</t>
        </r>
        <r>
          <rPr>
            <sz val="8"/>
            <color indexed="81"/>
            <rFont val="Tahoma"/>
            <family val="2"/>
          </rPr>
          <t xml:space="preserve">
</t>
        </r>
      </text>
    </comment>
    <comment ref="AM84" authorId="2" shapeId="0" xr:uid="{00000000-0006-0000-0000-00008C000000}">
      <text>
        <r>
          <rPr>
            <b/>
            <sz val="8"/>
            <color indexed="81"/>
            <rFont val="Tahoma"/>
            <family val="2"/>
          </rPr>
          <t>INFANCIA (6 a 11 años)</t>
        </r>
        <r>
          <rPr>
            <sz val="8"/>
            <color indexed="81"/>
            <rFont val="Tahoma"/>
            <family val="2"/>
          </rPr>
          <t xml:space="preserve">
</t>
        </r>
      </text>
    </comment>
    <comment ref="AN84" authorId="2" shapeId="0" xr:uid="{00000000-0006-0000-0000-00008D000000}">
      <text>
        <r>
          <rPr>
            <b/>
            <sz val="8"/>
            <color indexed="81"/>
            <rFont val="Tahoma"/>
            <family val="2"/>
          </rPr>
          <t>ADOLESCENCIA (12 A 17 años)</t>
        </r>
      </text>
    </comment>
    <comment ref="AO84" authorId="2" shapeId="0" xr:uid="{00000000-0006-0000-0000-00008E000000}">
      <text>
        <r>
          <rPr>
            <b/>
            <sz val="8"/>
            <color indexed="81"/>
            <rFont val="Tahoma"/>
            <family val="2"/>
          </rPr>
          <t>JUVENTUD (18 a 28 años)</t>
        </r>
        <r>
          <rPr>
            <sz val="8"/>
            <color indexed="81"/>
            <rFont val="Tahoma"/>
            <family val="2"/>
          </rPr>
          <t xml:space="preserve">
</t>
        </r>
      </text>
    </comment>
    <comment ref="AP84" authorId="2" shapeId="0" xr:uid="{00000000-0006-0000-0000-00008F000000}">
      <text>
        <r>
          <rPr>
            <b/>
            <sz val="8"/>
            <color indexed="81"/>
            <rFont val="Tahoma"/>
            <family val="2"/>
          </rPr>
          <t xml:space="preserve"> ADULTO (29 a 60 años)</t>
        </r>
        <r>
          <rPr>
            <sz val="8"/>
            <color indexed="81"/>
            <rFont val="Tahoma"/>
            <family val="2"/>
          </rPr>
          <t xml:space="preserve">
</t>
        </r>
      </text>
    </comment>
    <comment ref="AQ84" authorId="2" shapeId="0" xr:uid="{00000000-0006-0000-0000-000090000000}">
      <text>
        <r>
          <rPr>
            <b/>
            <sz val="8"/>
            <color indexed="81"/>
            <rFont val="Tahoma"/>
            <family val="2"/>
          </rPr>
          <t>ADULTO MAYOR  (61 años en adelante)</t>
        </r>
        <r>
          <rPr>
            <sz val="8"/>
            <color indexed="81"/>
            <rFont val="Tahoma"/>
            <family val="2"/>
          </rPr>
          <t xml:space="preserve">
</t>
        </r>
      </text>
    </comment>
    <comment ref="AS84" authorId="2" shapeId="0" xr:uid="{00000000-0006-0000-0000-000091000000}">
      <text>
        <r>
          <rPr>
            <b/>
            <sz val="8"/>
            <color indexed="81"/>
            <rFont val="Tahoma"/>
            <family val="2"/>
          </rPr>
          <t>MUJERES</t>
        </r>
        <r>
          <rPr>
            <sz val="8"/>
            <color indexed="81"/>
            <rFont val="Tahoma"/>
            <family val="2"/>
          </rPr>
          <t xml:space="preserve">
</t>
        </r>
      </text>
    </comment>
    <comment ref="AT84" authorId="2" shapeId="0" xr:uid="{00000000-0006-0000-0000-000092000000}">
      <text>
        <r>
          <rPr>
            <b/>
            <sz val="8"/>
            <color indexed="81"/>
            <rFont val="Tahoma"/>
            <family val="2"/>
          </rPr>
          <t>HOMBRES</t>
        </r>
      </text>
    </comment>
    <comment ref="AV84" authorId="2" shapeId="0" xr:uid="{00000000-0006-0000-0000-000093000000}">
      <text>
        <r>
          <rPr>
            <b/>
            <sz val="8"/>
            <color indexed="81"/>
            <rFont val="Tahoma"/>
            <family val="2"/>
          </rPr>
          <t>VÍCTIMAS CONFLICTO ARMADO</t>
        </r>
        <r>
          <rPr>
            <sz val="8"/>
            <color indexed="81"/>
            <rFont val="Tahoma"/>
            <family val="2"/>
          </rPr>
          <t xml:space="preserve">
</t>
        </r>
      </text>
    </comment>
    <comment ref="AX84" authorId="2" shapeId="0" xr:uid="{00000000-0006-0000-0000-000094000000}">
      <text>
        <r>
          <rPr>
            <b/>
            <sz val="8"/>
            <color indexed="81"/>
            <rFont val="Tahoma"/>
            <family val="2"/>
          </rPr>
          <t>DISCAPACITADOS</t>
        </r>
        <r>
          <rPr>
            <sz val="8"/>
            <color indexed="81"/>
            <rFont val="Tahoma"/>
            <family val="2"/>
          </rPr>
          <t xml:space="preserve">
</t>
        </r>
      </text>
    </comment>
    <comment ref="AY84" authorId="2" shapeId="0" xr:uid="{00000000-0006-0000-0000-000095000000}">
      <text>
        <r>
          <rPr>
            <b/>
            <sz val="8"/>
            <color indexed="81"/>
            <rFont val="Tahoma"/>
            <family val="2"/>
          </rPr>
          <t>AFROCOLOMBIANO O RAIZAL</t>
        </r>
      </text>
    </comment>
    <comment ref="AZ84" authorId="2" shapeId="0" xr:uid="{00000000-0006-0000-0000-000096000000}">
      <text>
        <r>
          <rPr>
            <b/>
            <sz val="8"/>
            <color indexed="81"/>
            <rFont val="Tahoma"/>
            <family val="2"/>
          </rPr>
          <t>INDÍGENAS</t>
        </r>
        <r>
          <rPr>
            <sz val="8"/>
            <color indexed="81"/>
            <rFont val="Tahoma"/>
            <family val="2"/>
          </rPr>
          <t xml:space="preserve">
</t>
        </r>
      </text>
    </comment>
    <comment ref="BA84" authorId="1" shapeId="0" xr:uid="{00000000-0006-0000-0000-000097000000}">
      <text>
        <r>
          <rPr>
            <b/>
            <sz val="9"/>
            <color indexed="81"/>
            <rFont val="Tahoma"/>
            <family val="2"/>
          </rPr>
          <t>MEDIO DE EVIDENCIA. INFORME, RESGISTRO FOTOGRAFICO, PLANILLA, ETC</t>
        </r>
      </text>
    </comment>
    <comment ref="AL93" authorId="2" shapeId="0" xr:uid="{00000000-0006-0000-0000-000098000000}">
      <text>
        <r>
          <rPr>
            <b/>
            <sz val="8"/>
            <color indexed="81"/>
            <rFont val="Tahoma"/>
            <family val="2"/>
          </rPr>
          <t>PRIMERA INFANCIA (0 a 5 años)</t>
        </r>
        <r>
          <rPr>
            <sz val="8"/>
            <color indexed="81"/>
            <rFont val="Tahoma"/>
            <family val="2"/>
          </rPr>
          <t xml:space="preserve">
</t>
        </r>
      </text>
    </comment>
    <comment ref="AM93" authorId="2" shapeId="0" xr:uid="{00000000-0006-0000-0000-000099000000}">
      <text>
        <r>
          <rPr>
            <b/>
            <sz val="8"/>
            <color indexed="81"/>
            <rFont val="Tahoma"/>
            <family val="2"/>
          </rPr>
          <t>INFANCIA (6 a 11 años)</t>
        </r>
        <r>
          <rPr>
            <sz val="8"/>
            <color indexed="81"/>
            <rFont val="Tahoma"/>
            <family val="2"/>
          </rPr>
          <t xml:space="preserve">
</t>
        </r>
      </text>
    </comment>
    <comment ref="AN93" authorId="2" shapeId="0" xr:uid="{00000000-0006-0000-0000-00009A000000}">
      <text>
        <r>
          <rPr>
            <b/>
            <sz val="8"/>
            <color indexed="81"/>
            <rFont val="Tahoma"/>
            <family val="2"/>
          </rPr>
          <t>ADOLESCENCIA (12 A 17 años)</t>
        </r>
      </text>
    </comment>
    <comment ref="AO93" authorId="2" shapeId="0" xr:uid="{00000000-0006-0000-0000-00009B000000}">
      <text>
        <r>
          <rPr>
            <b/>
            <sz val="8"/>
            <color indexed="81"/>
            <rFont val="Tahoma"/>
            <family val="2"/>
          </rPr>
          <t>JUVENTUD (18 a 28 años)</t>
        </r>
        <r>
          <rPr>
            <sz val="8"/>
            <color indexed="81"/>
            <rFont val="Tahoma"/>
            <family val="2"/>
          </rPr>
          <t xml:space="preserve">
</t>
        </r>
      </text>
    </comment>
    <comment ref="AP93" authorId="2" shapeId="0" xr:uid="{00000000-0006-0000-0000-00009C000000}">
      <text>
        <r>
          <rPr>
            <b/>
            <sz val="8"/>
            <color indexed="81"/>
            <rFont val="Tahoma"/>
            <family val="2"/>
          </rPr>
          <t xml:space="preserve"> ADULTO (29 a 60 años)</t>
        </r>
        <r>
          <rPr>
            <sz val="8"/>
            <color indexed="81"/>
            <rFont val="Tahoma"/>
            <family val="2"/>
          </rPr>
          <t xml:space="preserve">
</t>
        </r>
      </text>
    </comment>
    <comment ref="AQ93" authorId="2" shapeId="0" xr:uid="{00000000-0006-0000-0000-00009D000000}">
      <text>
        <r>
          <rPr>
            <b/>
            <sz val="8"/>
            <color indexed="81"/>
            <rFont val="Tahoma"/>
            <family val="2"/>
          </rPr>
          <t>ADULTO MAYOR  (61 años en adelante)</t>
        </r>
        <r>
          <rPr>
            <sz val="8"/>
            <color indexed="81"/>
            <rFont val="Tahoma"/>
            <family val="2"/>
          </rPr>
          <t xml:space="preserve">
</t>
        </r>
      </text>
    </comment>
    <comment ref="AS93" authorId="2" shapeId="0" xr:uid="{00000000-0006-0000-0000-00009E000000}">
      <text>
        <r>
          <rPr>
            <b/>
            <sz val="8"/>
            <color indexed="81"/>
            <rFont val="Tahoma"/>
            <family val="2"/>
          </rPr>
          <t>MUJERES</t>
        </r>
        <r>
          <rPr>
            <sz val="8"/>
            <color indexed="81"/>
            <rFont val="Tahoma"/>
            <family val="2"/>
          </rPr>
          <t xml:space="preserve">
</t>
        </r>
      </text>
    </comment>
    <comment ref="AT93" authorId="2" shapeId="0" xr:uid="{00000000-0006-0000-0000-00009F000000}">
      <text>
        <r>
          <rPr>
            <b/>
            <sz val="8"/>
            <color indexed="81"/>
            <rFont val="Tahoma"/>
            <family val="2"/>
          </rPr>
          <t>HOMBRES</t>
        </r>
      </text>
    </comment>
    <comment ref="AV93" authorId="2" shapeId="0" xr:uid="{00000000-0006-0000-0000-0000A0000000}">
      <text>
        <r>
          <rPr>
            <b/>
            <sz val="8"/>
            <color indexed="81"/>
            <rFont val="Tahoma"/>
            <family val="2"/>
          </rPr>
          <t>VÍCTIMAS CONFLICTO ARMADO</t>
        </r>
        <r>
          <rPr>
            <sz val="8"/>
            <color indexed="81"/>
            <rFont val="Tahoma"/>
            <family val="2"/>
          </rPr>
          <t xml:space="preserve">
</t>
        </r>
      </text>
    </comment>
    <comment ref="AX93" authorId="2" shapeId="0" xr:uid="{00000000-0006-0000-0000-0000A1000000}">
      <text>
        <r>
          <rPr>
            <b/>
            <sz val="8"/>
            <color indexed="81"/>
            <rFont val="Tahoma"/>
            <family val="2"/>
          </rPr>
          <t>DISCAPACITADOS</t>
        </r>
        <r>
          <rPr>
            <sz val="8"/>
            <color indexed="81"/>
            <rFont val="Tahoma"/>
            <family val="2"/>
          </rPr>
          <t xml:space="preserve">
</t>
        </r>
      </text>
    </comment>
    <comment ref="AY93" authorId="2" shapeId="0" xr:uid="{00000000-0006-0000-0000-0000A2000000}">
      <text>
        <r>
          <rPr>
            <b/>
            <sz val="8"/>
            <color indexed="81"/>
            <rFont val="Tahoma"/>
            <family val="2"/>
          </rPr>
          <t>AFROCOLOMBIANO O RAIZAL</t>
        </r>
      </text>
    </comment>
    <comment ref="AZ93" authorId="2" shapeId="0" xr:uid="{00000000-0006-0000-0000-0000A3000000}">
      <text>
        <r>
          <rPr>
            <b/>
            <sz val="8"/>
            <color indexed="81"/>
            <rFont val="Tahoma"/>
            <family val="2"/>
          </rPr>
          <t>INDÍGENAS</t>
        </r>
        <r>
          <rPr>
            <sz val="8"/>
            <color indexed="81"/>
            <rFont val="Tahoma"/>
            <family val="2"/>
          </rPr>
          <t xml:space="preserve">
</t>
        </r>
      </text>
    </comment>
    <comment ref="BA93" authorId="1" shapeId="0" xr:uid="{00000000-0006-0000-0000-0000A4000000}">
      <text>
        <r>
          <rPr>
            <b/>
            <sz val="9"/>
            <color indexed="81"/>
            <rFont val="Tahoma"/>
            <family val="2"/>
          </rPr>
          <t>MEDIO DE EVIDENCIA. INFORME, RESGISTRO FOTOGRAFICO, PLANILLA, ETC</t>
        </r>
      </text>
    </comment>
    <comment ref="AL102" authorId="2" shapeId="0" xr:uid="{00000000-0006-0000-0000-0000A5000000}">
      <text>
        <r>
          <rPr>
            <b/>
            <sz val="8"/>
            <color indexed="81"/>
            <rFont val="Tahoma"/>
            <family val="2"/>
          </rPr>
          <t>PRIMERA INFANCIA (0 a 5 años)</t>
        </r>
        <r>
          <rPr>
            <sz val="8"/>
            <color indexed="81"/>
            <rFont val="Tahoma"/>
            <family val="2"/>
          </rPr>
          <t xml:space="preserve">
</t>
        </r>
      </text>
    </comment>
    <comment ref="AM102" authorId="2" shapeId="0" xr:uid="{00000000-0006-0000-0000-0000A6000000}">
      <text>
        <r>
          <rPr>
            <b/>
            <sz val="8"/>
            <color indexed="81"/>
            <rFont val="Tahoma"/>
            <family val="2"/>
          </rPr>
          <t>INFANCIA (6 a 11 años)</t>
        </r>
        <r>
          <rPr>
            <sz val="8"/>
            <color indexed="81"/>
            <rFont val="Tahoma"/>
            <family val="2"/>
          </rPr>
          <t xml:space="preserve">
</t>
        </r>
      </text>
    </comment>
    <comment ref="AN102" authorId="2" shapeId="0" xr:uid="{00000000-0006-0000-0000-0000A7000000}">
      <text>
        <r>
          <rPr>
            <b/>
            <sz val="8"/>
            <color indexed="81"/>
            <rFont val="Tahoma"/>
            <family val="2"/>
          </rPr>
          <t>ADOLESCENCIA (12 A 17 años)</t>
        </r>
      </text>
    </comment>
    <comment ref="AO102" authorId="2" shapeId="0" xr:uid="{00000000-0006-0000-0000-0000A8000000}">
      <text>
        <r>
          <rPr>
            <b/>
            <sz val="8"/>
            <color indexed="81"/>
            <rFont val="Tahoma"/>
            <family val="2"/>
          </rPr>
          <t>JUVENTUD (18 a 28 años)</t>
        </r>
        <r>
          <rPr>
            <sz val="8"/>
            <color indexed="81"/>
            <rFont val="Tahoma"/>
            <family val="2"/>
          </rPr>
          <t xml:space="preserve">
</t>
        </r>
      </text>
    </comment>
    <comment ref="AP102" authorId="2" shapeId="0" xr:uid="{00000000-0006-0000-0000-0000A9000000}">
      <text>
        <r>
          <rPr>
            <b/>
            <sz val="8"/>
            <color indexed="81"/>
            <rFont val="Tahoma"/>
            <family val="2"/>
          </rPr>
          <t xml:space="preserve"> ADULTO (29 a 60 años)</t>
        </r>
        <r>
          <rPr>
            <sz val="8"/>
            <color indexed="81"/>
            <rFont val="Tahoma"/>
            <family val="2"/>
          </rPr>
          <t xml:space="preserve">
</t>
        </r>
      </text>
    </comment>
    <comment ref="AQ102" authorId="2" shapeId="0" xr:uid="{00000000-0006-0000-0000-0000AA000000}">
      <text>
        <r>
          <rPr>
            <b/>
            <sz val="8"/>
            <color indexed="81"/>
            <rFont val="Tahoma"/>
            <family val="2"/>
          </rPr>
          <t>ADULTO MAYOR  (61 años en adelante)</t>
        </r>
        <r>
          <rPr>
            <sz val="8"/>
            <color indexed="81"/>
            <rFont val="Tahoma"/>
            <family val="2"/>
          </rPr>
          <t xml:space="preserve">
</t>
        </r>
      </text>
    </comment>
    <comment ref="AS102" authorId="2" shapeId="0" xr:uid="{00000000-0006-0000-0000-0000AB000000}">
      <text>
        <r>
          <rPr>
            <b/>
            <sz val="8"/>
            <color indexed="81"/>
            <rFont val="Tahoma"/>
            <family val="2"/>
          </rPr>
          <t>MUJERES</t>
        </r>
        <r>
          <rPr>
            <sz val="8"/>
            <color indexed="81"/>
            <rFont val="Tahoma"/>
            <family val="2"/>
          </rPr>
          <t xml:space="preserve">
</t>
        </r>
      </text>
    </comment>
    <comment ref="AT102" authorId="2" shapeId="0" xr:uid="{00000000-0006-0000-0000-0000AC000000}">
      <text>
        <r>
          <rPr>
            <b/>
            <sz val="8"/>
            <color indexed="81"/>
            <rFont val="Tahoma"/>
            <family val="2"/>
          </rPr>
          <t>HOMBRES</t>
        </r>
      </text>
    </comment>
    <comment ref="AV102" authorId="2" shapeId="0" xr:uid="{00000000-0006-0000-0000-0000AD000000}">
      <text>
        <r>
          <rPr>
            <b/>
            <sz val="8"/>
            <color indexed="81"/>
            <rFont val="Tahoma"/>
            <family val="2"/>
          </rPr>
          <t>VÍCTIMAS CONFLICTO ARMADO</t>
        </r>
        <r>
          <rPr>
            <sz val="8"/>
            <color indexed="81"/>
            <rFont val="Tahoma"/>
            <family val="2"/>
          </rPr>
          <t xml:space="preserve">
</t>
        </r>
      </text>
    </comment>
    <comment ref="AX102" authorId="2" shapeId="0" xr:uid="{00000000-0006-0000-0000-0000AE000000}">
      <text>
        <r>
          <rPr>
            <b/>
            <sz val="8"/>
            <color indexed="81"/>
            <rFont val="Tahoma"/>
            <family val="2"/>
          </rPr>
          <t>DISCAPACITADOS</t>
        </r>
        <r>
          <rPr>
            <sz val="8"/>
            <color indexed="81"/>
            <rFont val="Tahoma"/>
            <family val="2"/>
          </rPr>
          <t xml:space="preserve">
</t>
        </r>
      </text>
    </comment>
    <comment ref="AY102" authorId="2" shapeId="0" xr:uid="{00000000-0006-0000-0000-0000AF000000}">
      <text>
        <r>
          <rPr>
            <b/>
            <sz val="8"/>
            <color indexed="81"/>
            <rFont val="Tahoma"/>
            <family val="2"/>
          </rPr>
          <t>AFROCOLOMBIANO O RAIZAL</t>
        </r>
      </text>
    </comment>
    <comment ref="AZ102" authorId="2" shapeId="0" xr:uid="{00000000-0006-0000-0000-0000B0000000}">
      <text>
        <r>
          <rPr>
            <b/>
            <sz val="8"/>
            <color indexed="81"/>
            <rFont val="Tahoma"/>
            <family val="2"/>
          </rPr>
          <t>INDÍGENAS</t>
        </r>
        <r>
          <rPr>
            <sz val="8"/>
            <color indexed="81"/>
            <rFont val="Tahoma"/>
            <family val="2"/>
          </rPr>
          <t xml:space="preserve">
</t>
        </r>
      </text>
    </comment>
    <comment ref="BA102" authorId="1" shapeId="0" xr:uid="{00000000-0006-0000-0000-0000B1000000}">
      <text>
        <r>
          <rPr>
            <b/>
            <sz val="9"/>
            <color indexed="81"/>
            <rFont val="Tahoma"/>
            <family val="2"/>
          </rPr>
          <t>MEDIO DE EVIDENCIA. INFORME, RESGISTRO FOTOGRAFICO, PLANILLA, ETC</t>
        </r>
      </text>
    </comment>
    <comment ref="AL111" authorId="2" shapeId="0" xr:uid="{00000000-0006-0000-0000-0000B2000000}">
      <text>
        <r>
          <rPr>
            <b/>
            <sz val="8"/>
            <color indexed="81"/>
            <rFont val="Tahoma"/>
            <family val="2"/>
          </rPr>
          <t>PRIMERA INFANCIA (0 a 5 años)</t>
        </r>
        <r>
          <rPr>
            <sz val="8"/>
            <color indexed="81"/>
            <rFont val="Tahoma"/>
            <family val="2"/>
          </rPr>
          <t xml:space="preserve">
</t>
        </r>
      </text>
    </comment>
    <comment ref="AM111" authorId="2" shapeId="0" xr:uid="{00000000-0006-0000-0000-0000B3000000}">
      <text>
        <r>
          <rPr>
            <b/>
            <sz val="8"/>
            <color indexed="81"/>
            <rFont val="Tahoma"/>
            <family val="2"/>
          </rPr>
          <t>INFANCIA (6 a 11 años)</t>
        </r>
        <r>
          <rPr>
            <sz val="8"/>
            <color indexed="81"/>
            <rFont val="Tahoma"/>
            <family val="2"/>
          </rPr>
          <t xml:space="preserve">
</t>
        </r>
      </text>
    </comment>
    <comment ref="AN111" authorId="2" shapeId="0" xr:uid="{00000000-0006-0000-0000-0000B4000000}">
      <text>
        <r>
          <rPr>
            <b/>
            <sz val="8"/>
            <color indexed="81"/>
            <rFont val="Tahoma"/>
            <family val="2"/>
          </rPr>
          <t>ADOLESCENCIA (12 A 17 años)</t>
        </r>
      </text>
    </comment>
    <comment ref="AO111" authorId="2" shapeId="0" xr:uid="{00000000-0006-0000-0000-0000B5000000}">
      <text>
        <r>
          <rPr>
            <b/>
            <sz val="8"/>
            <color indexed="81"/>
            <rFont val="Tahoma"/>
            <family val="2"/>
          </rPr>
          <t>JUVENTUD (18 a 28 años)</t>
        </r>
        <r>
          <rPr>
            <sz val="8"/>
            <color indexed="81"/>
            <rFont val="Tahoma"/>
            <family val="2"/>
          </rPr>
          <t xml:space="preserve">
</t>
        </r>
      </text>
    </comment>
    <comment ref="AP111" authorId="2" shapeId="0" xr:uid="{00000000-0006-0000-0000-0000B6000000}">
      <text>
        <r>
          <rPr>
            <b/>
            <sz val="8"/>
            <color indexed="81"/>
            <rFont val="Tahoma"/>
            <family val="2"/>
          </rPr>
          <t xml:space="preserve"> ADULTO (29 a 60 años)</t>
        </r>
        <r>
          <rPr>
            <sz val="8"/>
            <color indexed="81"/>
            <rFont val="Tahoma"/>
            <family val="2"/>
          </rPr>
          <t xml:space="preserve">
</t>
        </r>
      </text>
    </comment>
    <comment ref="AQ111" authorId="2" shapeId="0" xr:uid="{00000000-0006-0000-0000-0000B7000000}">
      <text>
        <r>
          <rPr>
            <b/>
            <sz val="8"/>
            <color indexed="81"/>
            <rFont val="Tahoma"/>
            <family val="2"/>
          </rPr>
          <t>ADULTO MAYOR  (61 años en adelante)</t>
        </r>
        <r>
          <rPr>
            <sz val="8"/>
            <color indexed="81"/>
            <rFont val="Tahoma"/>
            <family val="2"/>
          </rPr>
          <t xml:space="preserve">
</t>
        </r>
      </text>
    </comment>
    <comment ref="AS111" authorId="2" shapeId="0" xr:uid="{00000000-0006-0000-0000-0000B8000000}">
      <text>
        <r>
          <rPr>
            <b/>
            <sz val="8"/>
            <color indexed="81"/>
            <rFont val="Tahoma"/>
            <family val="2"/>
          </rPr>
          <t>MUJERES</t>
        </r>
        <r>
          <rPr>
            <sz val="8"/>
            <color indexed="81"/>
            <rFont val="Tahoma"/>
            <family val="2"/>
          </rPr>
          <t xml:space="preserve">
</t>
        </r>
      </text>
    </comment>
    <comment ref="AT111" authorId="2" shapeId="0" xr:uid="{00000000-0006-0000-0000-0000B9000000}">
      <text>
        <r>
          <rPr>
            <b/>
            <sz val="8"/>
            <color indexed="81"/>
            <rFont val="Tahoma"/>
            <family val="2"/>
          </rPr>
          <t>HOMBRES</t>
        </r>
      </text>
    </comment>
    <comment ref="AV111" authorId="2" shapeId="0" xr:uid="{00000000-0006-0000-0000-0000BA000000}">
      <text>
        <r>
          <rPr>
            <b/>
            <sz val="8"/>
            <color indexed="81"/>
            <rFont val="Tahoma"/>
            <family val="2"/>
          </rPr>
          <t>VÍCTIMAS CONFLICTO ARMADO</t>
        </r>
        <r>
          <rPr>
            <sz val="8"/>
            <color indexed="81"/>
            <rFont val="Tahoma"/>
            <family val="2"/>
          </rPr>
          <t xml:space="preserve">
</t>
        </r>
      </text>
    </comment>
    <comment ref="AX111" authorId="2" shapeId="0" xr:uid="{00000000-0006-0000-0000-0000BB000000}">
      <text>
        <r>
          <rPr>
            <b/>
            <sz val="8"/>
            <color indexed="81"/>
            <rFont val="Tahoma"/>
            <family val="2"/>
          </rPr>
          <t>DISCAPACITADOS</t>
        </r>
        <r>
          <rPr>
            <sz val="8"/>
            <color indexed="81"/>
            <rFont val="Tahoma"/>
            <family val="2"/>
          </rPr>
          <t xml:space="preserve">
</t>
        </r>
      </text>
    </comment>
    <comment ref="AY111" authorId="2" shapeId="0" xr:uid="{00000000-0006-0000-0000-0000BC000000}">
      <text>
        <r>
          <rPr>
            <b/>
            <sz val="8"/>
            <color indexed="81"/>
            <rFont val="Tahoma"/>
            <family val="2"/>
          </rPr>
          <t>AFROCOLOMBIANO O RAIZAL</t>
        </r>
      </text>
    </comment>
    <comment ref="AZ111" authorId="2" shapeId="0" xr:uid="{00000000-0006-0000-0000-0000BD000000}">
      <text>
        <r>
          <rPr>
            <b/>
            <sz val="8"/>
            <color indexed="81"/>
            <rFont val="Tahoma"/>
            <family val="2"/>
          </rPr>
          <t>INDÍGENAS</t>
        </r>
        <r>
          <rPr>
            <sz val="8"/>
            <color indexed="81"/>
            <rFont val="Tahoma"/>
            <family val="2"/>
          </rPr>
          <t xml:space="preserve">
</t>
        </r>
      </text>
    </comment>
    <comment ref="BA111" authorId="1" shapeId="0" xr:uid="{00000000-0006-0000-0000-0000BE000000}">
      <text>
        <r>
          <rPr>
            <b/>
            <sz val="9"/>
            <color indexed="81"/>
            <rFont val="Tahoma"/>
            <family val="2"/>
          </rPr>
          <t>MEDIO DE EVIDENCIA. INFORME, RESGISTRO FOTOGRAFICO, PLANILLA, ETC</t>
        </r>
      </text>
    </comment>
    <comment ref="AL120" authorId="2" shapeId="0" xr:uid="{00000000-0006-0000-0000-0000BF000000}">
      <text>
        <r>
          <rPr>
            <b/>
            <sz val="8"/>
            <color indexed="81"/>
            <rFont val="Tahoma"/>
            <family val="2"/>
          </rPr>
          <t>PRIMERA INFANCIA (0 a 5 años)</t>
        </r>
        <r>
          <rPr>
            <sz val="8"/>
            <color indexed="81"/>
            <rFont val="Tahoma"/>
            <family val="2"/>
          </rPr>
          <t xml:space="preserve">
</t>
        </r>
      </text>
    </comment>
    <comment ref="AM120" authorId="2" shapeId="0" xr:uid="{00000000-0006-0000-0000-0000C0000000}">
      <text>
        <r>
          <rPr>
            <b/>
            <sz val="8"/>
            <color indexed="81"/>
            <rFont val="Tahoma"/>
            <family val="2"/>
          </rPr>
          <t>INFANCIA (6 a 11 años)</t>
        </r>
        <r>
          <rPr>
            <sz val="8"/>
            <color indexed="81"/>
            <rFont val="Tahoma"/>
            <family val="2"/>
          </rPr>
          <t xml:space="preserve">
</t>
        </r>
      </text>
    </comment>
    <comment ref="AN120" authorId="2" shapeId="0" xr:uid="{00000000-0006-0000-0000-0000C1000000}">
      <text>
        <r>
          <rPr>
            <b/>
            <sz val="8"/>
            <color indexed="81"/>
            <rFont val="Tahoma"/>
            <family val="2"/>
          </rPr>
          <t>ADOLESCENCIA (12 A 17 años)</t>
        </r>
      </text>
    </comment>
    <comment ref="AO120" authorId="2" shapeId="0" xr:uid="{00000000-0006-0000-0000-0000C2000000}">
      <text>
        <r>
          <rPr>
            <b/>
            <sz val="8"/>
            <color indexed="81"/>
            <rFont val="Tahoma"/>
            <family val="2"/>
          </rPr>
          <t>JUVENTUD (18 a 28 años)</t>
        </r>
        <r>
          <rPr>
            <sz val="8"/>
            <color indexed="81"/>
            <rFont val="Tahoma"/>
            <family val="2"/>
          </rPr>
          <t xml:space="preserve">
</t>
        </r>
      </text>
    </comment>
    <comment ref="AP120" authorId="2" shapeId="0" xr:uid="{00000000-0006-0000-0000-0000C3000000}">
      <text>
        <r>
          <rPr>
            <b/>
            <sz val="8"/>
            <color indexed="81"/>
            <rFont val="Tahoma"/>
            <family val="2"/>
          </rPr>
          <t xml:space="preserve"> ADULTO (29 a 60 años)</t>
        </r>
        <r>
          <rPr>
            <sz val="8"/>
            <color indexed="81"/>
            <rFont val="Tahoma"/>
            <family val="2"/>
          </rPr>
          <t xml:space="preserve">
</t>
        </r>
      </text>
    </comment>
    <comment ref="AQ120" authorId="2" shapeId="0" xr:uid="{00000000-0006-0000-0000-0000C4000000}">
      <text>
        <r>
          <rPr>
            <b/>
            <sz val="8"/>
            <color indexed="81"/>
            <rFont val="Tahoma"/>
            <family val="2"/>
          </rPr>
          <t>ADULTO MAYOR  (61 años en adelante)</t>
        </r>
        <r>
          <rPr>
            <sz val="8"/>
            <color indexed="81"/>
            <rFont val="Tahoma"/>
            <family val="2"/>
          </rPr>
          <t xml:space="preserve">
</t>
        </r>
      </text>
    </comment>
    <comment ref="AS120" authorId="2" shapeId="0" xr:uid="{00000000-0006-0000-0000-0000C5000000}">
      <text>
        <r>
          <rPr>
            <b/>
            <sz val="8"/>
            <color indexed="81"/>
            <rFont val="Tahoma"/>
            <family val="2"/>
          </rPr>
          <t>MUJERES</t>
        </r>
        <r>
          <rPr>
            <sz val="8"/>
            <color indexed="81"/>
            <rFont val="Tahoma"/>
            <family val="2"/>
          </rPr>
          <t xml:space="preserve">
</t>
        </r>
      </text>
    </comment>
    <comment ref="AT120" authorId="2" shapeId="0" xr:uid="{00000000-0006-0000-0000-0000C6000000}">
      <text>
        <r>
          <rPr>
            <b/>
            <sz val="8"/>
            <color indexed="81"/>
            <rFont val="Tahoma"/>
            <family val="2"/>
          </rPr>
          <t>HOMBRES</t>
        </r>
      </text>
    </comment>
    <comment ref="AV120" authorId="2" shapeId="0" xr:uid="{00000000-0006-0000-0000-0000C7000000}">
      <text>
        <r>
          <rPr>
            <b/>
            <sz val="8"/>
            <color indexed="81"/>
            <rFont val="Tahoma"/>
            <family val="2"/>
          </rPr>
          <t>VÍCTIMAS CONFLICTO ARMADO</t>
        </r>
        <r>
          <rPr>
            <sz val="8"/>
            <color indexed="81"/>
            <rFont val="Tahoma"/>
            <family val="2"/>
          </rPr>
          <t xml:space="preserve">
</t>
        </r>
      </text>
    </comment>
    <comment ref="AX120" authorId="2" shapeId="0" xr:uid="{00000000-0006-0000-0000-0000C8000000}">
      <text>
        <r>
          <rPr>
            <b/>
            <sz val="8"/>
            <color indexed="81"/>
            <rFont val="Tahoma"/>
            <family val="2"/>
          </rPr>
          <t>DISCAPACITADOS</t>
        </r>
        <r>
          <rPr>
            <sz val="8"/>
            <color indexed="81"/>
            <rFont val="Tahoma"/>
            <family val="2"/>
          </rPr>
          <t xml:space="preserve">
</t>
        </r>
      </text>
    </comment>
    <comment ref="AY120" authorId="2" shapeId="0" xr:uid="{00000000-0006-0000-0000-0000C9000000}">
      <text>
        <r>
          <rPr>
            <b/>
            <sz val="8"/>
            <color indexed="81"/>
            <rFont val="Tahoma"/>
            <family val="2"/>
          </rPr>
          <t>AFROCOLOMBIANO O RAIZAL</t>
        </r>
      </text>
    </comment>
    <comment ref="AZ120" authorId="2" shapeId="0" xr:uid="{00000000-0006-0000-0000-0000CA000000}">
      <text>
        <r>
          <rPr>
            <b/>
            <sz val="8"/>
            <color indexed="81"/>
            <rFont val="Tahoma"/>
            <family val="2"/>
          </rPr>
          <t>INDÍGENAS</t>
        </r>
        <r>
          <rPr>
            <sz val="8"/>
            <color indexed="81"/>
            <rFont val="Tahoma"/>
            <family val="2"/>
          </rPr>
          <t xml:space="preserve">
</t>
        </r>
      </text>
    </comment>
    <comment ref="BA120" authorId="1" shapeId="0" xr:uid="{00000000-0006-0000-0000-0000CB000000}">
      <text>
        <r>
          <rPr>
            <b/>
            <sz val="9"/>
            <color indexed="81"/>
            <rFont val="Tahoma"/>
            <family val="2"/>
          </rPr>
          <t>MEDIO DE EVIDENCIA. INFORME, RESGISTRO FOTOGRAFICO, PLANILLA, ETC</t>
        </r>
      </text>
    </comment>
    <comment ref="AL129" authorId="2" shapeId="0" xr:uid="{00000000-0006-0000-0000-0000CC000000}">
      <text>
        <r>
          <rPr>
            <b/>
            <sz val="8"/>
            <color indexed="81"/>
            <rFont val="Tahoma"/>
            <family val="2"/>
          </rPr>
          <t>PRIMERA INFANCIA (0 a 5 años)</t>
        </r>
        <r>
          <rPr>
            <sz val="8"/>
            <color indexed="81"/>
            <rFont val="Tahoma"/>
            <family val="2"/>
          </rPr>
          <t xml:space="preserve">
</t>
        </r>
      </text>
    </comment>
    <comment ref="AM129" authorId="2" shapeId="0" xr:uid="{00000000-0006-0000-0000-0000CD000000}">
      <text>
        <r>
          <rPr>
            <b/>
            <sz val="8"/>
            <color indexed="81"/>
            <rFont val="Tahoma"/>
            <family val="2"/>
          </rPr>
          <t>INFANCIA (6 a 11 años)</t>
        </r>
        <r>
          <rPr>
            <sz val="8"/>
            <color indexed="81"/>
            <rFont val="Tahoma"/>
            <family val="2"/>
          </rPr>
          <t xml:space="preserve">
</t>
        </r>
      </text>
    </comment>
    <comment ref="AN129" authorId="2" shapeId="0" xr:uid="{00000000-0006-0000-0000-0000CE000000}">
      <text>
        <r>
          <rPr>
            <b/>
            <sz val="8"/>
            <color indexed="81"/>
            <rFont val="Tahoma"/>
            <family val="2"/>
          </rPr>
          <t>ADOLESCENCIA (12 A 17 años)</t>
        </r>
      </text>
    </comment>
    <comment ref="AO129" authorId="2" shapeId="0" xr:uid="{00000000-0006-0000-0000-0000CF000000}">
      <text>
        <r>
          <rPr>
            <b/>
            <sz val="8"/>
            <color indexed="81"/>
            <rFont val="Tahoma"/>
            <family val="2"/>
          </rPr>
          <t>JUVENTUD (18 a 28 años)</t>
        </r>
        <r>
          <rPr>
            <sz val="8"/>
            <color indexed="81"/>
            <rFont val="Tahoma"/>
            <family val="2"/>
          </rPr>
          <t xml:space="preserve">
</t>
        </r>
      </text>
    </comment>
    <comment ref="AP129" authorId="2" shapeId="0" xr:uid="{00000000-0006-0000-0000-0000D0000000}">
      <text>
        <r>
          <rPr>
            <b/>
            <sz val="8"/>
            <color indexed="81"/>
            <rFont val="Tahoma"/>
            <family val="2"/>
          </rPr>
          <t xml:space="preserve"> ADULTO (29 a 60 años)</t>
        </r>
        <r>
          <rPr>
            <sz val="8"/>
            <color indexed="81"/>
            <rFont val="Tahoma"/>
            <family val="2"/>
          </rPr>
          <t xml:space="preserve">
</t>
        </r>
      </text>
    </comment>
    <comment ref="AQ129" authorId="2" shapeId="0" xr:uid="{00000000-0006-0000-0000-0000D1000000}">
      <text>
        <r>
          <rPr>
            <b/>
            <sz val="8"/>
            <color indexed="81"/>
            <rFont val="Tahoma"/>
            <family val="2"/>
          </rPr>
          <t>ADULTO MAYOR  (61 años en adelante)</t>
        </r>
        <r>
          <rPr>
            <sz val="8"/>
            <color indexed="81"/>
            <rFont val="Tahoma"/>
            <family val="2"/>
          </rPr>
          <t xml:space="preserve">
</t>
        </r>
      </text>
    </comment>
    <comment ref="AS129" authorId="2" shapeId="0" xr:uid="{00000000-0006-0000-0000-0000D2000000}">
      <text>
        <r>
          <rPr>
            <b/>
            <sz val="8"/>
            <color indexed="81"/>
            <rFont val="Tahoma"/>
            <family val="2"/>
          </rPr>
          <t>MUJERES</t>
        </r>
        <r>
          <rPr>
            <sz val="8"/>
            <color indexed="81"/>
            <rFont val="Tahoma"/>
            <family val="2"/>
          </rPr>
          <t xml:space="preserve">
</t>
        </r>
      </text>
    </comment>
    <comment ref="AT129" authorId="2" shapeId="0" xr:uid="{00000000-0006-0000-0000-0000D3000000}">
      <text>
        <r>
          <rPr>
            <b/>
            <sz val="8"/>
            <color indexed="81"/>
            <rFont val="Tahoma"/>
            <family val="2"/>
          </rPr>
          <t>HOMBRES</t>
        </r>
      </text>
    </comment>
    <comment ref="AV129" authorId="2" shapeId="0" xr:uid="{00000000-0006-0000-0000-0000D4000000}">
      <text>
        <r>
          <rPr>
            <b/>
            <sz val="8"/>
            <color indexed="81"/>
            <rFont val="Tahoma"/>
            <family val="2"/>
          </rPr>
          <t>VÍCTIMAS CONFLICTO ARMADO</t>
        </r>
        <r>
          <rPr>
            <sz val="8"/>
            <color indexed="81"/>
            <rFont val="Tahoma"/>
            <family val="2"/>
          </rPr>
          <t xml:space="preserve">
</t>
        </r>
      </text>
    </comment>
    <comment ref="AX129" authorId="2" shapeId="0" xr:uid="{00000000-0006-0000-0000-0000D5000000}">
      <text>
        <r>
          <rPr>
            <b/>
            <sz val="8"/>
            <color indexed="81"/>
            <rFont val="Tahoma"/>
            <family val="2"/>
          </rPr>
          <t>DISCAPACITADOS</t>
        </r>
        <r>
          <rPr>
            <sz val="8"/>
            <color indexed="81"/>
            <rFont val="Tahoma"/>
            <family val="2"/>
          </rPr>
          <t xml:space="preserve">
</t>
        </r>
      </text>
    </comment>
    <comment ref="AY129" authorId="2" shapeId="0" xr:uid="{00000000-0006-0000-0000-0000D6000000}">
      <text>
        <r>
          <rPr>
            <b/>
            <sz val="8"/>
            <color indexed="81"/>
            <rFont val="Tahoma"/>
            <family val="2"/>
          </rPr>
          <t>AFROCOLOMBIANO O RAIZAL</t>
        </r>
      </text>
    </comment>
    <comment ref="AZ129" authorId="2" shapeId="0" xr:uid="{00000000-0006-0000-0000-0000D7000000}">
      <text>
        <r>
          <rPr>
            <b/>
            <sz val="8"/>
            <color indexed="81"/>
            <rFont val="Tahoma"/>
            <family val="2"/>
          </rPr>
          <t>INDÍGENAS</t>
        </r>
        <r>
          <rPr>
            <sz val="8"/>
            <color indexed="81"/>
            <rFont val="Tahoma"/>
            <family val="2"/>
          </rPr>
          <t xml:space="preserve">
</t>
        </r>
      </text>
    </comment>
    <comment ref="BA129" authorId="1" shapeId="0" xr:uid="{00000000-0006-0000-0000-0000D8000000}">
      <text>
        <r>
          <rPr>
            <b/>
            <sz val="9"/>
            <color indexed="81"/>
            <rFont val="Tahoma"/>
            <family val="2"/>
          </rPr>
          <t>MEDIO DE EVIDENCIA. INFORME, RESGISTRO FOTOGRAFICO, PLANILLA, ETC</t>
        </r>
      </text>
    </comment>
    <comment ref="AL138" authorId="2" shapeId="0" xr:uid="{00000000-0006-0000-0000-0000D9000000}">
      <text>
        <r>
          <rPr>
            <b/>
            <sz val="8"/>
            <color indexed="81"/>
            <rFont val="Tahoma"/>
            <family val="2"/>
          </rPr>
          <t>PRIMERA INFANCIA (0 a 5 años)</t>
        </r>
        <r>
          <rPr>
            <sz val="8"/>
            <color indexed="81"/>
            <rFont val="Tahoma"/>
            <family val="2"/>
          </rPr>
          <t xml:space="preserve">
</t>
        </r>
      </text>
    </comment>
    <comment ref="AM138" authorId="2" shapeId="0" xr:uid="{00000000-0006-0000-0000-0000DA000000}">
      <text>
        <r>
          <rPr>
            <b/>
            <sz val="8"/>
            <color indexed="81"/>
            <rFont val="Tahoma"/>
            <family val="2"/>
          </rPr>
          <t>INFANCIA (6 a 11 años)</t>
        </r>
        <r>
          <rPr>
            <sz val="8"/>
            <color indexed="81"/>
            <rFont val="Tahoma"/>
            <family val="2"/>
          </rPr>
          <t xml:space="preserve">
</t>
        </r>
      </text>
    </comment>
    <comment ref="AN138" authorId="2" shapeId="0" xr:uid="{00000000-0006-0000-0000-0000DB000000}">
      <text>
        <r>
          <rPr>
            <b/>
            <sz val="8"/>
            <color indexed="81"/>
            <rFont val="Tahoma"/>
            <family val="2"/>
          </rPr>
          <t>ADOLESCENCIA (12 A 17 años)</t>
        </r>
      </text>
    </comment>
    <comment ref="AO138" authorId="2" shapeId="0" xr:uid="{00000000-0006-0000-0000-0000DC000000}">
      <text>
        <r>
          <rPr>
            <b/>
            <sz val="8"/>
            <color indexed="81"/>
            <rFont val="Tahoma"/>
            <family val="2"/>
          </rPr>
          <t>JUVENTUD (18 a 28 años)</t>
        </r>
        <r>
          <rPr>
            <sz val="8"/>
            <color indexed="81"/>
            <rFont val="Tahoma"/>
            <family val="2"/>
          </rPr>
          <t xml:space="preserve">
</t>
        </r>
      </text>
    </comment>
    <comment ref="AP138" authorId="2" shapeId="0" xr:uid="{00000000-0006-0000-0000-0000DD000000}">
      <text>
        <r>
          <rPr>
            <b/>
            <sz val="8"/>
            <color indexed="81"/>
            <rFont val="Tahoma"/>
            <family val="2"/>
          </rPr>
          <t xml:space="preserve"> ADULTO (29 a 60 años)</t>
        </r>
        <r>
          <rPr>
            <sz val="8"/>
            <color indexed="81"/>
            <rFont val="Tahoma"/>
            <family val="2"/>
          </rPr>
          <t xml:space="preserve">
</t>
        </r>
      </text>
    </comment>
    <comment ref="AQ138" authorId="2" shapeId="0" xr:uid="{00000000-0006-0000-0000-0000DE000000}">
      <text>
        <r>
          <rPr>
            <b/>
            <sz val="8"/>
            <color indexed="81"/>
            <rFont val="Tahoma"/>
            <family val="2"/>
          </rPr>
          <t>ADULTO MAYOR  (61 años en adelante)</t>
        </r>
        <r>
          <rPr>
            <sz val="8"/>
            <color indexed="81"/>
            <rFont val="Tahoma"/>
            <family val="2"/>
          </rPr>
          <t xml:space="preserve">
</t>
        </r>
      </text>
    </comment>
    <comment ref="AS138" authorId="2" shapeId="0" xr:uid="{00000000-0006-0000-0000-0000DF000000}">
      <text>
        <r>
          <rPr>
            <b/>
            <sz val="8"/>
            <color indexed="81"/>
            <rFont val="Tahoma"/>
            <family val="2"/>
          </rPr>
          <t>MUJERES</t>
        </r>
        <r>
          <rPr>
            <sz val="8"/>
            <color indexed="81"/>
            <rFont val="Tahoma"/>
            <family val="2"/>
          </rPr>
          <t xml:space="preserve">
</t>
        </r>
      </text>
    </comment>
    <comment ref="AT138" authorId="2" shapeId="0" xr:uid="{00000000-0006-0000-0000-0000E0000000}">
      <text>
        <r>
          <rPr>
            <b/>
            <sz val="8"/>
            <color indexed="81"/>
            <rFont val="Tahoma"/>
            <family val="2"/>
          </rPr>
          <t>HOMBRES</t>
        </r>
      </text>
    </comment>
    <comment ref="AV138" authorId="2" shapeId="0" xr:uid="{00000000-0006-0000-0000-0000E1000000}">
      <text>
        <r>
          <rPr>
            <b/>
            <sz val="8"/>
            <color indexed="81"/>
            <rFont val="Tahoma"/>
            <family val="2"/>
          </rPr>
          <t>VÍCTIMAS CONFLICTO ARMADO</t>
        </r>
        <r>
          <rPr>
            <sz val="8"/>
            <color indexed="81"/>
            <rFont val="Tahoma"/>
            <family val="2"/>
          </rPr>
          <t xml:space="preserve">
</t>
        </r>
      </text>
    </comment>
    <comment ref="AX138" authorId="2" shapeId="0" xr:uid="{00000000-0006-0000-0000-0000E2000000}">
      <text>
        <r>
          <rPr>
            <b/>
            <sz val="8"/>
            <color indexed="81"/>
            <rFont val="Tahoma"/>
            <family val="2"/>
          </rPr>
          <t>DISCAPACITADOS</t>
        </r>
        <r>
          <rPr>
            <sz val="8"/>
            <color indexed="81"/>
            <rFont val="Tahoma"/>
            <family val="2"/>
          </rPr>
          <t xml:space="preserve">
</t>
        </r>
      </text>
    </comment>
    <comment ref="AY138" authorId="2" shapeId="0" xr:uid="{00000000-0006-0000-0000-0000E3000000}">
      <text>
        <r>
          <rPr>
            <b/>
            <sz val="8"/>
            <color indexed="81"/>
            <rFont val="Tahoma"/>
            <family val="2"/>
          </rPr>
          <t>AFROCOLOMBIANO O RAIZAL</t>
        </r>
      </text>
    </comment>
    <comment ref="AZ138" authorId="2" shapeId="0" xr:uid="{00000000-0006-0000-0000-0000E4000000}">
      <text>
        <r>
          <rPr>
            <b/>
            <sz val="8"/>
            <color indexed="81"/>
            <rFont val="Tahoma"/>
            <family val="2"/>
          </rPr>
          <t>INDÍGENAS</t>
        </r>
        <r>
          <rPr>
            <sz val="8"/>
            <color indexed="81"/>
            <rFont val="Tahoma"/>
            <family val="2"/>
          </rPr>
          <t xml:space="preserve">
</t>
        </r>
      </text>
    </comment>
    <comment ref="BA138" authorId="1" shapeId="0" xr:uid="{00000000-0006-0000-0000-0000E5000000}">
      <text>
        <r>
          <rPr>
            <b/>
            <sz val="9"/>
            <color indexed="81"/>
            <rFont val="Tahoma"/>
            <family val="2"/>
          </rPr>
          <t>MEDIO DE EVIDENCIA. INFORME, RESGISTRO FOTOGRAFICO, PLANILLA, ETC</t>
        </r>
      </text>
    </comment>
    <comment ref="AL147" authorId="2" shapeId="0" xr:uid="{00000000-0006-0000-0000-0000E6000000}">
      <text>
        <r>
          <rPr>
            <b/>
            <sz val="8"/>
            <color indexed="81"/>
            <rFont val="Tahoma"/>
            <family val="2"/>
          </rPr>
          <t>PRIMERA INFANCIA (0 a 5 años)</t>
        </r>
        <r>
          <rPr>
            <sz val="8"/>
            <color indexed="81"/>
            <rFont val="Tahoma"/>
            <family val="2"/>
          </rPr>
          <t xml:space="preserve">
</t>
        </r>
      </text>
    </comment>
    <comment ref="AM147" authorId="2" shapeId="0" xr:uid="{00000000-0006-0000-0000-0000E7000000}">
      <text>
        <r>
          <rPr>
            <b/>
            <sz val="8"/>
            <color indexed="81"/>
            <rFont val="Tahoma"/>
            <family val="2"/>
          </rPr>
          <t>INFANCIA (6 a 11 años)</t>
        </r>
        <r>
          <rPr>
            <sz val="8"/>
            <color indexed="81"/>
            <rFont val="Tahoma"/>
            <family val="2"/>
          </rPr>
          <t xml:space="preserve">
</t>
        </r>
      </text>
    </comment>
    <comment ref="AN147" authorId="2" shapeId="0" xr:uid="{00000000-0006-0000-0000-0000E8000000}">
      <text>
        <r>
          <rPr>
            <b/>
            <sz val="8"/>
            <color indexed="81"/>
            <rFont val="Tahoma"/>
            <family val="2"/>
          </rPr>
          <t>ADOLESCENCIA (12 A 17 años)</t>
        </r>
      </text>
    </comment>
    <comment ref="AO147" authorId="2" shapeId="0" xr:uid="{00000000-0006-0000-0000-0000E9000000}">
      <text>
        <r>
          <rPr>
            <b/>
            <sz val="8"/>
            <color indexed="81"/>
            <rFont val="Tahoma"/>
            <family val="2"/>
          </rPr>
          <t>JUVENTUD (18 a 28 años)</t>
        </r>
        <r>
          <rPr>
            <sz val="8"/>
            <color indexed="81"/>
            <rFont val="Tahoma"/>
            <family val="2"/>
          </rPr>
          <t xml:space="preserve">
</t>
        </r>
      </text>
    </comment>
    <comment ref="AP147" authorId="2" shapeId="0" xr:uid="{00000000-0006-0000-0000-0000EA000000}">
      <text>
        <r>
          <rPr>
            <b/>
            <sz val="8"/>
            <color indexed="81"/>
            <rFont val="Tahoma"/>
            <family val="2"/>
          </rPr>
          <t xml:space="preserve"> ADULTO (29 a 60 años)</t>
        </r>
        <r>
          <rPr>
            <sz val="8"/>
            <color indexed="81"/>
            <rFont val="Tahoma"/>
            <family val="2"/>
          </rPr>
          <t xml:space="preserve">
</t>
        </r>
      </text>
    </comment>
    <comment ref="AQ147" authorId="2" shapeId="0" xr:uid="{00000000-0006-0000-0000-0000EB000000}">
      <text>
        <r>
          <rPr>
            <b/>
            <sz val="8"/>
            <color indexed="81"/>
            <rFont val="Tahoma"/>
            <family val="2"/>
          </rPr>
          <t>ADULTO MAYOR  (61 años en adelante)</t>
        </r>
        <r>
          <rPr>
            <sz val="8"/>
            <color indexed="81"/>
            <rFont val="Tahoma"/>
            <family val="2"/>
          </rPr>
          <t xml:space="preserve">
</t>
        </r>
      </text>
    </comment>
    <comment ref="AS147" authorId="2" shapeId="0" xr:uid="{00000000-0006-0000-0000-0000EC000000}">
      <text>
        <r>
          <rPr>
            <b/>
            <sz val="8"/>
            <color indexed="81"/>
            <rFont val="Tahoma"/>
            <family val="2"/>
          </rPr>
          <t>MUJERES</t>
        </r>
        <r>
          <rPr>
            <sz val="8"/>
            <color indexed="81"/>
            <rFont val="Tahoma"/>
            <family val="2"/>
          </rPr>
          <t xml:space="preserve">
</t>
        </r>
      </text>
    </comment>
    <comment ref="AT147" authorId="2" shapeId="0" xr:uid="{00000000-0006-0000-0000-0000ED000000}">
      <text>
        <r>
          <rPr>
            <b/>
            <sz val="8"/>
            <color indexed="81"/>
            <rFont val="Tahoma"/>
            <family val="2"/>
          </rPr>
          <t>HOMBRES</t>
        </r>
      </text>
    </comment>
    <comment ref="AV147" authorId="2" shapeId="0" xr:uid="{00000000-0006-0000-0000-0000EE000000}">
      <text>
        <r>
          <rPr>
            <b/>
            <sz val="8"/>
            <color indexed="81"/>
            <rFont val="Tahoma"/>
            <family val="2"/>
          </rPr>
          <t>VÍCTIMAS CONFLICTO ARMADO</t>
        </r>
        <r>
          <rPr>
            <sz val="8"/>
            <color indexed="81"/>
            <rFont val="Tahoma"/>
            <family val="2"/>
          </rPr>
          <t xml:space="preserve">
</t>
        </r>
      </text>
    </comment>
    <comment ref="AX147" authorId="2" shapeId="0" xr:uid="{00000000-0006-0000-0000-0000EF000000}">
      <text>
        <r>
          <rPr>
            <b/>
            <sz val="8"/>
            <color indexed="81"/>
            <rFont val="Tahoma"/>
            <family val="2"/>
          </rPr>
          <t>DISCAPACITADOS</t>
        </r>
        <r>
          <rPr>
            <sz val="8"/>
            <color indexed="81"/>
            <rFont val="Tahoma"/>
            <family val="2"/>
          </rPr>
          <t xml:space="preserve">
</t>
        </r>
      </text>
    </comment>
    <comment ref="AY147" authorId="2" shapeId="0" xr:uid="{00000000-0006-0000-0000-0000F0000000}">
      <text>
        <r>
          <rPr>
            <b/>
            <sz val="8"/>
            <color indexed="81"/>
            <rFont val="Tahoma"/>
            <family val="2"/>
          </rPr>
          <t>AFROCOLOMBIANO O RAIZAL</t>
        </r>
      </text>
    </comment>
    <comment ref="AZ147" authorId="2" shapeId="0" xr:uid="{00000000-0006-0000-0000-0000F1000000}">
      <text>
        <r>
          <rPr>
            <b/>
            <sz val="8"/>
            <color indexed="81"/>
            <rFont val="Tahoma"/>
            <family val="2"/>
          </rPr>
          <t>INDÍGENAS</t>
        </r>
        <r>
          <rPr>
            <sz val="8"/>
            <color indexed="81"/>
            <rFont val="Tahoma"/>
            <family val="2"/>
          </rPr>
          <t xml:space="preserve">
</t>
        </r>
      </text>
    </comment>
    <comment ref="BA147" authorId="1" shapeId="0" xr:uid="{00000000-0006-0000-0000-0000F2000000}">
      <text>
        <r>
          <rPr>
            <b/>
            <sz val="9"/>
            <color indexed="81"/>
            <rFont val="Tahoma"/>
            <family val="2"/>
          </rPr>
          <t>MEDIO DE EVIDENCIA. INFORME, RESGISTRO FOTOGRAFICO, PLANILLA, ETC</t>
        </r>
      </text>
    </comment>
    <comment ref="AL156" authorId="2" shapeId="0" xr:uid="{00000000-0006-0000-0000-0000F3000000}">
      <text>
        <r>
          <rPr>
            <b/>
            <sz val="8"/>
            <color indexed="81"/>
            <rFont val="Tahoma"/>
            <family val="2"/>
          </rPr>
          <t>PRIMERA INFANCIA (0 a 5 años)</t>
        </r>
        <r>
          <rPr>
            <sz val="8"/>
            <color indexed="81"/>
            <rFont val="Tahoma"/>
            <family val="2"/>
          </rPr>
          <t xml:space="preserve">
</t>
        </r>
      </text>
    </comment>
    <comment ref="AM156" authorId="2" shapeId="0" xr:uid="{00000000-0006-0000-0000-0000F4000000}">
      <text>
        <r>
          <rPr>
            <b/>
            <sz val="8"/>
            <color indexed="81"/>
            <rFont val="Tahoma"/>
            <family val="2"/>
          </rPr>
          <t>INFANCIA (6 a 11 años)</t>
        </r>
        <r>
          <rPr>
            <sz val="8"/>
            <color indexed="81"/>
            <rFont val="Tahoma"/>
            <family val="2"/>
          </rPr>
          <t xml:space="preserve">
</t>
        </r>
      </text>
    </comment>
    <comment ref="AN156" authorId="2" shapeId="0" xr:uid="{00000000-0006-0000-0000-0000F5000000}">
      <text>
        <r>
          <rPr>
            <b/>
            <sz val="8"/>
            <color indexed="81"/>
            <rFont val="Tahoma"/>
            <family val="2"/>
          </rPr>
          <t>ADOLESCENCIA (12 A 17 años)</t>
        </r>
      </text>
    </comment>
    <comment ref="AO156" authorId="2" shapeId="0" xr:uid="{00000000-0006-0000-0000-0000F6000000}">
      <text>
        <r>
          <rPr>
            <b/>
            <sz val="8"/>
            <color indexed="81"/>
            <rFont val="Tahoma"/>
            <family val="2"/>
          </rPr>
          <t>JUVENTUD (18 a 28 años)</t>
        </r>
        <r>
          <rPr>
            <sz val="8"/>
            <color indexed="81"/>
            <rFont val="Tahoma"/>
            <family val="2"/>
          </rPr>
          <t xml:space="preserve">
</t>
        </r>
      </text>
    </comment>
    <comment ref="AP156" authorId="2" shapeId="0" xr:uid="{00000000-0006-0000-0000-0000F7000000}">
      <text>
        <r>
          <rPr>
            <b/>
            <sz val="8"/>
            <color indexed="81"/>
            <rFont val="Tahoma"/>
            <family val="2"/>
          </rPr>
          <t xml:space="preserve"> ADULTO (29 a 60 años)</t>
        </r>
        <r>
          <rPr>
            <sz val="8"/>
            <color indexed="81"/>
            <rFont val="Tahoma"/>
            <family val="2"/>
          </rPr>
          <t xml:space="preserve">
</t>
        </r>
      </text>
    </comment>
    <comment ref="AQ156" authorId="2" shapeId="0" xr:uid="{00000000-0006-0000-0000-0000F8000000}">
      <text>
        <r>
          <rPr>
            <b/>
            <sz val="8"/>
            <color indexed="81"/>
            <rFont val="Tahoma"/>
            <family val="2"/>
          </rPr>
          <t>ADULTO MAYOR  (61 años en adelante)</t>
        </r>
        <r>
          <rPr>
            <sz val="8"/>
            <color indexed="81"/>
            <rFont val="Tahoma"/>
            <family val="2"/>
          </rPr>
          <t xml:space="preserve">
</t>
        </r>
      </text>
    </comment>
    <comment ref="AS156" authorId="2" shapeId="0" xr:uid="{00000000-0006-0000-0000-0000F9000000}">
      <text>
        <r>
          <rPr>
            <b/>
            <sz val="8"/>
            <color indexed="81"/>
            <rFont val="Tahoma"/>
            <family val="2"/>
          </rPr>
          <t>MUJERES</t>
        </r>
        <r>
          <rPr>
            <sz val="8"/>
            <color indexed="81"/>
            <rFont val="Tahoma"/>
            <family val="2"/>
          </rPr>
          <t xml:space="preserve">
</t>
        </r>
      </text>
    </comment>
    <comment ref="AT156" authorId="2" shapeId="0" xr:uid="{00000000-0006-0000-0000-0000FA000000}">
      <text>
        <r>
          <rPr>
            <b/>
            <sz val="8"/>
            <color indexed="81"/>
            <rFont val="Tahoma"/>
            <family val="2"/>
          </rPr>
          <t>HOMBRES</t>
        </r>
      </text>
    </comment>
    <comment ref="AV156" authorId="2" shapeId="0" xr:uid="{00000000-0006-0000-0000-0000FB000000}">
      <text>
        <r>
          <rPr>
            <b/>
            <sz val="8"/>
            <color indexed="81"/>
            <rFont val="Tahoma"/>
            <family val="2"/>
          </rPr>
          <t>VÍCTIMAS CONFLICTO ARMADO</t>
        </r>
        <r>
          <rPr>
            <sz val="8"/>
            <color indexed="81"/>
            <rFont val="Tahoma"/>
            <family val="2"/>
          </rPr>
          <t xml:space="preserve">
</t>
        </r>
      </text>
    </comment>
    <comment ref="AX156" authorId="2" shapeId="0" xr:uid="{00000000-0006-0000-0000-0000FC000000}">
      <text>
        <r>
          <rPr>
            <b/>
            <sz val="8"/>
            <color indexed="81"/>
            <rFont val="Tahoma"/>
            <family val="2"/>
          </rPr>
          <t>DISCAPACITADOS</t>
        </r>
        <r>
          <rPr>
            <sz val="8"/>
            <color indexed="81"/>
            <rFont val="Tahoma"/>
            <family val="2"/>
          </rPr>
          <t xml:space="preserve">
</t>
        </r>
      </text>
    </comment>
    <comment ref="AY156" authorId="2" shapeId="0" xr:uid="{00000000-0006-0000-0000-0000FD000000}">
      <text>
        <r>
          <rPr>
            <b/>
            <sz val="8"/>
            <color indexed="81"/>
            <rFont val="Tahoma"/>
            <family val="2"/>
          </rPr>
          <t>AFROCOLOMBIANO O RAIZAL</t>
        </r>
      </text>
    </comment>
    <comment ref="AZ156" authorId="2" shapeId="0" xr:uid="{00000000-0006-0000-0000-0000FE000000}">
      <text>
        <r>
          <rPr>
            <b/>
            <sz val="8"/>
            <color indexed="81"/>
            <rFont val="Tahoma"/>
            <family val="2"/>
          </rPr>
          <t>INDÍGENAS</t>
        </r>
        <r>
          <rPr>
            <sz val="8"/>
            <color indexed="81"/>
            <rFont val="Tahoma"/>
            <family val="2"/>
          </rPr>
          <t xml:space="preserve">
</t>
        </r>
      </text>
    </comment>
    <comment ref="BA156" authorId="1" shapeId="0" xr:uid="{00000000-0006-0000-0000-0000FF000000}">
      <text>
        <r>
          <rPr>
            <b/>
            <sz val="9"/>
            <color indexed="81"/>
            <rFont val="Tahoma"/>
            <family val="2"/>
          </rPr>
          <t>MEDIO DE EVIDENCIA. INFORME, RESGISTRO FOTOGRAFICO, PLANILLA, ETC</t>
        </r>
      </text>
    </comment>
    <comment ref="AL165" authorId="2" shapeId="0" xr:uid="{00000000-0006-0000-0000-000000010000}">
      <text>
        <r>
          <rPr>
            <b/>
            <sz val="8"/>
            <color indexed="81"/>
            <rFont val="Tahoma"/>
            <family val="2"/>
          </rPr>
          <t>PRIMERA INFANCIA (0 a 5 años)</t>
        </r>
        <r>
          <rPr>
            <sz val="8"/>
            <color indexed="81"/>
            <rFont val="Tahoma"/>
            <family val="2"/>
          </rPr>
          <t xml:space="preserve">
</t>
        </r>
      </text>
    </comment>
    <comment ref="AM165" authorId="2" shapeId="0" xr:uid="{00000000-0006-0000-0000-000001010000}">
      <text>
        <r>
          <rPr>
            <b/>
            <sz val="8"/>
            <color indexed="81"/>
            <rFont val="Tahoma"/>
            <family val="2"/>
          </rPr>
          <t>INFANCIA (6 a 11 años)</t>
        </r>
        <r>
          <rPr>
            <sz val="8"/>
            <color indexed="81"/>
            <rFont val="Tahoma"/>
            <family val="2"/>
          </rPr>
          <t xml:space="preserve">
</t>
        </r>
      </text>
    </comment>
    <comment ref="AN165" authorId="2" shapeId="0" xr:uid="{00000000-0006-0000-0000-000002010000}">
      <text>
        <r>
          <rPr>
            <b/>
            <sz val="8"/>
            <color indexed="81"/>
            <rFont val="Tahoma"/>
            <family val="2"/>
          </rPr>
          <t>ADOLESCENCIA (12 A 17 años)</t>
        </r>
      </text>
    </comment>
    <comment ref="AO165" authorId="2" shapeId="0" xr:uid="{00000000-0006-0000-0000-000003010000}">
      <text>
        <r>
          <rPr>
            <b/>
            <sz val="8"/>
            <color indexed="81"/>
            <rFont val="Tahoma"/>
            <family val="2"/>
          </rPr>
          <t>JUVENTUD (18 a 28 años)</t>
        </r>
        <r>
          <rPr>
            <sz val="8"/>
            <color indexed="81"/>
            <rFont val="Tahoma"/>
            <family val="2"/>
          </rPr>
          <t xml:space="preserve">
</t>
        </r>
      </text>
    </comment>
    <comment ref="AP165" authorId="2" shapeId="0" xr:uid="{00000000-0006-0000-0000-000004010000}">
      <text>
        <r>
          <rPr>
            <b/>
            <sz val="8"/>
            <color indexed="81"/>
            <rFont val="Tahoma"/>
            <family val="2"/>
          </rPr>
          <t xml:space="preserve"> ADULTO (29 a 60 años)</t>
        </r>
        <r>
          <rPr>
            <sz val="8"/>
            <color indexed="81"/>
            <rFont val="Tahoma"/>
            <family val="2"/>
          </rPr>
          <t xml:space="preserve">
</t>
        </r>
      </text>
    </comment>
    <comment ref="AQ165" authorId="2" shapeId="0" xr:uid="{00000000-0006-0000-0000-000005010000}">
      <text>
        <r>
          <rPr>
            <b/>
            <sz val="8"/>
            <color indexed="81"/>
            <rFont val="Tahoma"/>
            <family val="2"/>
          </rPr>
          <t>ADULTO MAYOR  (61 años en adelante)</t>
        </r>
        <r>
          <rPr>
            <sz val="8"/>
            <color indexed="81"/>
            <rFont val="Tahoma"/>
            <family val="2"/>
          </rPr>
          <t xml:space="preserve">
</t>
        </r>
      </text>
    </comment>
    <comment ref="AS165" authorId="2" shapeId="0" xr:uid="{00000000-0006-0000-0000-000006010000}">
      <text>
        <r>
          <rPr>
            <b/>
            <sz val="8"/>
            <color indexed="81"/>
            <rFont val="Tahoma"/>
            <family val="2"/>
          </rPr>
          <t>MUJERES</t>
        </r>
        <r>
          <rPr>
            <sz val="8"/>
            <color indexed="81"/>
            <rFont val="Tahoma"/>
            <family val="2"/>
          </rPr>
          <t xml:space="preserve">
</t>
        </r>
      </text>
    </comment>
    <comment ref="AT165" authorId="2" shapeId="0" xr:uid="{00000000-0006-0000-0000-000007010000}">
      <text>
        <r>
          <rPr>
            <b/>
            <sz val="8"/>
            <color indexed="81"/>
            <rFont val="Tahoma"/>
            <family val="2"/>
          </rPr>
          <t>HOMBRES</t>
        </r>
      </text>
    </comment>
    <comment ref="AV165" authorId="2" shapeId="0" xr:uid="{00000000-0006-0000-0000-000008010000}">
      <text>
        <r>
          <rPr>
            <b/>
            <sz val="8"/>
            <color indexed="81"/>
            <rFont val="Tahoma"/>
            <family val="2"/>
          </rPr>
          <t>VÍCTIMAS CONFLICTO ARMADO</t>
        </r>
        <r>
          <rPr>
            <sz val="8"/>
            <color indexed="81"/>
            <rFont val="Tahoma"/>
            <family val="2"/>
          </rPr>
          <t xml:space="preserve">
</t>
        </r>
      </text>
    </comment>
    <comment ref="AX165" authorId="2" shapeId="0" xr:uid="{00000000-0006-0000-0000-000009010000}">
      <text>
        <r>
          <rPr>
            <b/>
            <sz val="8"/>
            <color indexed="81"/>
            <rFont val="Tahoma"/>
            <family val="2"/>
          </rPr>
          <t>DISCAPACITADOS</t>
        </r>
        <r>
          <rPr>
            <sz val="8"/>
            <color indexed="81"/>
            <rFont val="Tahoma"/>
            <family val="2"/>
          </rPr>
          <t xml:space="preserve">
</t>
        </r>
      </text>
    </comment>
    <comment ref="AY165" authorId="2" shapeId="0" xr:uid="{00000000-0006-0000-0000-00000A010000}">
      <text>
        <r>
          <rPr>
            <b/>
            <sz val="8"/>
            <color indexed="81"/>
            <rFont val="Tahoma"/>
            <family val="2"/>
          </rPr>
          <t>AFROCOLOMBIANO O RAIZAL</t>
        </r>
      </text>
    </comment>
    <comment ref="AZ165" authorId="2" shapeId="0" xr:uid="{00000000-0006-0000-0000-00000B010000}">
      <text>
        <r>
          <rPr>
            <b/>
            <sz val="8"/>
            <color indexed="81"/>
            <rFont val="Tahoma"/>
            <family val="2"/>
          </rPr>
          <t>INDÍGENAS</t>
        </r>
        <r>
          <rPr>
            <sz val="8"/>
            <color indexed="81"/>
            <rFont val="Tahoma"/>
            <family val="2"/>
          </rPr>
          <t xml:space="preserve">
</t>
        </r>
      </text>
    </comment>
    <comment ref="BA165" authorId="1" shapeId="0" xr:uid="{00000000-0006-0000-0000-00000C010000}">
      <text>
        <r>
          <rPr>
            <b/>
            <sz val="9"/>
            <color indexed="81"/>
            <rFont val="Tahoma"/>
            <family val="2"/>
          </rPr>
          <t>MEDIO DE EVIDENCIA. INFORME, RESGISTRO FOTOGRAFICO, PLANILLA, ETC</t>
        </r>
      </text>
    </comment>
    <comment ref="AL174" authorId="2" shapeId="0" xr:uid="{00000000-0006-0000-0000-00000D010000}">
      <text>
        <r>
          <rPr>
            <b/>
            <sz val="8"/>
            <color indexed="81"/>
            <rFont val="Tahoma"/>
            <family val="2"/>
          </rPr>
          <t>PRIMERA INFANCIA (0 a 5 años)</t>
        </r>
        <r>
          <rPr>
            <sz val="8"/>
            <color indexed="81"/>
            <rFont val="Tahoma"/>
            <family val="2"/>
          </rPr>
          <t xml:space="preserve">
</t>
        </r>
      </text>
    </comment>
    <comment ref="AM174" authorId="2" shapeId="0" xr:uid="{00000000-0006-0000-0000-00000E010000}">
      <text>
        <r>
          <rPr>
            <b/>
            <sz val="8"/>
            <color indexed="81"/>
            <rFont val="Tahoma"/>
            <family val="2"/>
          </rPr>
          <t>INFANCIA (6 a 11 años)</t>
        </r>
        <r>
          <rPr>
            <sz val="8"/>
            <color indexed="81"/>
            <rFont val="Tahoma"/>
            <family val="2"/>
          </rPr>
          <t xml:space="preserve">
</t>
        </r>
      </text>
    </comment>
    <comment ref="AN174" authorId="2" shapeId="0" xr:uid="{00000000-0006-0000-0000-00000F010000}">
      <text>
        <r>
          <rPr>
            <b/>
            <sz val="8"/>
            <color indexed="81"/>
            <rFont val="Tahoma"/>
            <family val="2"/>
          </rPr>
          <t>ADOLESCENCIA (12 A 17 años)</t>
        </r>
      </text>
    </comment>
    <comment ref="AO174" authorId="2" shapeId="0" xr:uid="{00000000-0006-0000-0000-000010010000}">
      <text>
        <r>
          <rPr>
            <b/>
            <sz val="8"/>
            <color indexed="81"/>
            <rFont val="Tahoma"/>
            <family val="2"/>
          </rPr>
          <t>JUVENTUD (18 a 28 años)</t>
        </r>
        <r>
          <rPr>
            <sz val="8"/>
            <color indexed="81"/>
            <rFont val="Tahoma"/>
            <family val="2"/>
          </rPr>
          <t xml:space="preserve">
</t>
        </r>
      </text>
    </comment>
    <comment ref="AP174" authorId="2" shapeId="0" xr:uid="{00000000-0006-0000-0000-000011010000}">
      <text>
        <r>
          <rPr>
            <b/>
            <sz val="8"/>
            <color indexed="81"/>
            <rFont val="Tahoma"/>
            <family val="2"/>
          </rPr>
          <t xml:space="preserve"> ADULTO (29 a 60 años)</t>
        </r>
        <r>
          <rPr>
            <sz val="8"/>
            <color indexed="81"/>
            <rFont val="Tahoma"/>
            <family val="2"/>
          </rPr>
          <t xml:space="preserve">
</t>
        </r>
      </text>
    </comment>
    <comment ref="AQ174" authorId="2" shapeId="0" xr:uid="{00000000-0006-0000-0000-000012010000}">
      <text>
        <r>
          <rPr>
            <b/>
            <sz val="8"/>
            <color indexed="81"/>
            <rFont val="Tahoma"/>
            <family val="2"/>
          </rPr>
          <t>ADULTO MAYOR  (61 años en adelante)</t>
        </r>
        <r>
          <rPr>
            <sz val="8"/>
            <color indexed="81"/>
            <rFont val="Tahoma"/>
            <family val="2"/>
          </rPr>
          <t xml:space="preserve">
</t>
        </r>
      </text>
    </comment>
    <comment ref="AS174" authorId="2" shapeId="0" xr:uid="{00000000-0006-0000-0000-000013010000}">
      <text>
        <r>
          <rPr>
            <b/>
            <sz val="8"/>
            <color indexed="81"/>
            <rFont val="Tahoma"/>
            <family val="2"/>
          </rPr>
          <t>MUJERES</t>
        </r>
        <r>
          <rPr>
            <sz val="8"/>
            <color indexed="81"/>
            <rFont val="Tahoma"/>
            <family val="2"/>
          </rPr>
          <t xml:space="preserve">
</t>
        </r>
      </text>
    </comment>
    <comment ref="AT174" authorId="2" shapeId="0" xr:uid="{00000000-0006-0000-0000-000014010000}">
      <text>
        <r>
          <rPr>
            <b/>
            <sz val="8"/>
            <color indexed="81"/>
            <rFont val="Tahoma"/>
            <family val="2"/>
          </rPr>
          <t>HOMBRES</t>
        </r>
      </text>
    </comment>
    <comment ref="AV174" authorId="2" shapeId="0" xr:uid="{00000000-0006-0000-0000-000015010000}">
      <text>
        <r>
          <rPr>
            <b/>
            <sz val="8"/>
            <color indexed="81"/>
            <rFont val="Tahoma"/>
            <family val="2"/>
          </rPr>
          <t>VÍCTIMAS CONFLICTO ARMADO</t>
        </r>
        <r>
          <rPr>
            <sz val="8"/>
            <color indexed="81"/>
            <rFont val="Tahoma"/>
            <family val="2"/>
          </rPr>
          <t xml:space="preserve">
</t>
        </r>
      </text>
    </comment>
    <comment ref="AX174" authorId="2" shapeId="0" xr:uid="{00000000-0006-0000-0000-000016010000}">
      <text>
        <r>
          <rPr>
            <b/>
            <sz val="8"/>
            <color indexed="81"/>
            <rFont val="Tahoma"/>
            <family val="2"/>
          </rPr>
          <t>DISCAPACITADOS</t>
        </r>
        <r>
          <rPr>
            <sz val="8"/>
            <color indexed="81"/>
            <rFont val="Tahoma"/>
            <family val="2"/>
          </rPr>
          <t xml:space="preserve">
</t>
        </r>
      </text>
    </comment>
    <comment ref="AY174" authorId="2" shapeId="0" xr:uid="{00000000-0006-0000-0000-000017010000}">
      <text>
        <r>
          <rPr>
            <b/>
            <sz val="8"/>
            <color indexed="81"/>
            <rFont val="Tahoma"/>
            <family val="2"/>
          </rPr>
          <t>AFROCOLOMBIANO O RAIZAL</t>
        </r>
      </text>
    </comment>
    <comment ref="AZ174" authorId="2" shapeId="0" xr:uid="{00000000-0006-0000-0000-000018010000}">
      <text>
        <r>
          <rPr>
            <b/>
            <sz val="8"/>
            <color indexed="81"/>
            <rFont val="Tahoma"/>
            <family val="2"/>
          </rPr>
          <t>INDÍGENAS</t>
        </r>
        <r>
          <rPr>
            <sz val="8"/>
            <color indexed="81"/>
            <rFont val="Tahoma"/>
            <family val="2"/>
          </rPr>
          <t xml:space="preserve">
</t>
        </r>
      </text>
    </comment>
    <comment ref="BA174" authorId="1" shapeId="0" xr:uid="{00000000-0006-0000-0000-000019010000}">
      <text>
        <r>
          <rPr>
            <b/>
            <sz val="9"/>
            <color indexed="81"/>
            <rFont val="Tahoma"/>
            <family val="2"/>
          </rPr>
          <t>MEDIO DE EVIDENCIA. INFORME, RESGISTRO FOTOGRAFICO, PLANILLA, ETC</t>
        </r>
      </text>
    </comment>
    <comment ref="AL183" authorId="2" shapeId="0" xr:uid="{00000000-0006-0000-0000-00001A010000}">
      <text>
        <r>
          <rPr>
            <b/>
            <sz val="8"/>
            <color indexed="81"/>
            <rFont val="Tahoma"/>
            <family val="2"/>
          </rPr>
          <t>PRIMERA INFANCIA (0 a 5 años)</t>
        </r>
        <r>
          <rPr>
            <sz val="8"/>
            <color indexed="81"/>
            <rFont val="Tahoma"/>
            <family val="2"/>
          </rPr>
          <t xml:space="preserve">
</t>
        </r>
      </text>
    </comment>
    <comment ref="AM183" authorId="2" shapeId="0" xr:uid="{00000000-0006-0000-0000-00001B010000}">
      <text>
        <r>
          <rPr>
            <b/>
            <sz val="8"/>
            <color indexed="81"/>
            <rFont val="Tahoma"/>
            <family val="2"/>
          </rPr>
          <t>INFANCIA (6 a 11 años)</t>
        </r>
        <r>
          <rPr>
            <sz val="8"/>
            <color indexed="81"/>
            <rFont val="Tahoma"/>
            <family val="2"/>
          </rPr>
          <t xml:space="preserve">
</t>
        </r>
      </text>
    </comment>
    <comment ref="AN183" authorId="2" shapeId="0" xr:uid="{00000000-0006-0000-0000-00001C010000}">
      <text>
        <r>
          <rPr>
            <b/>
            <sz val="8"/>
            <color indexed="81"/>
            <rFont val="Tahoma"/>
            <family val="2"/>
          </rPr>
          <t>ADOLESCENCIA (12 A 17 años)</t>
        </r>
      </text>
    </comment>
    <comment ref="AO183" authorId="2" shapeId="0" xr:uid="{00000000-0006-0000-0000-00001D010000}">
      <text>
        <r>
          <rPr>
            <b/>
            <sz val="8"/>
            <color indexed="81"/>
            <rFont val="Tahoma"/>
            <family val="2"/>
          </rPr>
          <t>JUVENTUD (18 a 28 años)</t>
        </r>
        <r>
          <rPr>
            <sz val="8"/>
            <color indexed="81"/>
            <rFont val="Tahoma"/>
            <family val="2"/>
          </rPr>
          <t xml:space="preserve">
</t>
        </r>
      </text>
    </comment>
    <comment ref="AP183" authorId="2" shapeId="0" xr:uid="{00000000-0006-0000-0000-00001E010000}">
      <text>
        <r>
          <rPr>
            <b/>
            <sz val="8"/>
            <color indexed="81"/>
            <rFont val="Tahoma"/>
            <family val="2"/>
          </rPr>
          <t xml:space="preserve"> ADULTO (29 a 60 años)</t>
        </r>
        <r>
          <rPr>
            <sz val="8"/>
            <color indexed="81"/>
            <rFont val="Tahoma"/>
            <family val="2"/>
          </rPr>
          <t xml:space="preserve">
</t>
        </r>
      </text>
    </comment>
    <comment ref="AQ183" authorId="2" shapeId="0" xr:uid="{00000000-0006-0000-0000-00001F010000}">
      <text>
        <r>
          <rPr>
            <b/>
            <sz val="8"/>
            <color indexed="81"/>
            <rFont val="Tahoma"/>
            <family val="2"/>
          </rPr>
          <t>ADULTO MAYOR  (61 años en adelante)</t>
        </r>
        <r>
          <rPr>
            <sz val="8"/>
            <color indexed="81"/>
            <rFont val="Tahoma"/>
            <family val="2"/>
          </rPr>
          <t xml:space="preserve">
</t>
        </r>
      </text>
    </comment>
    <comment ref="AS183" authorId="2" shapeId="0" xr:uid="{00000000-0006-0000-0000-000020010000}">
      <text>
        <r>
          <rPr>
            <b/>
            <sz val="8"/>
            <color indexed="81"/>
            <rFont val="Tahoma"/>
            <family val="2"/>
          </rPr>
          <t>MUJERES</t>
        </r>
        <r>
          <rPr>
            <sz val="8"/>
            <color indexed="81"/>
            <rFont val="Tahoma"/>
            <family val="2"/>
          </rPr>
          <t xml:space="preserve">
</t>
        </r>
      </text>
    </comment>
    <comment ref="AT183" authorId="2" shapeId="0" xr:uid="{00000000-0006-0000-0000-000021010000}">
      <text>
        <r>
          <rPr>
            <b/>
            <sz val="8"/>
            <color indexed="81"/>
            <rFont val="Tahoma"/>
            <family val="2"/>
          </rPr>
          <t>HOMBRES</t>
        </r>
      </text>
    </comment>
    <comment ref="AV183" authorId="2" shapeId="0" xr:uid="{00000000-0006-0000-0000-000022010000}">
      <text>
        <r>
          <rPr>
            <b/>
            <sz val="8"/>
            <color indexed="81"/>
            <rFont val="Tahoma"/>
            <family val="2"/>
          </rPr>
          <t>VÍCTIMAS CONFLICTO ARMADO</t>
        </r>
        <r>
          <rPr>
            <sz val="8"/>
            <color indexed="81"/>
            <rFont val="Tahoma"/>
            <family val="2"/>
          </rPr>
          <t xml:space="preserve">
</t>
        </r>
      </text>
    </comment>
    <comment ref="AX183" authorId="2" shapeId="0" xr:uid="{00000000-0006-0000-0000-000023010000}">
      <text>
        <r>
          <rPr>
            <b/>
            <sz val="8"/>
            <color indexed="81"/>
            <rFont val="Tahoma"/>
            <family val="2"/>
          </rPr>
          <t>DISCAPACITADOS</t>
        </r>
        <r>
          <rPr>
            <sz val="8"/>
            <color indexed="81"/>
            <rFont val="Tahoma"/>
            <family val="2"/>
          </rPr>
          <t xml:space="preserve">
</t>
        </r>
      </text>
    </comment>
    <comment ref="AY183" authorId="2" shapeId="0" xr:uid="{00000000-0006-0000-0000-000024010000}">
      <text>
        <r>
          <rPr>
            <b/>
            <sz val="8"/>
            <color indexed="81"/>
            <rFont val="Tahoma"/>
            <family val="2"/>
          </rPr>
          <t>AFROCOLOMBIANO O RAIZAL</t>
        </r>
      </text>
    </comment>
    <comment ref="AZ183" authorId="2" shapeId="0" xr:uid="{00000000-0006-0000-0000-000025010000}">
      <text>
        <r>
          <rPr>
            <b/>
            <sz val="8"/>
            <color indexed="81"/>
            <rFont val="Tahoma"/>
            <family val="2"/>
          </rPr>
          <t>INDÍGENAS</t>
        </r>
        <r>
          <rPr>
            <sz val="8"/>
            <color indexed="81"/>
            <rFont val="Tahoma"/>
            <family val="2"/>
          </rPr>
          <t xml:space="preserve">
</t>
        </r>
      </text>
    </comment>
    <comment ref="BA183" authorId="1" shapeId="0" xr:uid="{00000000-0006-0000-0000-000026010000}">
      <text>
        <r>
          <rPr>
            <b/>
            <sz val="9"/>
            <color indexed="81"/>
            <rFont val="Tahoma"/>
            <family val="2"/>
          </rPr>
          <t>MEDIO DE EVIDENCIA. INFORME, RESGISTRO FOTOGRAFICO, PLANILLA, ETC</t>
        </r>
      </text>
    </comment>
    <comment ref="AL192" authorId="2" shapeId="0" xr:uid="{00000000-0006-0000-0000-000027010000}">
      <text>
        <r>
          <rPr>
            <b/>
            <sz val="8"/>
            <color indexed="81"/>
            <rFont val="Tahoma"/>
            <family val="2"/>
          </rPr>
          <t>PRIMERA INFANCIA (0 a 5 años)</t>
        </r>
        <r>
          <rPr>
            <sz val="8"/>
            <color indexed="81"/>
            <rFont val="Tahoma"/>
            <family val="2"/>
          </rPr>
          <t xml:space="preserve">
</t>
        </r>
      </text>
    </comment>
    <comment ref="AM192" authorId="2" shapeId="0" xr:uid="{00000000-0006-0000-0000-000028010000}">
      <text>
        <r>
          <rPr>
            <b/>
            <sz val="8"/>
            <color indexed="81"/>
            <rFont val="Tahoma"/>
            <family val="2"/>
          </rPr>
          <t>INFANCIA (6 a 11 años)</t>
        </r>
        <r>
          <rPr>
            <sz val="8"/>
            <color indexed="81"/>
            <rFont val="Tahoma"/>
            <family val="2"/>
          </rPr>
          <t xml:space="preserve">
</t>
        </r>
      </text>
    </comment>
    <comment ref="AN192" authorId="2" shapeId="0" xr:uid="{00000000-0006-0000-0000-000029010000}">
      <text>
        <r>
          <rPr>
            <b/>
            <sz val="8"/>
            <color indexed="81"/>
            <rFont val="Tahoma"/>
            <family val="2"/>
          </rPr>
          <t>ADOLESCENCIA (12 A 17 años)</t>
        </r>
      </text>
    </comment>
    <comment ref="AO192" authorId="2" shapeId="0" xr:uid="{00000000-0006-0000-0000-00002A010000}">
      <text>
        <r>
          <rPr>
            <b/>
            <sz val="8"/>
            <color indexed="81"/>
            <rFont val="Tahoma"/>
            <family val="2"/>
          </rPr>
          <t>JUVENTUD (18 a 28 años)</t>
        </r>
        <r>
          <rPr>
            <sz val="8"/>
            <color indexed="81"/>
            <rFont val="Tahoma"/>
            <family val="2"/>
          </rPr>
          <t xml:space="preserve">
</t>
        </r>
      </text>
    </comment>
    <comment ref="AP192" authorId="2" shapeId="0" xr:uid="{00000000-0006-0000-0000-00002B010000}">
      <text>
        <r>
          <rPr>
            <b/>
            <sz val="8"/>
            <color indexed="81"/>
            <rFont val="Tahoma"/>
            <family val="2"/>
          </rPr>
          <t xml:space="preserve"> ADULTO (29 a 60 años)</t>
        </r>
        <r>
          <rPr>
            <sz val="8"/>
            <color indexed="81"/>
            <rFont val="Tahoma"/>
            <family val="2"/>
          </rPr>
          <t xml:space="preserve">
</t>
        </r>
      </text>
    </comment>
    <comment ref="AQ192" authorId="2" shapeId="0" xr:uid="{00000000-0006-0000-0000-00002C010000}">
      <text>
        <r>
          <rPr>
            <b/>
            <sz val="8"/>
            <color indexed="81"/>
            <rFont val="Tahoma"/>
            <family val="2"/>
          </rPr>
          <t>ADULTO MAYOR  (61 años en adelante)</t>
        </r>
        <r>
          <rPr>
            <sz val="8"/>
            <color indexed="81"/>
            <rFont val="Tahoma"/>
            <family val="2"/>
          </rPr>
          <t xml:space="preserve">
</t>
        </r>
      </text>
    </comment>
    <comment ref="AS192" authorId="2" shapeId="0" xr:uid="{00000000-0006-0000-0000-00002D010000}">
      <text>
        <r>
          <rPr>
            <b/>
            <sz val="8"/>
            <color indexed="81"/>
            <rFont val="Tahoma"/>
            <family val="2"/>
          </rPr>
          <t>MUJERES</t>
        </r>
        <r>
          <rPr>
            <sz val="8"/>
            <color indexed="81"/>
            <rFont val="Tahoma"/>
            <family val="2"/>
          </rPr>
          <t xml:space="preserve">
</t>
        </r>
      </text>
    </comment>
    <comment ref="AT192" authorId="2" shapeId="0" xr:uid="{00000000-0006-0000-0000-00002E010000}">
      <text>
        <r>
          <rPr>
            <b/>
            <sz val="8"/>
            <color indexed="81"/>
            <rFont val="Tahoma"/>
            <family val="2"/>
          </rPr>
          <t>HOMBRES</t>
        </r>
      </text>
    </comment>
    <comment ref="AV192" authorId="2" shapeId="0" xr:uid="{00000000-0006-0000-0000-00002F010000}">
      <text>
        <r>
          <rPr>
            <b/>
            <sz val="8"/>
            <color indexed="81"/>
            <rFont val="Tahoma"/>
            <family val="2"/>
          </rPr>
          <t>VÍCTIMAS CONFLICTO ARMADO</t>
        </r>
        <r>
          <rPr>
            <sz val="8"/>
            <color indexed="81"/>
            <rFont val="Tahoma"/>
            <family val="2"/>
          </rPr>
          <t xml:space="preserve">
</t>
        </r>
      </text>
    </comment>
    <comment ref="AX192" authorId="2" shapeId="0" xr:uid="{00000000-0006-0000-0000-000030010000}">
      <text>
        <r>
          <rPr>
            <b/>
            <sz val="8"/>
            <color indexed="81"/>
            <rFont val="Tahoma"/>
            <family val="2"/>
          </rPr>
          <t>DISCAPACITADOS</t>
        </r>
        <r>
          <rPr>
            <sz val="8"/>
            <color indexed="81"/>
            <rFont val="Tahoma"/>
            <family val="2"/>
          </rPr>
          <t xml:space="preserve">
</t>
        </r>
      </text>
    </comment>
    <comment ref="AY192" authorId="2" shapeId="0" xr:uid="{00000000-0006-0000-0000-000031010000}">
      <text>
        <r>
          <rPr>
            <b/>
            <sz val="8"/>
            <color indexed="81"/>
            <rFont val="Tahoma"/>
            <family val="2"/>
          </rPr>
          <t>AFROCOLOMBIANO O RAIZAL</t>
        </r>
      </text>
    </comment>
    <comment ref="AZ192" authorId="2" shapeId="0" xr:uid="{00000000-0006-0000-0000-000032010000}">
      <text>
        <r>
          <rPr>
            <b/>
            <sz val="8"/>
            <color indexed="81"/>
            <rFont val="Tahoma"/>
            <family val="2"/>
          </rPr>
          <t>INDÍGENAS</t>
        </r>
        <r>
          <rPr>
            <sz val="8"/>
            <color indexed="81"/>
            <rFont val="Tahoma"/>
            <family val="2"/>
          </rPr>
          <t xml:space="preserve">
</t>
        </r>
      </text>
    </comment>
    <comment ref="BA192" authorId="1" shapeId="0" xr:uid="{00000000-0006-0000-0000-00003301000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Patricia Rosas</author>
  </authors>
  <commentList>
    <comment ref="EP9" authorId="0" shapeId="0" xr:uid="{00000000-0006-0000-0100-000001000000}">
      <text>
        <r>
          <rPr>
            <b/>
            <sz val="9"/>
            <color indexed="81"/>
            <rFont val="Tahoma"/>
            <family val="2"/>
          </rPr>
          <t>0.3</t>
        </r>
        <r>
          <rPr>
            <sz val="9"/>
            <color indexed="81"/>
            <rFont val="Tahoma"/>
            <family val="2"/>
          </rPr>
          <t xml:space="preserve">
</t>
        </r>
      </text>
    </comment>
    <comment ref="EP12" authorId="0" shapeId="0" xr:uid="{00000000-0006-0000-0100-000002000000}">
      <text>
        <r>
          <rPr>
            <b/>
            <sz val="9"/>
            <color indexed="81"/>
            <rFont val="Tahoma"/>
            <family val="2"/>
          </rPr>
          <t>0.98</t>
        </r>
        <r>
          <rPr>
            <sz val="9"/>
            <color indexed="81"/>
            <rFont val="Tahoma"/>
            <family val="2"/>
          </rPr>
          <t xml:space="preserve">
</t>
        </r>
      </text>
    </comment>
    <comment ref="EQ12" authorId="0" shapeId="0" xr:uid="{00000000-0006-0000-0100-000003000000}">
      <text>
        <r>
          <rPr>
            <b/>
            <sz val="9"/>
            <color indexed="81"/>
            <rFont val="Tahoma"/>
            <family val="2"/>
          </rPr>
          <t>0.98</t>
        </r>
        <r>
          <rPr>
            <sz val="9"/>
            <color indexed="81"/>
            <rFont val="Tahoma"/>
            <family val="2"/>
          </rPr>
          <t xml:space="preserve">
</t>
        </r>
      </text>
    </comment>
    <comment ref="ER12" authorId="0" shapeId="0" xr:uid="{00000000-0006-0000-0100-000004000000}">
      <text>
        <r>
          <rPr>
            <b/>
            <sz val="9"/>
            <color indexed="81"/>
            <rFont val="Tahoma"/>
            <family val="2"/>
          </rPr>
          <t>0.98</t>
        </r>
        <r>
          <rPr>
            <sz val="9"/>
            <color indexed="81"/>
            <rFont val="Tahoma"/>
            <family val="2"/>
          </rPr>
          <t xml:space="preserve">
</t>
        </r>
      </text>
    </comment>
    <comment ref="ES12" authorId="0" shapeId="0" xr:uid="{00000000-0006-0000-0100-000005000000}">
      <text>
        <r>
          <rPr>
            <b/>
            <sz val="9"/>
            <color indexed="81"/>
            <rFont val="Tahoma"/>
            <family val="2"/>
          </rPr>
          <t>0.98</t>
        </r>
        <r>
          <rPr>
            <sz val="9"/>
            <color indexed="81"/>
            <rFont val="Tahoma"/>
            <family val="2"/>
          </rPr>
          <t xml:space="preserve">
</t>
        </r>
      </text>
    </comment>
    <comment ref="ET12" authorId="0" shapeId="0" xr:uid="{00000000-0006-0000-0100-000006000000}">
      <text>
        <r>
          <rPr>
            <b/>
            <sz val="9"/>
            <color indexed="81"/>
            <rFont val="Tahoma"/>
            <family val="2"/>
          </rPr>
          <t>0.98</t>
        </r>
        <r>
          <rPr>
            <sz val="9"/>
            <color indexed="81"/>
            <rFont val="Tahoma"/>
            <family val="2"/>
          </rPr>
          <t xml:space="preserve">
</t>
        </r>
      </text>
    </comment>
    <comment ref="EP24" authorId="0" shapeId="0" xr:uid="{00000000-0006-0000-0100-000007000000}">
      <text>
        <r>
          <rPr>
            <b/>
            <sz val="9"/>
            <color indexed="81"/>
            <rFont val="Tahoma"/>
            <family val="2"/>
          </rPr>
          <t>1</t>
        </r>
        <r>
          <rPr>
            <sz val="9"/>
            <color indexed="81"/>
            <rFont val="Tahoma"/>
            <family val="2"/>
          </rPr>
          <t xml:space="preserve">
</t>
        </r>
      </text>
    </comment>
    <comment ref="EQ24" authorId="0" shapeId="0" xr:uid="{00000000-0006-0000-0100-000008000000}">
      <text>
        <r>
          <rPr>
            <b/>
            <sz val="9"/>
            <color indexed="81"/>
            <rFont val="Tahoma"/>
            <family val="2"/>
          </rPr>
          <t>1</t>
        </r>
        <r>
          <rPr>
            <sz val="9"/>
            <color indexed="81"/>
            <rFont val="Tahoma"/>
            <family val="2"/>
          </rPr>
          <t xml:space="preserve">
</t>
        </r>
      </text>
    </comment>
    <comment ref="ER24" authorId="0" shapeId="0" xr:uid="{00000000-0006-0000-0100-000009000000}">
      <text>
        <r>
          <rPr>
            <b/>
            <sz val="9"/>
            <color indexed="81"/>
            <rFont val="Tahoma"/>
            <family val="2"/>
          </rPr>
          <t>1</t>
        </r>
        <r>
          <rPr>
            <sz val="9"/>
            <color indexed="81"/>
            <rFont val="Tahoma"/>
            <family val="2"/>
          </rPr>
          <t xml:space="preserve">
</t>
        </r>
      </text>
    </comment>
    <comment ref="ES24" authorId="0" shapeId="0" xr:uid="{00000000-0006-0000-0100-00000A000000}">
      <text>
        <r>
          <rPr>
            <b/>
            <sz val="9"/>
            <color indexed="81"/>
            <rFont val="Tahoma"/>
            <family val="2"/>
          </rPr>
          <t>1</t>
        </r>
        <r>
          <rPr>
            <sz val="9"/>
            <color indexed="81"/>
            <rFont val="Tahoma"/>
            <family val="2"/>
          </rPr>
          <t xml:space="preserve">
</t>
        </r>
      </text>
    </comment>
    <comment ref="ET24" authorId="0" shapeId="0" xr:uid="{00000000-0006-0000-0100-00000B000000}">
      <text>
        <r>
          <rPr>
            <b/>
            <sz val="9"/>
            <color indexed="81"/>
            <rFont val="Tahoma"/>
            <family val="2"/>
          </rPr>
          <t>1</t>
        </r>
        <r>
          <rPr>
            <sz val="9"/>
            <color indexed="81"/>
            <rFont val="Tahoma"/>
            <family val="2"/>
          </rPr>
          <t xml:space="preserve">
</t>
        </r>
      </text>
    </comment>
    <comment ref="EP36" authorId="0" shapeId="0" xr:uid="{00000000-0006-0000-0100-00000C000000}">
      <text>
        <r>
          <rPr>
            <b/>
            <sz val="9"/>
            <color indexed="81"/>
            <rFont val="Tahoma"/>
            <family val="2"/>
          </rPr>
          <t>1</t>
        </r>
        <r>
          <rPr>
            <sz val="9"/>
            <color indexed="81"/>
            <rFont val="Tahoma"/>
            <family val="2"/>
          </rPr>
          <t xml:space="preserve">
</t>
        </r>
      </text>
    </comment>
    <comment ref="ES36" authorId="0" shapeId="0" xr:uid="{00000000-0006-0000-0100-00000D000000}">
      <text>
        <r>
          <rPr>
            <b/>
            <sz val="9"/>
            <color indexed="81"/>
            <rFont val="Tahoma"/>
            <family val="2"/>
          </rPr>
          <t>0.5</t>
        </r>
        <r>
          <rPr>
            <sz val="9"/>
            <color indexed="81"/>
            <rFont val="Tahoma"/>
            <family val="2"/>
          </rPr>
          <t xml:space="preserve">
</t>
        </r>
      </text>
    </comment>
    <comment ref="EP60" authorId="0" shapeId="0" xr:uid="{00000000-0006-0000-0100-00000E000000}">
      <text>
        <r>
          <rPr>
            <b/>
            <sz val="9"/>
            <color indexed="81"/>
            <rFont val="Tahoma"/>
            <family val="2"/>
          </rPr>
          <t>DEBIÓ SER: 4</t>
        </r>
        <r>
          <rPr>
            <sz val="9"/>
            <color indexed="81"/>
            <rFont val="Tahoma"/>
            <family val="2"/>
          </rPr>
          <t xml:space="preserve">
</t>
        </r>
      </text>
    </comment>
    <comment ref="EP64" authorId="0" shapeId="0" xr:uid="{00000000-0006-0000-0100-00000F000000}">
      <text>
        <r>
          <rPr>
            <b/>
            <sz val="9"/>
            <color indexed="81"/>
            <rFont val="Tahoma"/>
            <family val="2"/>
          </rPr>
          <t>FALTA PROGRAMAR 25</t>
        </r>
        <r>
          <rPr>
            <sz val="9"/>
            <color indexed="81"/>
            <rFont val="Tahoma"/>
            <family val="2"/>
          </rPr>
          <t xml:space="preserve">
</t>
        </r>
      </text>
    </comment>
    <comment ref="EP68" authorId="0" shapeId="0" xr:uid="{00000000-0006-0000-0100-000010000000}">
      <text>
        <r>
          <rPr>
            <b/>
            <sz val="9"/>
            <color indexed="81"/>
            <rFont val="Tahoma"/>
            <family val="2"/>
          </rPr>
          <t>0.4</t>
        </r>
        <r>
          <rPr>
            <sz val="9"/>
            <color indexed="81"/>
            <rFont val="Tahoma"/>
            <family val="2"/>
          </rPr>
          <t xml:space="preserve">
</t>
        </r>
      </text>
    </comment>
    <comment ref="ES68" authorId="0" shapeId="0" xr:uid="{00000000-0006-0000-0100-000011000000}">
      <text>
        <r>
          <rPr>
            <b/>
            <sz val="9"/>
            <color indexed="81"/>
            <rFont val="Tahoma"/>
            <family val="2"/>
          </rPr>
          <t>0.15</t>
        </r>
        <r>
          <rPr>
            <sz val="9"/>
            <color indexed="81"/>
            <rFont val="Tahoma"/>
            <family val="2"/>
          </rPr>
          <t xml:space="preserve">
</t>
        </r>
      </text>
    </comment>
    <comment ref="EP78" authorId="0" shapeId="0" xr:uid="{00000000-0006-0000-0100-000012000000}">
      <text>
        <r>
          <rPr>
            <b/>
            <sz val="9"/>
            <color indexed="81"/>
            <rFont val="Tahoma"/>
            <family val="2"/>
          </rPr>
          <t>1</t>
        </r>
        <r>
          <rPr>
            <sz val="9"/>
            <color indexed="81"/>
            <rFont val="Tahoma"/>
            <family val="2"/>
          </rPr>
          <t xml:space="preserve">
</t>
        </r>
      </text>
    </comment>
    <comment ref="EQ78" authorId="0" shapeId="0" xr:uid="{00000000-0006-0000-0100-000013000000}">
      <text>
        <r>
          <rPr>
            <b/>
            <sz val="9"/>
            <color indexed="81"/>
            <rFont val="Tahoma"/>
            <family val="2"/>
          </rPr>
          <t>0.25</t>
        </r>
        <r>
          <rPr>
            <sz val="9"/>
            <color indexed="81"/>
            <rFont val="Tahoma"/>
            <family val="2"/>
          </rPr>
          <t xml:space="preserve">
</t>
        </r>
      </text>
    </comment>
    <comment ref="ER78" authorId="0" shapeId="0" xr:uid="{00000000-0006-0000-0100-000014000000}">
      <text>
        <r>
          <rPr>
            <b/>
            <sz val="9"/>
            <color indexed="81"/>
            <rFont val="Tahoma"/>
            <family val="2"/>
          </rPr>
          <t>0.25</t>
        </r>
        <r>
          <rPr>
            <sz val="9"/>
            <color indexed="81"/>
            <rFont val="Tahoma"/>
            <family val="2"/>
          </rPr>
          <t xml:space="preserve">
</t>
        </r>
      </text>
    </comment>
    <comment ref="ES78" authorId="0" shapeId="0" xr:uid="{00000000-0006-0000-0100-000015000000}">
      <text>
        <r>
          <rPr>
            <b/>
            <sz val="9"/>
            <color indexed="81"/>
            <rFont val="Tahoma"/>
            <family val="2"/>
          </rPr>
          <t>0.25</t>
        </r>
        <r>
          <rPr>
            <sz val="9"/>
            <color indexed="81"/>
            <rFont val="Tahoma"/>
            <family val="2"/>
          </rPr>
          <t xml:space="preserve">
</t>
        </r>
      </text>
    </comment>
    <comment ref="ET78" authorId="0" shapeId="0" xr:uid="{00000000-0006-0000-0100-000016000000}">
      <text>
        <r>
          <rPr>
            <b/>
            <sz val="9"/>
            <color indexed="81"/>
            <rFont val="Tahoma"/>
            <family val="2"/>
          </rPr>
          <t>0.25</t>
        </r>
        <r>
          <rPr>
            <sz val="9"/>
            <color indexed="81"/>
            <rFont val="Tahoma"/>
            <family val="2"/>
          </rPr>
          <t xml:space="preserve">
</t>
        </r>
      </text>
    </comment>
    <comment ref="EP80" authorId="0" shapeId="0" xr:uid="{00000000-0006-0000-0100-000017000000}">
      <text>
        <r>
          <rPr>
            <b/>
            <sz val="9"/>
            <color indexed="81"/>
            <rFont val="Tahoma"/>
            <family val="2"/>
          </rPr>
          <t>DEBIÓ SER 2</t>
        </r>
        <r>
          <rPr>
            <sz val="9"/>
            <color indexed="81"/>
            <rFont val="Tahoma"/>
            <family val="2"/>
          </rPr>
          <t xml:space="preserve">
</t>
        </r>
      </text>
    </comment>
    <comment ref="EN81" authorId="0" shapeId="0" xr:uid="{00000000-0006-0000-0100-000018000000}">
      <text>
        <r>
          <rPr>
            <b/>
            <sz val="9"/>
            <color indexed="81"/>
            <rFont val="Tahoma"/>
            <family val="2"/>
          </rPr>
          <t>EN P.I. DNP: N° de escenarios construidos</t>
        </r>
        <r>
          <rPr>
            <sz val="9"/>
            <color indexed="81"/>
            <rFont val="Tahoma"/>
            <family val="2"/>
          </rPr>
          <t xml:space="preserve">
</t>
        </r>
      </text>
    </comment>
    <comment ref="EP84" authorId="0" shapeId="0" xr:uid="{00000000-0006-0000-0100-000019000000}">
      <text>
        <r>
          <rPr>
            <b/>
            <sz val="9"/>
            <color indexed="81"/>
            <rFont val="Tahoma"/>
            <family val="2"/>
          </rPr>
          <t>1</t>
        </r>
        <r>
          <rPr>
            <sz val="9"/>
            <color indexed="81"/>
            <rFont val="Tahoma"/>
            <family val="2"/>
          </rPr>
          <t xml:space="preserve">
</t>
        </r>
      </text>
    </comment>
    <comment ref="EP89" authorId="0" shapeId="0" xr:uid="{00000000-0006-0000-0100-00001A000000}">
      <text>
        <r>
          <rPr>
            <b/>
            <sz val="9"/>
            <color indexed="81"/>
            <rFont val="Tahoma"/>
            <family val="2"/>
          </rPr>
          <t>1
FALTA PROGRAMAR 70</t>
        </r>
        <r>
          <rPr>
            <sz val="9"/>
            <color indexed="81"/>
            <rFont val="Tahoma"/>
            <family val="2"/>
          </rPr>
          <t xml:space="preserve">
</t>
        </r>
      </text>
    </comment>
    <comment ref="EQ89" authorId="0" shapeId="0" xr:uid="{00000000-0006-0000-0100-00001B000000}">
      <text>
        <r>
          <rPr>
            <b/>
            <sz val="9"/>
            <color indexed="81"/>
            <rFont val="Tahoma"/>
            <family val="2"/>
          </rPr>
          <t>0.3</t>
        </r>
        <r>
          <rPr>
            <sz val="9"/>
            <color indexed="81"/>
            <rFont val="Tahoma"/>
            <family val="2"/>
          </rPr>
          <t xml:space="preserve">
</t>
        </r>
      </text>
    </comment>
    <comment ref="EP90" authorId="0" shapeId="0" xr:uid="{00000000-0006-0000-0100-00001C000000}">
      <text>
        <r>
          <rPr>
            <b/>
            <sz val="9"/>
            <color indexed="81"/>
            <rFont val="Tahoma"/>
            <family val="2"/>
          </rPr>
          <t>1
FALTA PROGRAMAR 90</t>
        </r>
        <r>
          <rPr>
            <sz val="9"/>
            <color indexed="81"/>
            <rFont val="Tahoma"/>
            <family val="2"/>
          </rPr>
          <t xml:space="preserve">
</t>
        </r>
      </text>
    </comment>
    <comment ref="EQ90" authorId="0" shapeId="0" xr:uid="{00000000-0006-0000-0100-00001D000000}">
      <text>
        <r>
          <rPr>
            <b/>
            <sz val="9"/>
            <color indexed="81"/>
            <rFont val="Tahoma"/>
            <family val="2"/>
          </rPr>
          <t>0.1</t>
        </r>
        <r>
          <rPr>
            <sz val="9"/>
            <color indexed="81"/>
            <rFont val="Tahoma"/>
            <family val="2"/>
          </rPr>
          <t xml:space="preserve">
</t>
        </r>
      </text>
    </comment>
    <comment ref="EP101" authorId="0" shapeId="0" xr:uid="{00000000-0006-0000-0100-00001E000000}">
      <text>
        <r>
          <rPr>
            <b/>
            <sz val="9"/>
            <color indexed="81"/>
            <rFont val="Tahoma"/>
            <family val="2"/>
          </rPr>
          <t>1</t>
        </r>
        <r>
          <rPr>
            <sz val="9"/>
            <color indexed="81"/>
            <rFont val="Tahoma"/>
            <family val="2"/>
          </rPr>
          <t xml:space="preserve">
</t>
        </r>
      </text>
    </comment>
    <comment ref="EQ101" authorId="0" shapeId="0" xr:uid="{00000000-0006-0000-0100-00001F000000}">
      <text>
        <r>
          <rPr>
            <b/>
            <sz val="9"/>
            <color indexed="81"/>
            <rFont val="Tahoma"/>
            <family val="2"/>
          </rPr>
          <t>0.25</t>
        </r>
        <r>
          <rPr>
            <sz val="9"/>
            <color indexed="81"/>
            <rFont val="Tahoma"/>
            <family val="2"/>
          </rPr>
          <t xml:space="preserve">
</t>
        </r>
      </text>
    </comment>
    <comment ref="ER101" authorId="0" shapeId="0" xr:uid="{00000000-0006-0000-0100-000020000000}">
      <text>
        <r>
          <rPr>
            <b/>
            <sz val="9"/>
            <color indexed="81"/>
            <rFont val="Tahoma"/>
            <family val="2"/>
          </rPr>
          <t>0.25</t>
        </r>
        <r>
          <rPr>
            <sz val="9"/>
            <color indexed="81"/>
            <rFont val="Tahoma"/>
            <family val="2"/>
          </rPr>
          <t xml:space="preserve">
</t>
        </r>
      </text>
    </comment>
    <comment ref="ES101" authorId="0" shapeId="0" xr:uid="{00000000-0006-0000-0100-000021000000}">
      <text>
        <r>
          <rPr>
            <b/>
            <sz val="9"/>
            <color indexed="81"/>
            <rFont val="Tahoma"/>
            <family val="2"/>
          </rPr>
          <t>0.25</t>
        </r>
        <r>
          <rPr>
            <sz val="9"/>
            <color indexed="81"/>
            <rFont val="Tahoma"/>
            <family val="2"/>
          </rPr>
          <t xml:space="preserve">
</t>
        </r>
      </text>
    </comment>
    <comment ref="ET101" authorId="0" shapeId="0" xr:uid="{00000000-0006-0000-0100-000022000000}">
      <text>
        <r>
          <rPr>
            <b/>
            <sz val="9"/>
            <color indexed="81"/>
            <rFont val="Tahoma"/>
            <family val="2"/>
          </rPr>
          <t>0.25</t>
        </r>
        <r>
          <rPr>
            <sz val="9"/>
            <color indexed="81"/>
            <rFont val="Tahoma"/>
            <family val="2"/>
          </rPr>
          <t xml:space="preserve">
</t>
        </r>
      </text>
    </comment>
    <comment ref="EP104" authorId="0" shapeId="0" xr:uid="{00000000-0006-0000-0100-000023000000}">
      <text>
        <r>
          <rPr>
            <b/>
            <sz val="9"/>
            <color indexed="81"/>
            <rFont val="Tahoma"/>
            <family val="2"/>
          </rPr>
          <t>1</t>
        </r>
        <r>
          <rPr>
            <sz val="9"/>
            <color indexed="81"/>
            <rFont val="Tahoma"/>
            <family val="2"/>
          </rPr>
          <t xml:space="preserve">
</t>
        </r>
      </text>
    </comment>
    <comment ref="EQ104" authorId="0" shapeId="0" xr:uid="{00000000-0006-0000-0100-000024000000}">
      <text>
        <r>
          <rPr>
            <b/>
            <sz val="9"/>
            <color indexed="81"/>
            <rFont val="Tahoma"/>
            <family val="2"/>
          </rPr>
          <t>0.25</t>
        </r>
        <r>
          <rPr>
            <sz val="9"/>
            <color indexed="81"/>
            <rFont val="Tahoma"/>
            <family val="2"/>
          </rPr>
          <t xml:space="preserve">
</t>
        </r>
      </text>
    </comment>
    <comment ref="ER104" authorId="0" shapeId="0" xr:uid="{00000000-0006-0000-0100-000025000000}">
      <text>
        <r>
          <rPr>
            <b/>
            <sz val="9"/>
            <color indexed="81"/>
            <rFont val="Tahoma"/>
            <family val="2"/>
          </rPr>
          <t>0.25</t>
        </r>
        <r>
          <rPr>
            <sz val="9"/>
            <color indexed="81"/>
            <rFont val="Tahoma"/>
            <family val="2"/>
          </rPr>
          <t xml:space="preserve">
</t>
        </r>
      </text>
    </comment>
    <comment ref="ES104" authorId="0" shapeId="0" xr:uid="{00000000-0006-0000-0100-000026000000}">
      <text>
        <r>
          <rPr>
            <b/>
            <sz val="9"/>
            <color indexed="81"/>
            <rFont val="Tahoma"/>
            <family val="2"/>
          </rPr>
          <t>0.25</t>
        </r>
        <r>
          <rPr>
            <sz val="9"/>
            <color indexed="81"/>
            <rFont val="Tahoma"/>
            <family val="2"/>
          </rPr>
          <t xml:space="preserve">
</t>
        </r>
      </text>
    </comment>
    <comment ref="ET104" authorId="0" shapeId="0" xr:uid="{00000000-0006-0000-0100-000027000000}">
      <text>
        <r>
          <rPr>
            <b/>
            <sz val="9"/>
            <color indexed="81"/>
            <rFont val="Tahoma"/>
            <family val="2"/>
          </rPr>
          <t>0.25</t>
        </r>
        <r>
          <rPr>
            <sz val="9"/>
            <color indexed="81"/>
            <rFont val="Tahoma"/>
            <family val="2"/>
          </rPr>
          <t xml:space="preserve">
</t>
        </r>
      </text>
    </comment>
    <comment ref="EP113" authorId="0" shapeId="0" xr:uid="{00000000-0006-0000-0100-000028000000}">
      <text>
        <r>
          <rPr>
            <b/>
            <sz val="9"/>
            <color indexed="81"/>
            <rFont val="Tahoma"/>
            <family val="2"/>
          </rPr>
          <t>0.3</t>
        </r>
        <r>
          <rPr>
            <sz val="9"/>
            <color indexed="81"/>
            <rFont val="Tahoma"/>
            <family val="2"/>
          </rPr>
          <t xml:space="preserve">
</t>
        </r>
      </text>
    </comment>
    <comment ref="EQ113" authorId="0" shapeId="0" xr:uid="{00000000-0006-0000-0100-000029000000}">
      <text>
        <r>
          <rPr>
            <b/>
            <sz val="9"/>
            <color indexed="81"/>
            <rFont val="Tahoma"/>
            <family val="2"/>
          </rPr>
          <t>0.25</t>
        </r>
        <r>
          <rPr>
            <sz val="9"/>
            <color indexed="81"/>
            <rFont val="Tahoma"/>
            <family val="2"/>
          </rPr>
          <t xml:space="preserve">
</t>
        </r>
      </text>
    </comment>
    <comment ref="ER113" authorId="0" shapeId="0" xr:uid="{00000000-0006-0000-0100-00002A000000}">
      <text>
        <r>
          <rPr>
            <b/>
            <sz val="9"/>
            <color indexed="81"/>
            <rFont val="Tahoma"/>
            <family val="2"/>
          </rPr>
          <t>0.26</t>
        </r>
        <r>
          <rPr>
            <sz val="9"/>
            <color indexed="81"/>
            <rFont val="Tahoma"/>
            <family val="2"/>
          </rPr>
          <t xml:space="preserve">
</t>
        </r>
      </text>
    </comment>
    <comment ref="ES113" authorId="0" shapeId="0" xr:uid="{00000000-0006-0000-0100-00002B000000}">
      <text>
        <r>
          <rPr>
            <b/>
            <sz val="9"/>
            <color indexed="81"/>
            <rFont val="Tahoma"/>
            <family val="2"/>
          </rPr>
          <t>0.29</t>
        </r>
        <r>
          <rPr>
            <sz val="9"/>
            <color indexed="81"/>
            <rFont val="Tahoma"/>
            <family val="2"/>
          </rPr>
          <t xml:space="preserve">
</t>
        </r>
      </text>
    </comment>
    <comment ref="ET113" authorId="0" shapeId="0" xr:uid="{00000000-0006-0000-0100-00002C000000}">
      <text>
        <r>
          <rPr>
            <b/>
            <sz val="9"/>
            <color indexed="81"/>
            <rFont val="Tahoma"/>
            <family val="2"/>
          </rPr>
          <t>0.3</t>
        </r>
        <r>
          <rPr>
            <sz val="9"/>
            <color indexed="81"/>
            <rFont val="Tahoma"/>
            <family val="2"/>
          </rPr>
          <t xml:space="preserve">
</t>
        </r>
      </text>
    </comment>
    <comment ref="EP114" authorId="0" shapeId="0" xr:uid="{00000000-0006-0000-0100-00002D000000}">
      <text>
        <r>
          <rPr>
            <b/>
            <sz val="9"/>
            <color indexed="81"/>
            <rFont val="Tahoma"/>
            <family val="2"/>
          </rPr>
          <t>0.58</t>
        </r>
        <r>
          <rPr>
            <sz val="9"/>
            <color indexed="81"/>
            <rFont val="Tahoma"/>
            <family val="2"/>
          </rPr>
          <t xml:space="preserve">
</t>
        </r>
      </text>
    </comment>
    <comment ref="EQ114" authorId="0" shapeId="0" xr:uid="{00000000-0006-0000-0100-00002E000000}">
      <text>
        <r>
          <rPr>
            <b/>
            <sz val="9"/>
            <color indexed="81"/>
            <rFont val="Tahoma"/>
            <family val="2"/>
          </rPr>
          <t>0.4</t>
        </r>
      </text>
    </comment>
    <comment ref="ER114" authorId="0" shapeId="0" xr:uid="{00000000-0006-0000-0100-00002F000000}">
      <text>
        <r>
          <rPr>
            <b/>
            <sz val="9"/>
            <color indexed="81"/>
            <rFont val="Tahoma"/>
            <family val="2"/>
          </rPr>
          <t>0.45</t>
        </r>
        <r>
          <rPr>
            <sz val="9"/>
            <color indexed="81"/>
            <rFont val="Tahoma"/>
            <family val="2"/>
          </rPr>
          <t xml:space="preserve">
</t>
        </r>
      </text>
    </comment>
    <comment ref="ES114" authorId="0" shapeId="0" xr:uid="{00000000-0006-0000-0100-000030000000}">
      <text>
        <r>
          <rPr>
            <b/>
            <sz val="9"/>
            <color indexed="81"/>
            <rFont val="Tahoma"/>
            <family val="2"/>
          </rPr>
          <t>0.5</t>
        </r>
        <r>
          <rPr>
            <sz val="9"/>
            <color indexed="81"/>
            <rFont val="Tahoma"/>
            <family val="2"/>
          </rPr>
          <t xml:space="preserve">
</t>
        </r>
      </text>
    </comment>
    <comment ref="ET114" authorId="0" shapeId="0" xr:uid="{00000000-0006-0000-0100-000031000000}">
      <text>
        <r>
          <rPr>
            <b/>
            <sz val="9"/>
            <color indexed="81"/>
            <rFont val="Tahoma"/>
            <family val="2"/>
          </rPr>
          <t>0.58</t>
        </r>
        <r>
          <rPr>
            <sz val="9"/>
            <color indexed="81"/>
            <rFont val="Tahoma"/>
            <family val="2"/>
          </rPr>
          <t xml:space="preserve">
</t>
        </r>
      </text>
    </comment>
    <comment ref="EP115" authorId="0" shapeId="0" xr:uid="{00000000-0006-0000-0100-000032000000}">
      <text>
        <r>
          <rPr>
            <b/>
            <sz val="9"/>
            <color indexed="81"/>
            <rFont val="Tahoma"/>
            <family val="2"/>
          </rPr>
          <t>0.1</t>
        </r>
        <r>
          <rPr>
            <sz val="9"/>
            <color indexed="81"/>
            <rFont val="Tahoma"/>
            <family val="2"/>
          </rPr>
          <t xml:space="preserve">
</t>
        </r>
      </text>
    </comment>
    <comment ref="EQ115" authorId="0" shapeId="0" xr:uid="{00000000-0006-0000-0100-000033000000}">
      <text>
        <r>
          <rPr>
            <b/>
            <sz val="9"/>
            <color indexed="81"/>
            <rFont val="Tahoma"/>
            <family val="2"/>
          </rPr>
          <t>0.1</t>
        </r>
        <r>
          <rPr>
            <sz val="9"/>
            <color indexed="81"/>
            <rFont val="Tahoma"/>
            <family val="2"/>
          </rPr>
          <t xml:space="preserve">
</t>
        </r>
      </text>
    </comment>
    <comment ref="ER115" authorId="0" shapeId="0" xr:uid="{00000000-0006-0000-0100-000034000000}">
      <text>
        <r>
          <rPr>
            <b/>
            <sz val="9"/>
            <color indexed="81"/>
            <rFont val="Tahoma"/>
            <family val="2"/>
          </rPr>
          <t>0.4</t>
        </r>
      </text>
    </comment>
    <comment ref="ES115" authorId="0" shapeId="0" xr:uid="{00000000-0006-0000-0100-000035000000}">
      <text>
        <r>
          <rPr>
            <b/>
            <sz val="9"/>
            <color indexed="81"/>
            <rFont val="Tahoma"/>
            <family val="2"/>
          </rPr>
          <t>0.6</t>
        </r>
        <r>
          <rPr>
            <sz val="9"/>
            <color indexed="81"/>
            <rFont val="Tahoma"/>
            <family val="2"/>
          </rPr>
          <t xml:space="preserve">
</t>
        </r>
      </text>
    </comment>
    <comment ref="EP117" authorId="0" shapeId="0" xr:uid="{00000000-0006-0000-0100-000036000000}">
      <text>
        <r>
          <rPr>
            <b/>
            <sz val="9"/>
            <color indexed="81"/>
            <rFont val="Tahoma"/>
            <family val="2"/>
          </rPr>
          <t>0.3</t>
        </r>
        <r>
          <rPr>
            <sz val="9"/>
            <color indexed="81"/>
            <rFont val="Tahoma"/>
            <family val="2"/>
          </rPr>
          <t xml:space="preserve">
</t>
        </r>
      </text>
    </comment>
    <comment ref="EP119" authorId="0" shapeId="0" xr:uid="{00000000-0006-0000-0100-000037000000}">
      <text>
        <r>
          <rPr>
            <b/>
            <sz val="9"/>
            <color indexed="81"/>
            <rFont val="Tahoma"/>
            <family val="2"/>
          </rPr>
          <t>0.4</t>
        </r>
        <r>
          <rPr>
            <sz val="9"/>
            <color indexed="81"/>
            <rFont val="Tahoma"/>
            <family val="2"/>
          </rPr>
          <t xml:space="preserve">
</t>
        </r>
      </text>
    </comment>
    <comment ref="EP120" authorId="0" shapeId="0" xr:uid="{00000000-0006-0000-0100-000038000000}">
      <text>
        <r>
          <rPr>
            <b/>
            <sz val="9"/>
            <color indexed="81"/>
            <rFont val="Tahoma"/>
            <family val="2"/>
          </rPr>
          <t>0.9</t>
        </r>
        <r>
          <rPr>
            <sz val="9"/>
            <color indexed="81"/>
            <rFont val="Tahoma"/>
            <family val="2"/>
          </rPr>
          <t xml:space="preserve">
</t>
        </r>
      </text>
    </comment>
    <comment ref="EP125" authorId="0" shapeId="0" xr:uid="{00000000-0006-0000-0100-000039000000}">
      <text>
        <r>
          <rPr>
            <b/>
            <sz val="9"/>
            <color indexed="81"/>
            <rFont val="Tahoma"/>
            <family val="2"/>
          </rPr>
          <t>0.7</t>
        </r>
        <r>
          <rPr>
            <sz val="9"/>
            <color indexed="81"/>
            <rFont val="Tahoma"/>
            <family val="2"/>
          </rPr>
          <t xml:space="preserve">
</t>
        </r>
      </text>
    </comment>
    <comment ref="EQ125" authorId="0" shapeId="0" xr:uid="{00000000-0006-0000-0100-00003A000000}">
      <text>
        <r>
          <rPr>
            <b/>
            <sz val="9"/>
            <color indexed="81"/>
            <rFont val="Tahoma"/>
            <family val="2"/>
          </rPr>
          <t>0.1</t>
        </r>
        <r>
          <rPr>
            <sz val="9"/>
            <color indexed="81"/>
            <rFont val="Tahoma"/>
            <family val="2"/>
          </rPr>
          <t xml:space="preserve">
</t>
        </r>
      </text>
    </comment>
    <comment ref="EP148" authorId="0" shapeId="0" xr:uid="{00000000-0006-0000-0100-00003B000000}">
      <text>
        <r>
          <rPr>
            <b/>
            <sz val="9"/>
            <color indexed="81"/>
            <rFont val="Tahoma"/>
            <family val="2"/>
          </rPr>
          <t>PENDIENTE PROGRAMAR 12?</t>
        </r>
        <r>
          <rPr>
            <sz val="9"/>
            <color indexed="81"/>
            <rFont val="Tahoma"/>
            <family val="2"/>
          </rPr>
          <t xml:space="preserve">
</t>
        </r>
      </text>
    </comment>
    <comment ref="EP151" authorId="0" shapeId="0" xr:uid="{00000000-0006-0000-0100-00003C000000}">
      <text>
        <r>
          <rPr>
            <b/>
            <sz val="9"/>
            <color indexed="81"/>
            <rFont val="Tahoma"/>
            <family val="2"/>
          </rPr>
          <t>FALTA PROGRAMAR 26?</t>
        </r>
        <r>
          <rPr>
            <sz val="9"/>
            <color indexed="81"/>
            <rFont val="Tahoma"/>
            <family val="2"/>
          </rPr>
          <t xml:space="preserve">
</t>
        </r>
      </text>
    </comment>
    <comment ref="EN165" authorId="0" shapeId="0" xr:uid="{00000000-0006-0000-0100-00003D000000}">
      <text>
        <r>
          <rPr>
            <b/>
            <sz val="9"/>
            <color indexed="81"/>
            <rFont val="Tahoma"/>
            <family val="2"/>
          </rPr>
          <t>EN P.I. ES: Porcentaje de construcción del Complejo Universitario Municipal</t>
        </r>
      </text>
    </comment>
    <comment ref="EP165" authorId="0" shapeId="0" xr:uid="{00000000-0006-0000-0100-00003E000000}">
      <text>
        <r>
          <rPr>
            <b/>
            <sz val="9"/>
            <color indexed="81"/>
            <rFont val="Tahoma"/>
            <family val="2"/>
          </rPr>
          <t>EN P.D. LA META ES 1</t>
        </r>
        <r>
          <rPr>
            <sz val="9"/>
            <color indexed="81"/>
            <rFont val="Tahoma"/>
            <family val="2"/>
          </rPr>
          <t xml:space="preserve">
</t>
        </r>
      </text>
    </comment>
    <comment ref="EP170" authorId="0" shapeId="0" xr:uid="{00000000-0006-0000-0100-00003F000000}">
      <text>
        <r>
          <rPr>
            <b/>
            <sz val="9"/>
            <color indexed="81"/>
            <rFont val="Tahoma"/>
            <family val="2"/>
          </rPr>
          <t>FALTA PROGRAMAR 6</t>
        </r>
        <r>
          <rPr>
            <sz val="9"/>
            <color indexed="81"/>
            <rFont val="Tahoma"/>
            <family val="2"/>
          </rPr>
          <t xml:space="preserve">
</t>
        </r>
      </text>
    </comment>
    <comment ref="EP171" authorId="0" shapeId="0" xr:uid="{00000000-0006-0000-0100-000040000000}">
      <text>
        <r>
          <rPr>
            <b/>
            <sz val="9"/>
            <color indexed="81"/>
            <rFont val="Tahoma"/>
            <family val="2"/>
          </rPr>
          <t>FALTA PROGRAMAR 15</t>
        </r>
        <r>
          <rPr>
            <sz val="9"/>
            <color indexed="81"/>
            <rFont val="Tahoma"/>
            <family val="2"/>
          </rPr>
          <t xml:space="preserve">
</t>
        </r>
      </text>
    </comment>
    <comment ref="EP173" authorId="0" shapeId="0" xr:uid="{00000000-0006-0000-0100-000041000000}">
      <text>
        <r>
          <rPr>
            <b/>
            <sz val="9"/>
            <color indexed="81"/>
            <rFont val="Tahoma"/>
            <family val="2"/>
          </rPr>
          <t>FALTA PROGRAMAR 12</t>
        </r>
        <r>
          <rPr>
            <sz val="9"/>
            <color indexed="81"/>
            <rFont val="Tahoma"/>
            <family val="2"/>
          </rPr>
          <t xml:space="preserve">
</t>
        </r>
      </text>
    </comment>
    <comment ref="EP174" authorId="0" shapeId="0" xr:uid="{00000000-0006-0000-0100-000042000000}">
      <text>
        <r>
          <rPr>
            <b/>
            <sz val="9"/>
            <color indexed="81"/>
            <rFont val="Tahoma"/>
            <family val="2"/>
          </rPr>
          <t>FALTA PROGRAMAR 4</t>
        </r>
        <r>
          <rPr>
            <sz val="9"/>
            <color indexed="81"/>
            <rFont val="Tahoma"/>
            <family val="2"/>
          </rPr>
          <t xml:space="preserve">
</t>
        </r>
      </text>
    </comment>
    <comment ref="EP176" authorId="0" shapeId="0" xr:uid="{00000000-0006-0000-0100-000043000000}">
      <text>
        <r>
          <rPr>
            <b/>
            <sz val="9"/>
            <color indexed="81"/>
            <rFont val="Tahoma"/>
            <family val="2"/>
          </rPr>
          <t>FALTA PROGRAMAR 64</t>
        </r>
      </text>
    </comment>
    <comment ref="EP177" authorId="0" shapeId="0" xr:uid="{00000000-0006-0000-0100-000044000000}">
      <text>
        <r>
          <rPr>
            <b/>
            <sz val="9"/>
            <color indexed="81"/>
            <rFont val="Tahoma"/>
            <family val="2"/>
          </rPr>
          <t>FALTA PROGRAMAR 1</t>
        </r>
      </text>
    </comment>
    <comment ref="EP187" authorId="0" shapeId="0" xr:uid="{00000000-0006-0000-0100-000045000000}">
      <text>
        <r>
          <rPr>
            <b/>
            <sz val="9"/>
            <color indexed="81"/>
            <rFont val="Tahoma"/>
            <family val="2"/>
          </rPr>
          <t>EN P.I. ESTÁ EN 1</t>
        </r>
      </text>
    </comment>
    <comment ref="EQ187" authorId="0" shapeId="0" xr:uid="{00000000-0006-0000-0100-000046000000}">
      <text>
        <r>
          <rPr>
            <b/>
            <sz val="9"/>
            <color indexed="81"/>
            <rFont val="Tahoma"/>
            <family val="2"/>
          </rPr>
          <t>EN P.I. ESTÁ EN 0.1</t>
        </r>
        <r>
          <rPr>
            <sz val="9"/>
            <color indexed="81"/>
            <rFont val="Tahoma"/>
            <family val="2"/>
          </rPr>
          <t xml:space="preserve">
</t>
        </r>
      </text>
    </comment>
    <comment ref="ER187" authorId="0" shapeId="0" xr:uid="{00000000-0006-0000-0100-000047000000}">
      <text>
        <r>
          <rPr>
            <b/>
            <sz val="9"/>
            <color indexed="81"/>
            <rFont val="Tahoma"/>
            <family val="2"/>
          </rPr>
          <t>EN P.I. ESTÁ EN 0.3</t>
        </r>
        <r>
          <rPr>
            <sz val="9"/>
            <color indexed="81"/>
            <rFont val="Tahoma"/>
            <family val="2"/>
          </rPr>
          <t xml:space="preserve">
</t>
        </r>
      </text>
    </comment>
    <comment ref="ES187" authorId="0" shapeId="0" xr:uid="{00000000-0006-0000-0100-000048000000}">
      <text>
        <r>
          <rPr>
            <b/>
            <sz val="9"/>
            <color indexed="81"/>
            <rFont val="Tahoma"/>
            <family val="2"/>
          </rPr>
          <t>EN P.I. ESTÁ EN 0.3</t>
        </r>
        <r>
          <rPr>
            <sz val="9"/>
            <color indexed="81"/>
            <rFont val="Tahoma"/>
            <family val="2"/>
          </rPr>
          <t xml:space="preserve">
</t>
        </r>
      </text>
    </comment>
    <comment ref="ET187" authorId="0" shapeId="0" xr:uid="{00000000-0006-0000-0100-000049000000}">
      <text>
        <r>
          <rPr>
            <b/>
            <sz val="9"/>
            <color indexed="81"/>
            <rFont val="Tahoma"/>
            <family val="2"/>
          </rPr>
          <t>EN P.I. ESTÁ EN 0.3</t>
        </r>
        <r>
          <rPr>
            <sz val="9"/>
            <color indexed="81"/>
            <rFont val="Tahoma"/>
            <family val="2"/>
          </rPr>
          <t xml:space="preserve">
</t>
        </r>
      </text>
    </comment>
    <comment ref="EP191" authorId="0" shapeId="0" xr:uid="{00000000-0006-0000-0100-00004A000000}">
      <text>
        <r>
          <rPr>
            <b/>
            <sz val="9"/>
            <color indexed="81"/>
            <rFont val="Tahoma"/>
            <family val="2"/>
          </rPr>
          <t>FALTA PROGRAMAR 15</t>
        </r>
      </text>
    </comment>
    <comment ref="EP195" authorId="0" shapeId="0" xr:uid="{00000000-0006-0000-0100-00004B000000}">
      <text>
        <r>
          <rPr>
            <b/>
            <sz val="9"/>
            <color indexed="81"/>
            <rFont val="Tahoma"/>
            <family val="2"/>
          </rPr>
          <t>FALTA PROGRAMAR 800</t>
        </r>
        <r>
          <rPr>
            <sz val="9"/>
            <color indexed="81"/>
            <rFont val="Tahoma"/>
            <family val="2"/>
          </rPr>
          <t xml:space="preserve">
</t>
        </r>
      </text>
    </comment>
    <comment ref="EP199" authorId="0" shapeId="0" xr:uid="{00000000-0006-0000-0100-00004C000000}">
      <text>
        <r>
          <rPr>
            <b/>
            <sz val="9"/>
            <color indexed="81"/>
            <rFont val="Tahoma"/>
            <family val="2"/>
          </rPr>
          <t>EN P.I. ES 1</t>
        </r>
        <r>
          <rPr>
            <sz val="9"/>
            <color indexed="81"/>
            <rFont val="Tahoma"/>
            <family val="2"/>
          </rPr>
          <t xml:space="preserve">
</t>
        </r>
      </text>
    </comment>
    <comment ref="EP209" authorId="0" shapeId="0" xr:uid="{00000000-0006-0000-0100-00004D000000}">
      <text>
        <r>
          <rPr>
            <b/>
            <sz val="9"/>
            <color indexed="81"/>
            <rFont val="Tahoma"/>
            <family val="2"/>
          </rPr>
          <t>FALTA PROGRAMAR 51</t>
        </r>
      </text>
    </comment>
    <comment ref="EP213" authorId="0" shapeId="0" xr:uid="{00000000-0006-0000-0100-00004E000000}">
      <text>
        <r>
          <rPr>
            <b/>
            <sz val="9"/>
            <color indexed="81"/>
            <rFont val="Tahoma"/>
            <family val="2"/>
          </rPr>
          <t>PROGRAMACIÓN SUMA 1.20. REPROGRAMAR</t>
        </r>
        <r>
          <rPr>
            <sz val="9"/>
            <color indexed="81"/>
            <rFont val="Tahoma"/>
            <family val="2"/>
          </rPr>
          <t xml:space="preserve">
</t>
        </r>
      </text>
    </comment>
    <comment ref="EP217" authorId="0" shapeId="0" xr:uid="{00000000-0006-0000-0100-00004F000000}">
      <text>
        <r>
          <rPr>
            <b/>
            <sz val="9"/>
            <color indexed="81"/>
            <rFont val="Tahoma"/>
            <family val="2"/>
          </rPr>
          <t>CORREGIR PROGRAMACIÓN, NO SUMA 0.7</t>
        </r>
        <r>
          <rPr>
            <sz val="9"/>
            <color indexed="81"/>
            <rFont val="Tahoma"/>
            <family val="2"/>
          </rPr>
          <t xml:space="preserve">
</t>
        </r>
      </text>
    </comment>
    <comment ref="ES231" authorId="0" shapeId="0" xr:uid="{00000000-0006-0000-0100-000050000000}">
      <text>
        <r>
          <rPr>
            <b/>
            <sz val="9"/>
            <color indexed="81"/>
            <rFont val="Tahoma"/>
            <family val="2"/>
          </rPr>
          <t>EN P.I. ES 0.2</t>
        </r>
      </text>
    </comment>
    <comment ref="EP239" authorId="0" shapeId="0" xr:uid="{00000000-0006-0000-0100-000051000000}">
      <text>
        <r>
          <rPr>
            <b/>
            <sz val="9"/>
            <color indexed="81"/>
            <rFont val="Tahoma"/>
            <family val="2"/>
          </rPr>
          <t>EN P.I. ES 1</t>
        </r>
        <r>
          <rPr>
            <sz val="9"/>
            <color indexed="81"/>
            <rFont val="Tahoma"/>
            <family val="2"/>
          </rPr>
          <t xml:space="preserve">
</t>
        </r>
      </text>
    </comment>
    <comment ref="EP257" authorId="0" shapeId="0" xr:uid="{00000000-0006-0000-0100-000052000000}">
      <text>
        <r>
          <rPr>
            <b/>
            <sz val="9"/>
            <color indexed="81"/>
            <rFont val="Tahoma"/>
            <family val="2"/>
          </rPr>
          <t>EN PLAN INDICATIVO ES 1</t>
        </r>
      </text>
    </comment>
    <comment ref="EQ257" authorId="0" shapeId="0" xr:uid="{00000000-0006-0000-0100-000053000000}">
      <text>
        <r>
          <rPr>
            <b/>
            <sz val="9"/>
            <color indexed="81"/>
            <rFont val="Tahoma"/>
            <family val="2"/>
          </rPr>
          <t>EN PLAN INDICATIVO ES 0.25</t>
        </r>
      </text>
    </comment>
    <comment ref="ER257" authorId="0" shapeId="0" xr:uid="{00000000-0006-0000-0100-000054000000}">
      <text>
        <r>
          <rPr>
            <b/>
            <sz val="9"/>
            <color indexed="81"/>
            <rFont val="Tahoma"/>
            <family val="2"/>
          </rPr>
          <t>EN PLAN INDICATIVO ES 0.25</t>
        </r>
      </text>
    </comment>
    <comment ref="ES257" authorId="0" shapeId="0" xr:uid="{00000000-0006-0000-0100-000055000000}">
      <text>
        <r>
          <rPr>
            <b/>
            <sz val="9"/>
            <color indexed="81"/>
            <rFont val="Tahoma"/>
            <family val="2"/>
          </rPr>
          <t>EN PLAN INDICATIVO ES 0.25</t>
        </r>
      </text>
    </comment>
    <comment ref="ET257" authorId="0" shapeId="0" xr:uid="{00000000-0006-0000-0100-000056000000}">
      <text>
        <r>
          <rPr>
            <b/>
            <sz val="9"/>
            <color indexed="81"/>
            <rFont val="Tahoma"/>
            <family val="2"/>
          </rPr>
          <t>EN PLAN INDICATIVO ES 0.25</t>
        </r>
      </text>
    </comment>
    <comment ref="EP280" authorId="0" shapeId="0" xr:uid="{00000000-0006-0000-0100-000057000000}">
      <text>
        <r>
          <rPr>
            <b/>
            <sz val="9"/>
            <color indexed="81"/>
            <rFont val="Tahoma"/>
            <family val="2"/>
          </rPr>
          <t>EN P.I. ESTÁ 1</t>
        </r>
      </text>
    </comment>
    <comment ref="EQ280" authorId="0" shapeId="0" xr:uid="{00000000-0006-0000-0100-000058000000}">
      <text>
        <r>
          <rPr>
            <b/>
            <sz val="9"/>
            <color indexed="81"/>
            <rFont val="Tahoma"/>
            <family val="2"/>
          </rPr>
          <t>EN P.I. ESTÁ 0.17</t>
        </r>
      </text>
    </comment>
    <comment ref="ER280" authorId="0" shapeId="0" xr:uid="{00000000-0006-0000-0100-000059000000}">
      <text>
        <r>
          <rPr>
            <b/>
            <sz val="9"/>
            <color indexed="81"/>
            <rFont val="Tahoma"/>
            <family val="2"/>
          </rPr>
          <t>EN P.I. ESTÁ 0.5</t>
        </r>
      </text>
    </comment>
    <comment ref="ES280" authorId="0" shapeId="0" xr:uid="{00000000-0006-0000-0100-00005A000000}">
      <text>
        <r>
          <rPr>
            <b/>
            <sz val="9"/>
            <color indexed="81"/>
            <rFont val="Tahoma"/>
            <family val="2"/>
          </rPr>
          <t>EN P.I. ESTÁ 0.17</t>
        </r>
      </text>
    </comment>
    <comment ref="ET280" authorId="0" shapeId="0" xr:uid="{00000000-0006-0000-0100-00005B000000}">
      <text>
        <r>
          <rPr>
            <b/>
            <sz val="9"/>
            <color indexed="81"/>
            <rFont val="Tahoma"/>
            <family val="2"/>
          </rPr>
          <t>EN P.I. ESTÁ 0.16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mhz</author>
  </authors>
  <commentList>
    <comment ref="B3" authorId="0" shapeId="0" xr:uid="{00000000-0006-0000-0400-000001000000}">
      <text>
        <r>
          <rPr>
            <b/>
            <sz val="8"/>
            <color indexed="81"/>
            <rFont val="Tahoma"/>
            <family val="2"/>
          </rPr>
          <t>DIGITE EL TOTAL DE BENEFICIARIOS PARA ESTE RANGO DE EDAD</t>
        </r>
      </text>
    </comment>
    <comment ref="C3" authorId="0" shapeId="0" xr:uid="{00000000-0006-0000-0400-000002000000}">
      <text>
        <r>
          <rPr>
            <b/>
            <sz val="8"/>
            <color indexed="81"/>
            <rFont val="Tahoma"/>
            <family val="2"/>
          </rPr>
          <t>DIGITE EL TOTAL DE BENEFICIARIOS PARA ESTE RANGO DE EDAD</t>
        </r>
      </text>
    </comment>
    <comment ref="D3" authorId="0" shapeId="0" xr:uid="{00000000-0006-0000-0400-000003000000}">
      <text>
        <r>
          <rPr>
            <b/>
            <sz val="8"/>
            <color indexed="81"/>
            <rFont val="Tahoma"/>
            <family val="2"/>
          </rPr>
          <t>DIGITE EL TOTAL DE BENEFICIARIOS PARA ESTE RANGO DE EDAD</t>
        </r>
      </text>
    </comment>
    <comment ref="E3" authorId="0" shapeId="0" xr:uid="{00000000-0006-0000-0400-000004000000}">
      <text>
        <r>
          <rPr>
            <b/>
            <sz val="8"/>
            <color indexed="81"/>
            <rFont val="Tahoma"/>
            <family val="2"/>
          </rPr>
          <t>DIGITE EL TOTAL DE BENEFICIARIOS PARA ESTE RANGO DE EDAD</t>
        </r>
      </text>
    </comment>
    <comment ref="F3" authorId="0" shapeId="0" xr:uid="{00000000-0006-0000-0400-000005000000}">
      <text>
        <r>
          <rPr>
            <b/>
            <sz val="8"/>
            <color indexed="81"/>
            <rFont val="Tahoma"/>
            <family val="2"/>
          </rPr>
          <t>DIGITE EL TOTAL DE BENEFICIARIOS PARA ESTE RANGO DE EDAD</t>
        </r>
      </text>
    </comment>
    <comment ref="G3" authorId="0" shapeId="0" xr:uid="{00000000-0006-0000-0400-000006000000}">
      <text>
        <r>
          <rPr>
            <b/>
            <sz val="8"/>
            <color indexed="81"/>
            <rFont val="Tahoma"/>
            <family val="2"/>
          </rPr>
          <t>DIGITE EL TOTAL DE BENEFICIARIOS PARA ESTE RANGO DE EDAD</t>
        </r>
      </text>
    </comment>
    <comment ref="I3" authorId="0" shapeId="0" xr:uid="{00000000-0006-0000-0400-000007000000}">
      <text>
        <r>
          <rPr>
            <b/>
            <sz val="8"/>
            <color indexed="81"/>
            <rFont val="Tahoma"/>
            <family val="2"/>
          </rPr>
          <t>DIGITE EL TOTAL DE BENEFICIARIOS PARA ESTE GÉNERO</t>
        </r>
      </text>
    </comment>
    <comment ref="J3" authorId="0" shapeId="0" xr:uid="{00000000-0006-0000-0400-000008000000}">
      <text>
        <r>
          <rPr>
            <b/>
            <sz val="8"/>
            <color indexed="81"/>
            <rFont val="Tahoma"/>
            <family val="2"/>
          </rPr>
          <t>DIGITE EL TOTAL DE BENEFICIARIOS PARA ESTE GÉNERO</t>
        </r>
      </text>
    </comment>
    <comment ref="L3" authorId="0" shapeId="0" xr:uid="{00000000-0006-0000-0400-000009000000}">
      <text>
        <r>
          <rPr>
            <b/>
            <sz val="8"/>
            <color indexed="81"/>
            <rFont val="Tahoma"/>
            <family val="2"/>
          </rPr>
          <t>DIGITE EL TOTAL DE BENEFICIARIOS PARA ESTA CONDICIÓN</t>
        </r>
      </text>
    </comment>
    <comment ref="M3" authorId="0" shapeId="0" xr:uid="{00000000-0006-0000-0400-00000A000000}">
      <text>
        <r>
          <rPr>
            <b/>
            <sz val="8"/>
            <color indexed="81"/>
            <rFont val="Tahoma"/>
            <family val="2"/>
          </rPr>
          <t>DIGITE EL TOTAL DE BENEFICIARIOS PARA ESTA CONDICIÓN</t>
        </r>
      </text>
    </comment>
    <comment ref="N3" authorId="0" shapeId="0" xr:uid="{00000000-0006-0000-0400-00000B000000}">
      <text>
        <r>
          <rPr>
            <b/>
            <sz val="8"/>
            <color indexed="81"/>
            <rFont val="Tahoma"/>
            <family val="2"/>
          </rPr>
          <t>DIGITE EL TOTAL DE BENEFICIARIOS PARA ESTA CONDICIÓN</t>
        </r>
      </text>
    </comment>
    <comment ref="O3" authorId="0" shapeId="0" xr:uid="{00000000-0006-0000-0400-00000C000000}">
      <text>
        <r>
          <rPr>
            <b/>
            <sz val="8"/>
            <color indexed="81"/>
            <rFont val="Tahoma"/>
            <family val="2"/>
          </rPr>
          <t>DIGITE EL TOTAL DE BENEFICIARIOS PARA ESTA CONDICIÓN</t>
        </r>
      </text>
    </comment>
    <comment ref="P3" authorId="0" shapeId="0" xr:uid="{00000000-0006-0000-0400-00000D00000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<sst xmlns="http://schemas.openxmlformats.org/spreadsheetml/2006/main" count="10505" uniqueCount="1949">
  <si>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</si>
  <si>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</si>
  <si>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</si>
  <si>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</si>
  <si>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</si>
  <si>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</si>
  <si>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</si>
  <si>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</si>
  <si>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</si>
  <si>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</si>
  <si>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</si>
  <si>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</si>
  <si>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</si>
  <si>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</si>
  <si>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</si>
  <si>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</si>
  <si>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</si>
  <si>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</si>
  <si>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</si>
  <si>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</si>
  <si>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</si>
  <si>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</si>
  <si>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</si>
  <si>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</si>
  <si>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</si>
  <si>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</si>
  <si>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</si>
  <si>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</si>
  <si>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</si>
  <si>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</si>
  <si>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</si>
  <si>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</si>
  <si>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</si>
  <si>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</si>
  <si>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</si>
  <si>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</si>
  <si>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</si>
  <si>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</si>
  <si>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</si>
  <si>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</si>
  <si>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</si>
  <si>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</si>
  <si>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</si>
  <si>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</si>
  <si>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</si>
  <si>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</si>
  <si>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</si>
  <si>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</si>
  <si>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</si>
  <si>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</si>
  <si>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</si>
  <si>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</si>
  <si>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</si>
  <si>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</si>
  <si>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</si>
  <si>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</si>
  <si>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</si>
  <si>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</si>
  <si>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</si>
  <si>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</si>
  <si>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</si>
  <si>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</si>
  <si>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</si>
  <si>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</si>
  <si>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</si>
  <si>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</si>
  <si>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</si>
  <si>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</si>
  <si>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</si>
  <si>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</si>
  <si>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</si>
  <si>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</si>
  <si>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</si>
  <si>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</si>
  <si>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</si>
  <si>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</si>
  <si>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</si>
  <si>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</si>
  <si>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</si>
  <si>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</si>
  <si>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</si>
  <si>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</si>
  <si>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</si>
  <si>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</si>
  <si>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</si>
  <si>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</si>
  <si>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</si>
  <si>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</si>
  <si>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</si>
  <si>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</si>
  <si>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</si>
  <si>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</si>
  <si>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</si>
  <si>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</si>
  <si>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</si>
  <si>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</si>
  <si>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</si>
  <si>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</si>
  <si>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</si>
  <si>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</si>
  <si>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</si>
  <si>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</si>
  <si>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</si>
  <si>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</si>
  <si>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</si>
  <si>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</si>
  <si>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</si>
  <si>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</si>
  <si>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</si>
  <si>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</si>
  <si>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</si>
  <si>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</si>
  <si>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</si>
  <si>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</si>
  <si>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</si>
  <si>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</si>
  <si>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</si>
  <si>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</si>
  <si>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</si>
  <si>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</si>
  <si>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</si>
  <si>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</si>
  <si>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</si>
  <si>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</si>
  <si>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</si>
  <si>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</si>
  <si>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</si>
  <si>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</si>
  <si>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</si>
  <si>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</si>
  <si>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</si>
  <si>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</si>
  <si>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</si>
  <si>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</si>
  <si>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</si>
  <si>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</si>
  <si>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</si>
  <si>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</si>
  <si>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</si>
  <si>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</si>
  <si>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</si>
  <si>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</si>
  <si>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</si>
  <si>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</si>
  <si>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</si>
  <si>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</si>
  <si>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</si>
  <si>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</si>
  <si>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</si>
  <si>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</si>
  <si>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</si>
  <si>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</si>
  <si>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</si>
  <si>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</si>
  <si>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</si>
  <si>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</si>
  <si>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</si>
  <si>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</si>
  <si>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</si>
  <si>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</si>
  <si>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</si>
  <si>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</si>
  <si>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</si>
  <si>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</si>
  <si>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</si>
  <si>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</si>
  <si>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</si>
  <si>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</si>
  <si>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</si>
  <si>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</si>
  <si>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</si>
  <si>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</si>
  <si>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</si>
  <si>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</si>
  <si>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</si>
  <si>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</si>
  <si>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</si>
  <si>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</si>
  <si>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</si>
  <si>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</si>
  <si>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</si>
  <si>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</si>
  <si>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</si>
  <si>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</si>
  <si>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</si>
  <si>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</si>
  <si>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</si>
  <si>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</si>
  <si>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</si>
  <si>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</si>
  <si>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</si>
  <si>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</si>
  <si>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</si>
  <si>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</si>
  <si>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</si>
  <si>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</si>
  <si>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</si>
  <si>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</si>
  <si>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</si>
  <si>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</si>
  <si>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</si>
  <si>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</si>
  <si>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</si>
  <si>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</si>
  <si>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</si>
  <si>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</si>
  <si>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</si>
  <si>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</si>
  <si>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</si>
  <si>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</si>
  <si>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</si>
  <si>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</si>
  <si>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</si>
  <si>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</si>
  <si>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</si>
  <si>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</si>
  <si>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</si>
  <si>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</si>
  <si>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</si>
  <si>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</si>
  <si>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</si>
  <si>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</si>
  <si>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</si>
  <si>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</si>
  <si>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</si>
  <si>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</si>
  <si>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</si>
  <si>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</si>
  <si>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</si>
  <si>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</si>
  <si>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</si>
  <si>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</si>
  <si>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</si>
  <si>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</si>
  <si>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</si>
  <si>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</si>
  <si>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</si>
  <si>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</si>
  <si>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</si>
  <si>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</si>
  <si>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</si>
  <si>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</si>
  <si>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</si>
  <si>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</si>
  <si>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</si>
  <si>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</si>
  <si>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</si>
  <si>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</si>
  <si>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</si>
  <si>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</si>
  <si>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</si>
  <si>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</si>
  <si>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</si>
  <si>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</si>
  <si>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</si>
  <si>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</si>
  <si>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</si>
  <si>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</si>
  <si>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</si>
  <si>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</si>
  <si>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</si>
  <si>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</si>
  <si>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</si>
  <si>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</si>
  <si>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</si>
  <si>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</si>
  <si>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</si>
  <si>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</si>
  <si>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</si>
  <si>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</si>
  <si>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</si>
  <si>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</si>
  <si>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</si>
  <si>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</si>
  <si>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</si>
  <si>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</si>
  <si>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</si>
  <si>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</si>
  <si>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</si>
  <si>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</si>
  <si>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</si>
  <si>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</si>
  <si>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</si>
  <si>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</si>
  <si>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</si>
  <si>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</si>
  <si>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</si>
  <si>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</si>
  <si>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</si>
  <si>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</si>
  <si>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</si>
  <si>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</si>
  <si>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</si>
  <si>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</si>
  <si>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</si>
  <si>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</si>
  <si>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</si>
  <si>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</si>
  <si>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</si>
  <si>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</si>
  <si>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</si>
  <si>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</si>
  <si>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</si>
  <si>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</si>
  <si>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</si>
  <si>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</si>
  <si>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</si>
  <si>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</si>
  <si>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</si>
  <si>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</si>
  <si>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</si>
  <si>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</si>
  <si>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</si>
  <si>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</si>
  <si>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</si>
  <si>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</si>
  <si>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</si>
  <si>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</si>
  <si>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</si>
  <si>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</si>
  <si>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</si>
  <si>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</si>
  <si>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</si>
  <si>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</si>
  <si>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</si>
  <si>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</si>
  <si>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</si>
  <si>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</si>
  <si>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</si>
  <si>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</si>
  <si>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</si>
  <si>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</si>
  <si>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</si>
  <si>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</si>
  <si>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</si>
  <si>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</si>
  <si>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</si>
  <si>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</si>
  <si>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</si>
  <si>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</si>
  <si>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</si>
  <si>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</si>
  <si>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</si>
  <si>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</si>
  <si>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</si>
  <si>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</si>
  <si>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</si>
  <si>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</si>
  <si>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</si>
  <si>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</si>
  <si>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</si>
  <si>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</si>
  <si>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</si>
  <si>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</si>
  <si>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</si>
  <si>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</si>
  <si>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</si>
  <si>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</si>
  <si>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</si>
  <si>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</si>
  <si>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</si>
  <si>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</si>
  <si>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</si>
  <si>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</si>
  <si>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</si>
  <si>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</si>
  <si>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</si>
  <si>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</si>
  <si>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</si>
  <si>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</si>
  <si>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</si>
  <si>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</si>
  <si>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</si>
  <si>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</si>
  <si>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</si>
  <si>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</si>
  <si>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</si>
  <si>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</si>
  <si>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</si>
  <si>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</si>
  <si>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</si>
  <si>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</si>
  <si>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</si>
  <si>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</si>
  <si>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</si>
  <si>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</si>
  <si>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</si>
  <si>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</si>
  <si>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</si>
  <si>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</si>
  <si>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</si>
  <si>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</si>
  <si>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</si>
  <si>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</si>
  <si>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</si>
  <si>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</si>
  <si>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</si>
  <si>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</si>
  <si>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</si>
  <si>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</si>
  <si>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</si>
  <si>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</si>
  <si>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</si>
  <si>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</si>
  <si>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</si>
  <si>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</si>
  <si>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</si>
  <si>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</si>
  <si>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</si>
  <si>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</si>
  <si>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</si>
  <si>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</si>
  <si>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</si>
  <si>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</si>
  <si>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</si>
  <si>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</si>
  <si>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</si>
  <si>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</si>
  <si>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</si>
  <si>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</si>
  <si>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</si>
  <si>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</si>
  <si>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</si>
  <si>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</si>
  <si>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</si>
  <si>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</si>
  <si>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</si>
  <si>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</si>
  <si>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</si>
  <si>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</si>
  <si>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</si>
  <si>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</si>
  <si>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</si>
  <si>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</si>
  <si>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</si>
  <si>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</si>
  <si>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</si>
  <si>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</si>
  <si>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</si>
  <si>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</si>
  <si>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</si>
  <si>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</si>
  <si>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</si>
  <si>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</si>
  <si>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</si>
  <si>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</si>
  <si>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</si>
  <si>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</si>
  <si>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</si>
  <si>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</si>
  <si>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</si>
  <si>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</si>
  <si>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</si>
  <si>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</si>
  <si>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</si>
  <si>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</si>
  <si>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</si>
  <si>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</si>
  <si>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</si>
  <si>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</si>
  <si>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</si>
  <si>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</si>
  <si>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</si>
  <si>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</si>
  <si>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</si>
  <si>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</si>
  <si>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</si>
  <si>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</si>
  <si>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</si>
  <si>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</si>
  <si>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</si>
  <si>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</si>
  <si>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</si>
  <si>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</si>
  <si>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</si>
  <si>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</si>
  <si>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</si>
  <si>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</si>
  <si>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</si>
  <si>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</si>
  <si>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</si>
  <si>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</si>
  <si>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</si>
  <si>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</si>
  <si>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</si>
  <si>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</si>
  <si>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</si>
  <si>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</si>
  <si>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</si>
  <si>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</si>
  <si>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</si>
  <si>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</si>
  <si>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</si>
  <si>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</si>
  <si>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</si>
  <si>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</si>
  <si>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</si>
  <si>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</si>
  <si>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</si>
  <si>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</si>
  <si>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</si>
  <si>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</si>
  <si>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</si>
  <si>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</si>
  <si>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</si>
  <si>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</si>
  <si>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</si>
  <si>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</si>
  <si>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</si>
  <si>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</si>
  <si>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</si>
  <si>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</si>
  <si>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</si>
  <si>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</si>
  <si>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</si>
  <si>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</si>
  <si>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</si>
  <si>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</si>
  <si>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</si>
  <si>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</si>
  <si>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</si>
  <si>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</si>
  <si>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</si>
  <si>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</si>
  <si>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</si>
  <si>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</si>
  <si>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</si>
  <si>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</si>
  <si>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</si>
  <si>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</si>
  <si>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</si>
  <si>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</si>
  <si>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</si>
  <si>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</si>
  <si>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</si>
  <si>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</si>
  <si>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</si>
  <si>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</si>
  <si>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</si>
  <si>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</si>
  <si>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</si>
  <si>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</si>
  <si>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</si>
  <si>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</si>
  <si>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</si>
  <si>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</si>
  <si>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</si>
  <si>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</si>
  <si>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</si>
  <si>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</si>
  <si>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</si>
  <si>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</si>
  <si>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</si>
  <si>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</si>
  <si>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</si>
  <si>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</si>
  <si>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</si>
  <si>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</si>
  <si>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</si>
  <si>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</si>
  <si>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</si>
  <si>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</si>
  <si>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</si>
  <si>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</si>
  <si>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</si>
  <si>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</si>
  <si>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</si>
  <si>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</si>
  <si>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</si>
  <si>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</si>
  <si>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</si>
  <si>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</si>
  <si>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</si>
  <si>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</si>
  <si>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</si>
  <si>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</si>
  <si>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</si>
  <si>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</si>
  <si>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</si>
  <si>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</si>
  <si>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</si>
  <si>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</si>
  <si>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</si>
  <si>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</si>
  <si>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</si>
  <si>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</si>
  <si>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</si>
  <si>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</si>
  <si>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</si>
  <si>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</si>
  <si>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</si>
  <si>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</si>
  <si>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</si>
  <si>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</si>
  <si>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</si>
  <si>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</si>
  <si>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</si>
  <si>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</si>
  <si>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</si>
  <si>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</si>
  <si>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</si>
  <si>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</si>
  <si>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</si>
  <si>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</si>
  <si>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</si>
  <si>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</si>
  <si>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</si>
  <si>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</si>
  <si>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</si>
  <si>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</si>
  <si>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</si>
  <si>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</si>
  <si>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</si>
  <si>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</si>
  <si>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</si>
  <si>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</si>
  <si>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</si>
  <si>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</si>
  <si>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</si>
  <si>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</si>
  <si>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</si>
  <si>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</si>
  <si>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</si>
  <si>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</si>
  <si>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</si>
  <si>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</si>
  <si>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</si>
  <si>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</si>
  <si>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</si>
  <si>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</si>
  <si>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</si>
  <si>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</si>
  <si>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</si>
  <si>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</si>
  <si>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</si>
  <si>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</si>
  <si>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</si>
  <si>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</si>
  <si>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</si>
  <si>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</si>
  <si>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</si>
  <si>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</si>
  <si>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</si>
  <si>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</si>
  <si>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</si>
  <si>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</si>
  <si>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</si>
  <si>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</si>
  <si>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</si>
  <si>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</si>
  <si>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</si>
  <si>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</si>
  <si>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</si>
  <si>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</si>
  <si>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</si>
  <si>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</si>
  <si>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</si>
  <si>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</si>
  <si>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</si>
  <si>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</si>
  <si>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</si>
  <si>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</si>
  <si>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</si>
  <si>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</si>
  <si>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</si>
  <si>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</si>
  <si>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</si>
  <si>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</si>
  <si>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</si>
  <si>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</si>
  <si>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</si>
  <si>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</si>
  <si>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</si>
  <si>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</si>
  <si>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</si>
  <si>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</si>
  <si>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</si>
  <si>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</si>
  <si>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</si>
  <si>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</si>
  <si>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</si>
  <si>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</si>
  <si>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</si>
  <si>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</si>
  <si>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</si>
  <si>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</si>
  <si>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</si>
  <si>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</si>
  <si>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</si>
  <si>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</si>
  <si>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</si>
  <si>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</si>
  <si>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</si>
  <si>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</si>
  <si>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</si>
  <si>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</si>
  <si>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</si>
  <si>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</si>
  <si>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</si>
  <si>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</si>
  <si>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</si>
  <si>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</si>
  <si>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</si>
  <si>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</si>
  <si>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</si>
  <si>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</si>
  <si>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</si>
  <si>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</si>
  <si>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</si>
  <si>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</si>
  <si>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</si>
  <si>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</si>
  <si>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</si>
  <si>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</si>
  <si>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</si>
  <si>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</si>
  <si>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</si>
  <si>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</si>
  <si>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</si>
  <si>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</si>
  <si>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</si>
  <si>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</si>
  <si>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</si>
  <si>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</si>
  <si>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</si>
  <si>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</si>
  <si>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</si>
  <si>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</si>
  <si>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</si>
  <si>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</si>
  <si>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</si>
  <si>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</si>
  <si>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</si>
  <si>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</si>
  <si>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</si>
  <si>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</si>
  <si>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</si>
  <si>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</si>
  <si>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</si>
  <si>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</si>
  <si>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</si>
  <si>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</si>
  <si>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</si>
  <si>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</si>
  <si>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</si>
  <si>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</si>
  <si>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</si>
  <si>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</si>
  <si>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</si>
  <si>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</si>
  <si>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</si>
  <si>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</si>
  <si>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</si>
  <si>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</si>
  <si>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</si>
  <si>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</si>
  <si>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</si>
  <si>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</si>
  <si>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</si>
  <si>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</si>
  <si>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</si>
  <si>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</si>
  <si>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</si>
  <si>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</si>
  <si>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</si>
  <si>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</si>
  <si>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</si>
  <si>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</si>
  <si>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</si>
  <si>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</si>
  <si>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</si>
  <si>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</si>
  <si>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</si>
  <si>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</si>
  <si>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</si>
  <si>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</si>
  <si>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</si>
  <si>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</si>
  <si>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</si>
  <si>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</si>
  <si>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</si>
  <si>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</si>
  <si>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</si>
  <si>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</si>
  <si>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</si>
  <si>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</si>
  <si>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</si>
  <si>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</si>
  <si>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</si>
  <si>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</si>
  <si>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</si>
  <si>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</si>
  <si>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</si>
  <si>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</si>
  <si>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</si>
  <si>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</si>
  <si>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</si>
  <si>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</si>
  <si>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</si>
  <si>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</si>
  <si>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</si>
  <si>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</si>
  <si>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</si>
  <si>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</si>
  <si>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</si>
  <si>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</si>
  <si>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</si>
  <si>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</si>
  <si>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</si>
  <si>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</si>
  <si>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</si>
  <si>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</si>
  <si>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</si>
  <si>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</si>
  <si>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</si>
  <si>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</si>
  <si>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</si>
  <si>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</si>
  <si>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</si>
  <si>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</si>
  <si>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</si>
  <si>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</si>
  <si>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</si>
  <si>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</si>
  <si>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</si>
  <si>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</si>
  <si>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</si>
  <si>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</si>
  <si>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</si>
  <si>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</si>
  <si>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</si>
  <si>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</si>
  <si>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</si>
  <si>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</si>
  <si>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</si>
  <si>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</si>
  <si>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</si>
  <si>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</si>
  <si>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</si>
  <si>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</si>
  <si>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</si>
  <si>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</si>
  <si>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</si>
  <si>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</si>
  <si>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</si>
  <si>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</si>
  <si>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</si>
  <si>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</si>
  <si>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</si>
  <si>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</si>
  <si>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</si>
  <si>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</si>
  <si>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</si>
  <si>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</si>
  <si>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</si>
  <si>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</si>
  <si>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</si>
  <si>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</si>
  <si>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</si>
  <si>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</si>
  <si>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</si>
  <si>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</si>
  <si>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</si>
  <si>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</si>
  <si>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</si>
  <si>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</si>
  <si>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</si>
  <si>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</si>
  <si>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</si>
  <si>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</si>
  <si>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</si>
  <si>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</si>
  <si>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</si>
  <si>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</si>
  <si>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</si>
  <si>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</si>
  <si>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</si>
  <si>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</si>
  <si>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</si>
  <si>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</si>
  <si>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</si>
  <si>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</si>
  <si>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</si>
  <si>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</si>
  <si>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</si>
  <si>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</si>
  <si>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</si>
  <si>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</si>
  <si>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</si>
  <si>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</si>
  <si>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</si>
  <si>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</si>
  <si>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</si>
  <si>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</si>
  <si>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</si>
  <si>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</si>
  <si>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</si>
  <si>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</si>
  <si>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</si>
  <si>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</si>
  <si>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</si>
  <si>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</si>
  <si>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</si>
  <si>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</si>
  <si>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</si>
  <si>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</si>
  <si>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</si>
  <si>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</si>
  <si>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</si>
  <si>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</si>
  <si>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</si>
  <si>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</si>
  <si>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</si>
  <si>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</si>
  <si>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</si>
  <si>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</si>
  <si>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</si>
  <si>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</si>
  <si>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</si>
  <si>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</si>
  <si>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</si>
  <si>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</si>
  <si>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</si>
  <si>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</si>
  <si>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</si>
  <si>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</si>
  <si>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</si>
  <si>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</si>
  <si>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</si>
  <si>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</si>
  <si>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</si>
  <si>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</si>
  <si>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</si>
  <si>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</si>
  <si>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</si>
  <si>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</si>
  <si>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</si>
  <si>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</si>
  <si>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</si>
  <si>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</si>
  <si>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</si>
  <si>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</si>
  <si>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</si>
  <si>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</si>
  <si>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</si>
  <si>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</si>
  <si>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</si>
  <si>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</si>
  <si>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</si>
  <si>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</si>
  <si>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</si>
  <si>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</si>
  <si>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</si>
  <si>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</si>
  <si>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</si>
  <si>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</si>
  <si>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</si>
  <si>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</si>
  <si>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</si>
  <si>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</si>
  <si>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</si>
  <si>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</si>
  <si>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</si>
  <si>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</si>
  <si>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</si>
  <si>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</si>
  <si>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</si>
  <si>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</si>
  <si>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</si>
  <si>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</si>
  <si>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</si>
  <si>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</si>
  <si>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</si>
  <si>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</si>
  <si>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</si>
  <si>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</si>
  <si>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</si>
  <si>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</si>
  <si>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</si>
  <si>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</si>
  <si>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</si>
  <si>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</si>
  <si>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</si>
  <si>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</si>
  <si>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</si>
  <si>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</si>
  <si>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</si>
  <si>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</si>
  <si>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</si>
  <si>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</si>
  <si>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</si>
  <si>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</si>
  <si>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</si>
  <si>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</si>
  <si>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</si>
  <si>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</si>
  <si>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</si>
  <si>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</si>
  <si>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</si>
  <si>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</si>
  <si>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</si>
  <si>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</si>
  <si>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</si>
  <si>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</si>
  <si>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</si>
  <si>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</si>
  <si>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</si>
  <si>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</si>
  <si>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</si>
  <si>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</si>
  <si>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</si>
  <si>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</si>
  <si>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</si>
  <si>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</si>
  <si>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</si>
  <si>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</si>
  <si>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</si>
  <si>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</si>
  <si>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</si>
  <si>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</si>
  <si>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</si>
  <si>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</si>
  <si>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</si>
  <si>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</si>
  <si>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</si>
  <si>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</si>
  <si>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</si>
  <si>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</si>
  <si>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</si>
  <si>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</si>
  <si>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</si>
  <si>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</si>
  <si>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</si>
  <si>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</si>
  <si>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</si>
  <si>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</si>
  <si>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</si>
  <si>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</si>
  <si>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</si>
  <si>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</si>
  <si>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</si>
  <si>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</si>
  <si>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</si>
  <si>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</si>
  <si>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</si>
  <si>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</si>
  <si>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</si>
  <si>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</si>
  <si>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</si>
  <si>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</si>
  <si>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</si>
  <si>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</si>
  <si>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</si>
  <si>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</si>
  <si>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</si>
  <si>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</si>
  <si>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</si>
  <si>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</si>
  <si>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</si>
  <si>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</si>
  <si>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</si>
  <si>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</si>
  <si>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</si>
  <si>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</si>
  <si>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</si>
  <si>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</si>
  <si>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</si>
  <si>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</si>
  <si>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</si>
  <si>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</si>
  <si>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</si>
  <si>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</si>
  <si>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</si>
  <si>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</si>
  <si>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</si>
  <si>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</si>
  <si>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</si>
  <si>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</si>
  <si>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</si>
  <si>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</si>
  <si>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</si>
  <si>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</si>
  <si>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</si>
  <si>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</si>
  <si>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</si>
  <si>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</si>
  <si>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</si>
  <si>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</si>
  <si>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</si>
  <si>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</si>
  <si>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</si>
  <si>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</si>
  <si>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</si>
  <si>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</si>
  <si>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</si>
  <si>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</si>
  <si>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</si>
  <si>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</si>
  <si>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</si>
  <si>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</si>
  <si>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</si>
  <si>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</si>
  <si>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</si>
  <si>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</si>
  <si>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</si>
  <si>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</si>
  <si>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</si>
  <si>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</si>
  <si>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</si>
  <si>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</si>
  <si>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</si>
  <si>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</si>
  <si>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</si>
  <si>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</si>
  <si>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</si>
  <si>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</si>
  <si>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</si>
  <si>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</si>
  <si>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</si>
  <si>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</si>
  <si>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</si>
  <si>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</si>
  <si>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</si>
  <si>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</si>
  <si>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</si>
  <si>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</si>
  <si>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</si>
  <si>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</si>
  <si>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</si>
  <si>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</si>
  <si>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</si>
  <si>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</si>
  <si>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</si>
  <si>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</si>
  <si>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</si>
  <si>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</si>
  <si>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</si>
  <si>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</si>
  <si>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</si>
  <si>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</si>
  <si>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</si>
  <si>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</si>
  <si>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</si>
  <si>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</si>
  <si>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</si>
  <si>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</si>
  <si>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</si>
  <si>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</si>
  <si>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</si>
  <si>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</si>
  <si>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</si>
  <si>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</si>
  <si>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</si>
  <si>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</si>
  <si>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</si>
  <si>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</si>
  <si>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</si>
  <si>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</si>
  <si>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</si>
  <si>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</si>
  <si>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</si>
  <si>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</si>
  <si>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</si>
  <si>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</si>
  <si>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</si>
  <si>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</si>
  <si>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</si>
  <si>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</si>
  <si>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</si>
  <si>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</si>
  <si>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</si>
  <si>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</si>
  <si>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</si>
  <si>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</si>
  <si>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</si>
  <si>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</si>
  <si>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</si>
  <si>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</si>
  <si>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</si>
  <si>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</si>
  <si>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</si>
  <si>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</si>
  <si>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</si>
  <si>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</si>
  <si>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</si>
  <si>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</si>
  <si>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</si>
  <si>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</si>
  <si>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</si>
  <si>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</si>
  <si>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</si>
  <si>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</si>
  <si>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</si>
  <si>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</si>
  <si>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</si>
  <si>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</si>
  <si>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</si>
  <si>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</si>
  <si>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</si>
  <si>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</si>
  <si>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</si>
  <si>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</si>
  <si>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</si>
  <si>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</si>
  <si>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</si>
  <si>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</si>
  <si>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</si>
  <si>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</si>
  <si>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</si>
  <si>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</si>
  <si>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</si>
  <si>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</si>
  <si>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</si>
  <si>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</si>
  <si>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</si>
  <si>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</si>
  <si>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</si>
  <si>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</si>
  <si>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</si>
  <si>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</si>
  <si>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</si>
  <si>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</si>
  <si>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</si>
  <si>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</si>
  <si>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</si>
  <si>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</si>
  <si>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</si>
  <si>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</si>
  <si>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</si>
  <si>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</si>
  <si>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</si>
  <si>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</si>
  <si>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</si>
  <si>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</si>
  <si>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</si>
  <si>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</si>
  <si>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</si>
  <si>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</si>
  <si>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</si>
  <si>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</si>
  <si>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</si>
  <si>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</si>
  <si>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</si>
  <si>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</si>
  <si>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</si>
  <si>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</si>
  <si>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</si>
  <si>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</si>
  <si>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</si>
  <si>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</si>
  <si>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</si>
  <si>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</si>
  <si>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</si>
  <si>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</si>
  <si>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</si>
  <si>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</si>
  <si>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</si>
  <si>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</si>
  <si>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</si>
  <si>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</si>
  <si>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</si>
  <si>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</si>
  <si>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</si>
  <si>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</si>
  <si>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</si>
  <si>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</si>
  <si>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</si>
  <si>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</si>
  <si>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</si>
  <si>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</si>
  <si>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</si>
  <si>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</si>
  <si>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</si>
  <si>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</si>
  <si>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</si>
  <si>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</si>
  <si>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</si>
  <si>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</si>
  <si>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</si>
  <si>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</si>
  <si>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</si>
  <si>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</si>
  <si>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</si>
  <si>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</si>
  <si>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</si>
  <si>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</si>
  <si>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</si>
  <si>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</si>
  <si>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</si>
  <si>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</si>
  <si>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</si>
  <si>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</si>
  <si>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</si>
  <si>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</si>
  <si>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</si>
  <si>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</si>
  <si>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</si>
  <si>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</si>
  <si>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</si>
  <si>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</si>
  <si>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</si>
  <si>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</si>
  <si>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</si>
  <si>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</si>
  <si>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</si>
  <si>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</si>
  <si>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</si>
  <si>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</si>
  <si>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</si>
  <si>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</si>
  <si>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</si>
  <si>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</si>
  <si>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</si>
  <si>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</si>
  <si>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</si>
  <si>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</si>
  <si>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</si>
  <si>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</si>
  <si>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</si>
  <si>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</si>
  <si>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</si>
  <si>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</si>
  <si>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</si>
  <si>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</si>
  <si>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</si>
  <si>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</si>
  <si>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</si>
  <si>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</si>
  <si>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</si>
  <si>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</si>
  <si>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</si>
  <si>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</si>
  <si>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</si>
  <si>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</si>
  <si>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</si>
  <si>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</si>
  <si>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</si>
  <si>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</si>
  <si>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</si>
  <si>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</si>
  <si>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</si>
  <si>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</si>
  <si>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</si>
  <si>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</si>
  <si>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</si>
  <si>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</si>
  <si>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</si>
  <si>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</si>
  <si>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</si>
  <si>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</si>
  <si>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</si>
  <si>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</si>
  <si>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</si>
  <si>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</si>
  <si>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</si>
  <si>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</si>
  <si>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</si>
  <si>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</si>
  <si>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</si>
  <si>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</si>
  <si>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</si>
  <si>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</si>
  <si>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</si>
  <si>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</si>
  <si>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</si>
  <si>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</si>
  <si>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</si>
  <si>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</si>
  <si>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</si>
  <si>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</si>
  <si>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</si>
  <si>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</si>
  <si>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</si>
  <si>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</si>
  <si>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</si>
  <si>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</si>
  <si>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</si>
  <si>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</si>
  <si>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</si>
  <si>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</si>
  <si>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</si>
  <si>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</si>
  <si>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</si>
  <si>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</si>
  <si>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</si>
  <si>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</si>
  <si>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</si>
  <si>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</si>
  <si>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</si>
  <si>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</si>
  <si>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</si>
  <si>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</si>
  <si>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</si>
  <si>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</si>
  <si>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</si>
  <si>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</si>
  <si>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</si>
  <si>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</si>
  <si>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</si>
  <si>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</si>
  <si>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</si>
  <si>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</si>
  <si>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</si>
  <si>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</si>
  <si>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</si>
  <si>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</si>
  <si>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</si>
  <si>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</si>
  <si>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</si>
  <si>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</si>
  <si>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</si>
  <si>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</si>
  <si>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</si>
  <si>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</si>
  <si>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</si>
  <si>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</si>
  <si>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</si>
  <si>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</si>
  <si>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</si>
  <si>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</si>
  <si>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</si>
  <si>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</si>
  <si>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</si>
  <si>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</si>
  <si>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</si>
  <si>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</si>
  <si>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</si>
  <si>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</si>
  <si>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</si>
  <si>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</si>
  <si>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</si>
  <si>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</si>
  <si>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</si>
  <si>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</si>
  <si>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</si>
  <si>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</si>
  <si>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</si>
  <si>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</si>
  <si>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</si>
  <si>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</si>
  <si>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</si>
  <si>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</si>
  <si>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</si>
  <si>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</si>
  <si>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</si>
  <si>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</si>
  <si>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</si>
  <si>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</si>
  <si>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</si>
  <si>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</si>
  <si>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</si>
  <si>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</si>
  <si>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</si>
  <si>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</si>
  <si>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</si>
  <si>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</si>
  <si>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</si>
  <si>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</si>
  <si>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</si>
  <si>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</si>
  <si>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</si>
  <si>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</si>
  <si>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</si>
  <si>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</si>
  <si>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</si>
  <si>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</si>
  <si>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</si>
  <si>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</si>
  <si>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</si>
  <si>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</si>
  <si>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</si>
  <si>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</si>
  <si>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</si>
  <si>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</si>
  <si>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</si>
  <si>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</si>
  <si>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</si>
  <si>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</si>
  <si>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</si>
  <si>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</si>
  <si>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</si>
  <si>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</si>
  <si>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</si>
  <si>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</si>
  <si>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</si>
  <si>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</si>
  <si>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</si>
  <si>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</si>
  <si>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</si>
  <si>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</si>
  <si>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</si>
  <si>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</si>
  <si>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</si>
  <si>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</si>
  <si>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</si>
  <si>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</si>
  <si>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</si>
  <si>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</si>
  <si>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</si>
  <si>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</si>
  <si>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</si>
  <si>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</si>
  <si>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</si>
  <si>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</si>
  <si>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</si>
  <si>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</si>
  <si>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</si>
  <si>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</si>
  <si>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</si>
  <si>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</si>
  <si>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</si>
  <si>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</si>
  <si>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</si>
  <si>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</si>
  <si>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</si>
  <si>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</si>
  <si>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</si>
  <si>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</si>
  <si>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</si>
  <si>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</si>
  <si>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</si>
  <si>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</si>
  <si>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</si>
  <si>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</si>
  <si>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</si>
  <si>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</si>
  <si>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</si>
  <si>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</si>
  <si>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</si>
  <si>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</si>
  <si>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</si>
  <si>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</si>
  <si>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</si>
  <si>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</si>
  <si>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</si>
  <si>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</si>
  <si>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</si>
  <si>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</si>
  <si>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</si>
  <si>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</si>
  <si>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</si>
  <si>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</si>
  <si>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</si>
  <si>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</si>
  <si>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</si>
  <si>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</si>
  <si>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</si>
  <si>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</si>
  <si>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</si>
  <si>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</si>
  <si>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</si>
  <si>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</si>
  <si>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</si>
  <si>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</si>
  <si>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</si>
  <si>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</si>
  <si>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</si>
  <si>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</si>
  <si>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</si>
  <si>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</si>
  <si>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</si>
  <si>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</si>
  <si>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</si>
  <si>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</si>
  <si>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</si>
  <si>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</si>
  <si>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</si>
  <si>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</si>
  <si>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</si>
  <si>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</si>
  <si>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</si>
  <si>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</si>
  <si>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</si>
  <si>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</si>
  <si>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</si>
  <si>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</si>
  <si>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</si>
  <si>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</si>
  <si>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</si>
  <si>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</si>
  <si>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</si>
  <si>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</si>
  <si>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</si>
  <si>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</si>
  <si>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</si>
  <si>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</si>
  <si>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</si>
  <si>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</si>
  <si>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</si>
  <si>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</si>
  <si>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</si>
  <si>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</si>
  <si>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</si>
  <si>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</si>
  <si>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</si>
  <si>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</si>
  <si>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</si>
  <si>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</si>
  <si>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</si>
  <si>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</si>
  <si>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</si>
  <si>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</si>
  <si>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</si>
  <si>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</si>
  <si>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</si>
  <si>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</si>
  <si>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</si>
  <si>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</si>
  <si>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</si>
  <si>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</si>
  <si>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</si>
  <si>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</si>
  <si>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</si>
  <si>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</si>
  <si>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</si>
  <si>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</si>
  <si>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</si>
  <si>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</si>
  <si>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</si>
  <si>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</si>
  <si>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</si>
  <si>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</si>
  <si>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</si>
  <si>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</si>
  <si>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</si>
  <si>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</si>
  <si>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</si>
  <si>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</si>
  <si>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</si>
  <si>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</si>
  <si>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</si>
  <si>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</si>
  <si>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</si>
  <si>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</si>
  <si>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</si>
  <si>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</si>
  <si>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</si>
  <si>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</si>
  <si>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</si>
  <si>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</si>
  <si>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</si>
  <si>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</si>
  <si>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</si>
  <si>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</si>
  <si>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</si>
  <si>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</si>
  <si>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</si>
  <si>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</si>
  <si>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</si>
  <si>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</si>
  <si>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</si>
  <si>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</si>
  <si>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</si>
  <si>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</si>
  <si>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</si>
  <si>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</si>
  <si>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</si>
  <si>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</si>
  <si>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</si>
  <si>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</si>
  <si>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</si>
  <si>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</si>
  <si>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</si>
  <si>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</si>
  <si>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</si>
  <si>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</si>
  <si>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</si>
  <si>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</si>
  <si>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</si>
  <si>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</si>
  <si>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</si>
  <si>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</si>
  <si>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</si>
  <si>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</si>
  <si>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</si>
  <si>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</si>
  <si>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</si>
  <si>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</si>
  <si>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</si>
  <si>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</si>
  <si>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</si>
  <si>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</si>
  <si>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</si>
  <si>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</si>
  <si>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</si>
  <si>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</si>
  <si>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</si>
  <si>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</si>
  <si>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</si>
  <si>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</si>
  <si>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</si>
  <si>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</si>
  <si>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</si>
  <si>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</si>
  <si>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</si>
  <si>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</si>
  <si>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</si>
  <si>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</si>
  <si>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</si>
  <si>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</si>
  <si>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</si>
  <si>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</si>
  <si>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</si>
  <si>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</si>
  <si>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</si>
  <si>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</si>
  <si>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</si>
  <si>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</si>
  <si>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</si>
  <si>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</si>
  <si>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</si>
  <si>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</si>
  <si>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</si>
  <si>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</si>
  <si>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</si>
  <si>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</si>
  <si>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</si>
  <si>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</si>
  <si>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</si>
  <si>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</si>
  <si>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</si>
  <si>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</si>
  <si>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</si>
  <si>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</si>
  <si>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</si>
  <si>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</si>
  <si>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</si>
  <si>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</si>
  <si>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</si>
  <si>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</si>
  <si>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</si>
  <si>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</si>
  <si>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</si>
  <si>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</si>
  <si>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</si>
  <si>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</si>
  <si>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</si>
  <si>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</si>
  <si>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</si>
  <si>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</si>
  <si>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</si>
  <si>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</si>
  <si>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</si>
  <si>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</si>
  <si>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</si>
  <si>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</si>
  <si>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</si>
  <si>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</si>
  <si>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</si>
  <si>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</si>
  <si>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</si>
  <si>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</si>
  <si>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</si>
  <si>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</si>
  <si>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</si>
  <si>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</si>
  <si>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</si>
  <si>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</si>
  <si>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</si>
  <si>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</si>
  <si>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</si>
  <si>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</si>
  <si>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</si>
  <si>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</si>
  <si>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</si>
  <si>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</si>
  <si>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</si>
  <si>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</si>
  <si>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</si>
  <si>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</si>
  <si>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</si>
  <si>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</si>
  <si>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</si>
  <si>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</si>
  <si>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</si>
  <si>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</si>
  <si>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</si>
  <si>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</si>
  <si>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</si>
  <si>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</si>
  <si>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</si>
  <si>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</si>
  <si>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</si>
  <si>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</si>
  <si>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</si>
  <si>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</si>
  <si>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</si>
  <si>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</si>
  <si>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</si>
  <si>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</si>
  <si>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</si>
  <si>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</si>
  <si>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</si>
  <si>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</si>
  <si>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</si>
  <si>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</si>
  <si>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</si>
  <si>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</si>
  <si>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</si>
  <si>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</si>
  <si>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</si>
  <si>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</si>
  <si>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</si>
  <si>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</si>
  <si>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</si>
  <si>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</si>
  <si>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</si>
  <si>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</si>
  <si>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</si>
  <si>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</si>
  <si>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</si>
  <si>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</si>
  <si>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</si>
  <si>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</si>
  <si>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</si>
  <si>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</si>
  <si>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</si>
  <si>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</si>
  <si>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</si>
  <si>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</si>
  <si>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</si>
  <si>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</si>
  <si>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</si>
  <si>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</si>
  <si>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</si>
  <si>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</si>
  <si>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</si>
  <si>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</si>
  <si>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</si>
  <si>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</si>
  <si>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</si>
  <si>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</si>
  <si>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</si>
  <si>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</si>
  <si>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</si>
  <si>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</si>
  <si>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</si>
  <si>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</si>
  <si>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</si>
  <si>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</si>
  <si>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</si>
  <si>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</si>
  <si>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</si>
  <si>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</si>
  <si>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</si>
  <si>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</si>
  <si>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</si>
  <si>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</si>
  <si>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</si>
  <si>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</si>
  <si>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</si>
  <si>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</si>
  <si>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</si>
  <si>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</si>
  <si>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</si>
  <si>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</si>
  <si>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</si>
  <si>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</si>
  <si>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</si>
  <si>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</si>
  <si>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</si>
  <si>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</si>
  <si>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</si>
  <si>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</si>
  <si>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</si>
  <si>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</si>
  <si>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</si>
  <si>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</si>
  <si>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</si>
  <si>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</si>
  <si>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</si>
  <si>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</si>
  <si>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</si>
  <si>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</si>
  <si>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</si>
  <si>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</si>
  <si>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</si>
  <si>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</si>
  <si>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</si>
  <si>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</si>
  <si>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</si>
  <si>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</si>
  <si>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</si>
  <si>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</si>
  <si>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</si>
  <si>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</si>
  <si>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</si>
  <si>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</si>
  <si>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</si>
  <si>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</si>
  <si>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</si>
  <si>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</si>
  <si>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</si>
  <si>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</si>
  <si>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</si>
  <si>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</si>
  <si>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</si>
  <si>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</si>
  <si>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</si>
  <si>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</si>
  <si>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</si>
  <si>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</si>
  <si>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</si>
  <si>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</si>
  <si>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</si>
  <si>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</si>
  <si>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</si>
  <si>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</si>
  <si>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</si>
  <si>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</si>
  <si>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</si>
  <si>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</si>
  <si>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</si>
  <si>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</si>
  <si>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</si>
  <si>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</si>
  <si>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</si>
  <si>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</si>
  <si>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</si>
  <si>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</si>
  <si>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</si>
  <si>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</si>
  <si>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</si>
  <si>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</si>
  <si>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</si>
  <si>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</si>
  <si>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</si>
  <si>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</si>
  <si>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</si>
  <si>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</si>
  <si>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RAFAEL ANTONIO RIVERA GÓMEZ - SECRETARIO DE INFRAESTRUCTURA</t>
  </si>
  <si>
    <t>IMPLEMENTACION DE ESTRATEGIAS</t>
  </si>
  <si>
    <t>Número</t>
  </si>
  <si>
    <t>Valor Esperado INICIAL 2016</t>
  </si>
  <si>
    <t>Valor esperado VIGENTE 2017</t>
  </si>
  <si>
    <t>Valor esperado VIGENTE 2018</t>
  </si>
  <si>
    <t>Valor esperado VIGENTE 2019</t>
  </si>
  <si>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</si>
  <si>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</si>
  <si>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</si>
  <si>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</si>
  <si>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</si>
  <si>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</si>
  <si>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</si>
  <si>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</si>
  <si>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</si>
  <si>
    <t>Ejecutado
1-Ener_30-Jun.</t>
  </si>
  <si>
    <t>CARACTERIZACIÓN DE BENEFICIARIOS 2018</t>
  </si>
  <si>
    <t>FUENTE: BASE DATOS CERTIFICADA POR EL DNP MAYO 2018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</si>
</sst>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5"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s>
  <fills count="36">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
      <patternFill patternType="solid">
        <fgColor rgb="FFFFD757"/>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56">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0" fontId="37" fillId="0" borderId="40" xfId="1" applyNumberFormat="1" applyFont="1" applyFill="1" applyBorder="1" applyAlignment="1" applyProtection="1">
      <alignment horizontal="center"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3" fontId="28" fillId="7" borderId="86" xfId="0" applyNumberFormat="1" applyFont="1" applyFill="1" applyBorder="1" applyAlignment="1" applyProtection="1">
      <alignment horizontal="center" vertical="center" textRotation="90" wrapText="1"/>
    </xf>
    <xf numFmtId="3" fontId="28" fillId="7" borderId="80" xfId="0" applyNumberFormat="1" applyFont="1" applyFill="1" applyBorder="1" applyAlignment="1" applyProtection="1">
      <alignment horizontal="center" vertical="center" textRotation="90" wrapText="1"/>
    </xf>
    <xf numFmtId="3" fontId="35" fillId="35" borderId="73" xfId="0" applyNumberFormat="1" applyFont="1" applyFill="1" applyBorder="1" applyAlignment="1" applyProtection="1">
      <alignment horizontal="center" vertical="center" textRotation="90" wrapText="1"/>
    </xf>
    <xf numFmtId="3" fontId="28" fillId="7" borderId="78" xfId="0" applyNumberFormat="1" applyFont="1" applyFill="1" applyBorder="1" applyAlignment="1" applyProtection="1">
      <alignment horizontal="center" vertical="center" textRotation="90" wrapText="1"/>
    </xf>
    <xf numFmtId="3" fontId="28" fillId="7" borderId="73" xfId="0" applyNumberFormat="1" applyFont="1" applyFill="1" applyBorder="1" applyAlignment="1" applyProtection="1">
      <alignment horizontal="center" vertical="center" textRotation="90"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63" fillId="32" borderId="0" xfId="0" applyFont="1" applyFill="1"/>
    <xf numFmtId="3" fontId="56" fillId="7" borderId="40" xfId="0" applyNumberFormat="1" applyFont="1" applyFill="1" applyBorder="1" applyAlignment="1" applyProtection="1">
      <alignment vertical="center" wrapText="1"/>
    </xf>
    <xf numFmtId="171" fontId="28" fillId="7" borderId="40" xfId="0" applyNumberFormat="1" applyFont="1" applyFill="1" applyBorder="1" applyAlignment="1" applyProtection="1">
      <alignment horizontal="center" vertical="center" textRotation="90" wrapText="1"/>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0" borderId="130" xfId="1" applyNumberFormat="1" applyFont="1" applyFill="1" applyBorder="1" applyAlignment="1" applyProtection="1">
      <alignment horizontal="center" vertical="top" textRotation="90" wrapText="1"/>
    </xf>
    <xf numFmtId="4" fontId="28" fillId="0" borderId="132" xfId="1" applyNumberFormat="1" applyFont="1" applyFill="1" applyBorder="1" applyAlignment="1" applyProtection="1">
      <alignment horizontal="center" vertical="top" textRotation="90" wrapText="1"/>
    </xf>
    <xf numFmtId="4" fontId="28" fillId="0" borderId="134" xfId="1" applyNumberFormat="1" applyFont="1" applyFill="1" applyBorder="1" applyAlignment="1" applyProtection="1">
      <alignment horizontal="center" vertical="top" textRotation="90" wrapText="1"/>
    </xf>
    <xf numFmtId="4" fontId="28" fillId="0" borderId="131" xfId="1" applyNumberFormat="1" applyFont="1" applyFill="1" applyBorder="1" applyAlignment="1" applyProtection="1">
      <alignment horizontal="center" vertical="top" textRotation="90" wrapText="1"/>
    </xf>
    <xf numFmtId="4" fontId="28" fillId="0" borderId="133" xfId="1" applyNumberFormat="1" applyFont="1" applyFill="1" applyBorder="1" applyAlignment="1" applyProtection="1">
      <alignment horizontal="center" vertical="top" textRotation="90" wrapText="1"/>
    </xf>
    <xf numFmtId="4" fontId="28" fillId="0" borderId="135" xfId="1" applyNumberFormat="1" applyFont="1" applyFill="1" applyBorder="1" applyAlignment="1" applyProtection="1">
      <alignment horizontal="center" vertical="top"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xf>
    <xf numFmtId="0" fontId="46" fillId="7" borderId="57" xfId="0" applyFont="1" applyFill="1" applyBorder="1" applyAlignment="1" applyProtection="1">
      <alignment horizontal="center" vertical="center" wrapText="1"/>
    </xf>
    <xf numFmtId="0" fontId="46" fillId="7" borderId="53"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28" fillId="0" borderId="0" xfId="0" applyFont="1" applyFill="1" applyBorder="1" applyAlignment="1" applyProtection="1">
      <alignment horizontal="center"/>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xf>
    <xf numFmtId="0" fontId="57" fillId="7" borderId="39" xfId="0" applyFont="1" applyFill="1" applyBorder="1" applyAlignment="1" applyProtection="1">
      <alignment horizontal="center" vertical="center" wrapText="1"/>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xr:uid="{00000000-0005-0000-0000-000002000000}"/>
    <cellStyle name="Millares" xfId="1" builtinId="3"/>
    <cellStyle name="Moneda 2" xfId="7" xr:uid="{00000000-0005-0000-0000-000004000000}"/>
    <cellStyle name="Moneda 3" xfId="5" xr:uid="{00000000-0005-0000-0000-000005000000}"/>
    <cellStyle name="Normal" xfId="0" builtinId="0"/>
    <cellStyle name="Normal 10" xfId="8" xr:uid="{00000000-0005-0000-0000-000007000000}"/>
    <cellStyle name="Normal 12 2" xfId="9" xr:uid="{00000000-0005-0000-0000-000008000000}"/>
    <cellStyle name="Normal 4 2" xfId="10" xr:uid="{00000000-0005-0000-0000-00000900000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ADRIANA\Desktop\PLANTILLAS%20PLANEACI&#211;N%202016\Relaci&#243;n%20Proyectos%20Registrado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SISBEN-03\Downloads\E1.P_A%20%20TOCANCIPA%20BIEN%20EDUCADA\E1.P_A.MR1_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Profesional%20Especializado%202017%20-%202019/PLANES%20DE%20ACCION%202019_Semestre%201%20y%202/SIEE_Tableros%20de%20Control%20Avance%20P.D.%202019.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REGISTRADOS"/>
      <sheetName val="INICIO"/>
      <sheetName val="Desemp_P_D"/>
      <sheetName val="Desemp_EJES"/>
      <sheetName val="Desemp_PROG"/>
      <sheetName val="Desemp_PROYEC"/>
      <sheetName val="Desemp_METAS"/>
      <sheetName val="Desemp_DEPEND"/>
      <sheetName val="Tablero Logro Metas 2016"/>
      <sheetName val="Tablero Logro Metas 2017"/>
      <sheetName val="Tablero Logro Metas 2018"/>
      <sheetName val="Tablero Logro Metas 2019"/>
      <sheetName val="CONSOLIDADO PLAN DESARROLLO"/>
      <sheetName val="Visor logros por dependencia"/>
      <sheetName val="Logro metas por dependencia"/>
      <sheetName val="Visor avance programático 2018"/>
      <sheetName val="Visor logro metas 2018"/>
      <sheetName val="Tablero Planes de Acción"/>
      <sheetName val="PLAN PRESUPUESTAL"/>
      <sheetName val="POBLACIÓN BENEFICIADA"/>
      <sheetName val="Temporal x"/>
      <sheetName val="Ejecución ptal 30-junio-2019"/>
      <sheetName val="RESUMEN FUNCIONAMIENTO 2019"/>
      <sheetName val="Ejec pre 2019_30-jun-31-dic"/>
      <sheetName val="Ejec Consolid"/>
    </sheetNames>
    <sheetDataSet>
      <sheetData sheetId="0"/>
      <sheetData sheetId="1"/>
      <sheetData sheetId="2"/>
      <sheetData sheetId="3"/>
      <sheetData sheetId="4"/>
      <sheetData sheetId="5"/>
      <sheetData sheetId="6"/>
      <sheetData sheetId="7"/>
      <sheetData sheetId="8"/>
      <sheetData sheetId="9"/>
      <sheetData sheetId="10"/>
      <sheetData sheetId="11">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82225500</v>
          </cell>
          <cell r="AM9">
            <v>0</v>
          </cell>
          <cell r="AN9">
            <v>0</v>
          </cell>
          <cell r="AO9">
            <v>0</v>
          </cell>
          <cell r="AP9">
            <v>0</v>
          </cell>
          <cell r="AQ9">
            <v>82225500</v>
          </cell>
          <cell r="AR9">
            <v>0</v>
          </cell>
          <cell r="AS9">
            <v>0</v>
          </cell>
        </row>
        <row r="10">
          <cell r="AK10" t="str">
            <v>E1.P_A.MR1-MP03-1</v>
          </cell>
          <cell r="AL10">
            <v>2138970619</v>
          </cell>
          <cell r="AM10">
            <v>410218160</v>
          </cell>
          <cell r="AN10">
            <v>0</v>
          </cell>
          <cell r="AO10">
            <v>0</v>
          </cell>
          <cell r="AP10">
            <v>0</v>
          </cell>
          <cell r="AQ10">
            <v>1198049664</v>
          </cell>
          <cell r="AR10">
            <v>530702795</v>
          </cell>
          <cell r="AS10">
            <v>0</v>
          </cell>
        </row>
        <row r="11">
          <cell r="AK11" t="str">
            <v>E1.P_A.MR1-MP04-1</v>
          </cell>
          <cell r="AL11">
            <v>32666666</v>
          </cell>
          <cell r="AM11">
            <v>0</v>
          </cell>
          <cell r="AN11">
            <v>0</v>
          </cell>
          <cell r="AO11">
            <v>0</v>
          </cell>
          <cell r="AP11">
            <v>0</v>
          </cell>
          <cell r="AQ11">
            <v>32666666</v>
          </cell>
          <cell r="AR11">
            <v>0</v>
          </cell>
          <cell r="AS11">
            <v>0</v>
          </cell>
        </row>
        <row r="12">
          <cell r="AK12" t="str">
            <v>E1.P_A.MR1-MP05-1</v>
          </cell>
          <cell r="AL12">
            <v>699855392</v>
          </cell>
          <cell r="AM12">
            <v>0</v>
          </cell>
          <cell r="AN12">
            <v>0</v>
          </cell>
          <cell r="AO12">
            <v>0</v>
          </cell>
          <cell r="AP12">
            <v>0</v>
          </cell>
          <cell r="AQ12">
            <v>243939200</v>
          </cell>
          <cell r="AR12">
            <v>455916192</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884699928</v>
          </cell>
          <cell r="AM14">
            <v>0</v>
          </cell>
          <cell r="AN14">
            <v>0</v>
          </cell>
          <cell r="AO14">
            <v>0</v>
          </cell>
          <cell r="AP14">
            <v>0</v>
          </cell>
          <cell r="AQ14">
            <v>267923827</v>
          </cell>
          <cell r="AR14">
            <v>616776101</v>
          </cell>
          <cell r="AS14">
            <v>0</v>
          </cell>
        </row>
        <row r="15">
          <cell r="AK15" t="str">
            <v>E1.P_A.MR1-MP08-1</v>
          </cell>
          <cell r="AL15">
            <v>5610132760</v>
          </cell>
          <cell r="AM15">
            <v>686869190</v>
          </cell>
          <cell r="AN15">
            <v>0</v>
          </cell>
          <cell r="AO15">
            <v>0</v>
          </cell>
          <cell r="AP15">
            <v>0</v>
          </cell>
          <cell r="AQ15">
            <v>3898638396</v>
          </cell>
          <cell r="AR15">
            <v>1024625174</v>
          </cell>
          <cell r="AS15">
            <v>0</v>
          </cell>
        </row>
        <row r="16">
          <cell r="AK16" t="str">
            <v>E1.P_A.MR2-MP01-1</v>
          </cell>
          <cell r="AL16">
            <v>0</v>
          </cell>
          <cell r="AM16">
            <v>0</v>
          </cell>
          <cell r="AN16">
            <v>0</v>
          </cell>
          <cell r="AO16">
            <v>0</v>
          </cell>
          <cell r="AP16">
            <v>0</v>
          </cell>
          <cell r="AQ16">
            <v>0</v>
          </cell>
          <cell r="AR16">
            <v>0</v>
          </cell>
          <cell r="AS16">
            <v>0</v>
          </cell>
        </row>
        <row r="17">
          <cell r="AK17" t="str">
            <v>E1.P_A.MR2-MP02-1</v>
          </cell>
          <cell r="AL17">
            <v>37000000</v>
          </cell>
          <cell r="AM17">
            <v>0</v>
          </cell>
          <cell r="AN17">
            <v>0</v>
          </cell>
          <cell r="AO17">
            <v>0</v>
          </cell>
          <cell r="AP17">
            <v>0</v>
          </cell>
          <cell r="AQ17">
            <v>37000000</v>
          </cell>
          <cell r="AR17">
            <v>0</v>
          </cell>
          <cell r="AS17">
            <v>0</v>
          </cell>
        </row>
        <row r="18">
          <cell r="AK18" t="str">
            <v>E1.P_A.MR2-MP03-1</v>
          </cell>
          <cell r="AL18">
            <v>946147404</v>
          </cell>
          <cell r="AM18">
            <v>0</v>
          </cell>
          <cell r="AN18">
            <v>0</v>
          </cell>
          <cell r="AO18">
            <v>0</v>
          </cell>
          <cell r="AP18">
            <v>0</v>
          </cell>
          <cell r="AQ18">
            <v>876147404</v>
          </cell>
          <cell r="AR18">
            <v>70000000</v>
          </cell>
          <cell r="AS18">
            <v>0</v>
          </cell>
        </row>
        <row r="19">
          <cell r="AK19" t="str">
            <v>E1.P_A.MR2-MP04-1</v>
          </cell>
          <cell r="AL19">
            <v>158967639</v>
          </cell>
          <cell r="AM19">
            <v>0</v>
          </cell>
          <cell r="AN19">
            <v>0</v>
          </cell>
          <cell r="AO19">
            <v>0</v>
          </cell>
          <cell r="AP19">
            <v>0</v>
          </cell>
          <cell r="AQ19">
            <v>158967639</v>
          </cell>
          <cell r="AR19">
            <v>0</v>
          </cell>
          <cell r="AS19">
            <v>0</v>
          </cell>
        </row>
        <row r="20">
          <cell r="AK20" t="str">
            <v>E1.P_A.MR3-MP01-1</v>
          </cell>
          <cell r="AL20">
            <v>43039560</v>
          </cell>
          <cell r="AM20">
            <v>0</v>
          </cell>
          <cell r="AN20">
            <v>0</v>
          </cell>
          <cell r="AO20">
            <v>0</v>
          </cell>
          <cell r="AP20">
            <v>0</v>
          </cell>
          <cell r="AQ20">
            <v>43039560</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62472000</v>
          </cell>
          <cell r="AM22">
            <v>0</v>
          </cell>
          <cell r="AN22">
            <v>0</v>
          </cell>
          <cell r="AO22">
            <v>0</v>
          </cell>
          <cell r="AP22">
            <v>0</v>
          </cell>
          <cell r="AQ22">
            <v>62472000</v>
          </cell>
          <cell r="AR22">
            <v>0</v>
          </cell>
          <cell r="AS22">
            <v>0</v>
          </cell>
        </row>
        <row r="23">
          <cell r="AK23" t="str">
            <v>E1.P_A.MR3-MP04-1</v>
          </cell>
          <cell r="AL23">
            <v>1985817917</v>
          </cell>
          <cell r="AM23">
            <v>0</v>
          </cell>
          <cell r="AN23">
            <v>0</v>
          </cell>
          <cell r="AO23">
            <v>0</v>
          </cell>
          <cell r="AP23">
            <v>0</v>
          </cell>
          <cell r="AQ23">
            <v>1985817917</v>
          </cell>
          <cell r="AR23">
            <v>0</v>
          </cell>
          <cell r="AS23">
            <v>0</v>
          </cell>
        </row>
        <row r="24">
          <cell r="AK24" t="str">
            <v>E1.P_A.MR3-MP05-1</v>
          </cell>
          <cell r="AL24">
            <v>3700000</v>
          </cell>
          <cell r="AM24">
            <v>0</v>
          </cell>
          <cell r="AN24">
            <v>0</v>
          </cell>
          <cell r="AO24">
            <v>0</v>
          </cell>
          <cell r="AP24">
            <v>0</v>
          </cell>
          <cell r="AQ24">
            <v>3700000</v>
          </cell>
          <cell r="AR24">
            <v>0</v>
          </cell>
          <cell r="AS24">
            <v>0</v>
          </cell>
        </row>
        <row r="25">
          <cell r="AK25" t="str">
            <v>E1.P_A.MR4-MP01-1</v>
          </cell>
          <cell r="AL25">
            <v>25000000</v>
          </cell>
          <cell r="AM25">
            <v>0</v>
          </cell>
          <cell r="AN25">
            <v>0</v>
          </cell>
          <cell r="AO25">
            <v>0</v>
          </cell>
          <cell r="AP25">
            <v>0</v>
          </cell>
          <cell r="AQ25">
            <v>25000000</v>
          </cell>
          <cell r="AR25">
            <v>0</v>
          </cell>
          <cell r="AS25">
            <v>0</v>
          </cell>
        </row>
        <row r="26">
          <cell r="AK26" t="str">
            <v>E1.P_A.MR4-MP02-1</v>
          </cell>
          <cell r="AL26">
            <v>31236000</v>
          </cell>
          <cell r="AM26">
            <v>0</v>
          </cell>
          <cell r="AN26">
            <v>0</v>
          </cell>
          <cell r="AO26">
            <v>0</v>
          </cell>
          <cell r="AP26">
            <v>0</v>
          </cell>
          <cell r="AQ26">
            <v>31236000</v>
          </cell>
          <cell r="AR26">
            <v>0</v>
          </cell>
          <cell r="AS26">
            <v>0</v>
          </cell>
        </row>
        <row r="27">
          <cell r="AK27" t="str">
            <v>E1.P_A.MR4-MP03-1</v>
          </cell>
          <cell r="AL27">
            <v>31236000</v>
          </cell>
          <cell r="AM27">
            <v>0</v>
          </cell>
          <cell r="AN27">
            <v>0</v>
          </cell>
          <cell r="AO27">
            <v>0</v>
          </cell>
          <cell r="AP27">
            <v>0</v>
          </cell>
          <cell r="AQ27">
            <v>31236000</v>
          </cell>
          <cell r="AR27">
            <v>0</v>
          </cell>
          <cell r="AS27">
            <v>0</v>
          </cell>
        </row>
        <row r="28">
          <cell r="AK28" t="str">
            <v>E1.P_A.MR4-MP04-1</v>
          </cell>
          <cell r="AL28">
            <v>510565866</v>
          </cell>
          <cell r="AM28">
            <v>0</v>
          </cell>
          <cell r="AN28">
            <v>0</v>
          </cell>
          <cell r="AO28">
            <v>0</v>
          </cell>
          <cell r="AP28">
            <v>0</v>
          </cell>
          <cell r="AQ28">
            <v>510565866</v>
          </cell>
          <cell r="AR28">
            <v>0</v>
          </cell>
          <cell r="AS28">
            <v>0</v>
          </cell>
        </row>
        <row r="29">
          <cell r="AK29" t="str">
            <v>E1.P_A.MR4-MP05-1</v>
          </cell>
          <cell r="AL29">
            <v>1579638000</v>
          </cell>
          <cell r="AM29">
            <v>0</v>
          </cell>
          <cell r="AN29">
            <v>0</v>
          </cell>
          <cell r="AO29">
            <v>0</v>
          </cell>
          <cell r="AP29">
            <v>0</v>
          </cell>
          <cell r="AQ29">
            <v>1579638000</v>
          </cell>
          <cell r="AR29">
            <v>0</v>
          </cell>
          <cell r="AS29">
            <v>0</v>
          </cell>
        </row>
        <row r="30">
          <cell r="AK30" t="str">
            <v>E1.P_A.MR5-MP01-1</v>
          </cell>
          <cell r="AL30">
            <v>3932250365.5</v>
          </cell>
          <cell r="AM30">
            <v>0</v>
          </cell>
          <cell r="AN30">
            <v>0</v>
          </cell>
          <cell r="AO30">
            <v>0</v>
          </cell>
          <cell r="AP30">
            <v>0</v>
          </cell>
          <cell r="AQ30">
            <v>3932250365.5</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77230166</v>
          </cell>
          <cell r="AM32">
            <v>0</v>
          </cell>
          <cell r="AN32">
            <v>0</v>
          </cell>
          <cell r="AO32">
            <v>0</v>
          </cell>
          <cell r="AP32">
            <v>0</v>
          </cell>
          <cell r="AQ32">
            <v>77230166</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44000000</v>
          </cell>
          <cell r="AM35">
            <v>0</v>
          </cell>
          <cell r="AN35">
            <v>0</v>
          </cell>
          <cell r="AO35">
            <v>0</v>
          </cell>
          <cell r="AP35">
            <v>0</v>
          </cell>
          <cell r="AQ35">
            <v>44000000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7000000</v>
          </cell>
          <cell r="AM37">
            <v>0</v>
          </cell>
          <cell r="AN37">
            <v>0</v>
          </cell>
          <cell r="AO37">
            <v>0</v>
          </cell>
          <cell r="AP37">
            <v>0</v>
          </cell>
          <cell r="AQ37">
            <v>7000000</v>
          </cell>
          <cell r="AR37">
            <v>0</v>
          </cell>
          <cell r="AS37">
            <v>0</v>
          </cell>
        </row>
        <row r="38">
          <cell r="AK38" t="str">
            <v>E1.P_B.MR2-MP01-1</v>
          </cell>
          <cell r="AL38">
            <v>3928228582</v>
          </cell>
          <cell r="AM38">
            <v>682866983</v>
          </cell>
          <cell r="AN38">
            <v>1540085603</v>
          </cell>
          <cell r="AO38">
            <v>0</v>
          </cell>
          <cell r="AP38">
            <v>270471618</v>
          </cell>
          <cell r="AQ38">
            <v>0</v>
          </cell>
          <cell r="AR38">
            <v>1434804378</v>
          </cell>
          <cell r="AS38">
            <v>0</v>
          </cell>
        </row>
        <row r="39">
          <cell r="AK39" t="str">
            <v>E1.P_B.MR2-MP02-1</v>
          </cell>
          <cell r="AL39">
            <v>28459166</v>
          </cell>
          <cell r="AM39">
            <v>0</v>
          </cell>
          <cell r="AN39">
            <v>0</v>
          </cell>
          <cell r="AO39">
            <v>0</v>
          </cell>
          <cell r="AP39">
            <v>0</v>
          </cell>
          <cell r="AQ39">
            <v>28459166</v>
          </cell>
          <cell r="AR39">
            <v>0</v>
          </cell>
          <cell r="AS39">
            <v>0</v>
          </cell>
        </row>
        <row r="40">
          <cell r="AK40" t="str">
            <v>E1.P_B.MR2-MP03-1</v>
          </cell>
          <cell r="AL40">
            <v>0</v>
          </cell>
          <cell r="AM40">
            <v>0</v>
          </cell>
          <cell r="AN40">
            <v>0</v>
          </cell>
          <cell r="AO40">
            <v>0</v>
          </cell>
          <cell r="AP40">
            <v>0</v>
          </cell>
          <cell r="AQ40">
            <v>0</v>
          </cell>
          <cell r="AR40">
            <v>0</v>
          </cell>
          <cell r="AS40">
            <v>0</v>
          </cell>
        </row>
        <row r="41">
          <cell r="AK41" t="str">
            <v>E1.P_B.MR3-MP01-1</v>
          </cell>
          <cell r="AL41">
            <v>0</v>
          </cell>
          <cell r="AM41">
            <v>0</v>
          </cell>
          <cell r="AN41">
            <v>0</v>
          </cell>
          <cell r="AO41">
            <v>0</v>
          </cell>
          <cell r="AP41">
            <v>0</v>
          </cell>
          <cell r="AQ41">
            <v>0</v>
          </cell>
          <cell r="AR41">
            <v>0</v>
          </cell>
          <cell r="AS41">
            <v>0</v>
          </cell>
        </row>
        <row r="42">
          <cell r="AK42" t="str">
            <v>E1.P_B.MR3-MP02-1</v>
          </cell>
          <cell r="AL42">
            <v>129000000</v>
          </cell>
          <cell r="AM42">
            <v>0</v>
          </cell>
          <cell r="AN42">
            <v>0</v>
          </cell>
          <cell r="AO42">
            <v>0</v>
          </cell>
          <cell r="AP42">
            <v>0</v>
          </cell>
          <cell r="AQ42">
            <v>129000000</v>
          </cell>
          <cell r="AR42">
            <v>0</v>
          </cell>
          <cell r="AS42">
            <v>0</v>
          </cell>
        </row>
        <row r="43">
          <cell r="AK43" t="str">
            <v>E1.P_B.MR3-MP03-1</v>
          </cell>
          <cell r="AL43">
            <v>117770000</v>
          </cell>
          <cell r="AM43">
            <v>0</v>
          </cell>
          <cell r="AN43">
            <v>0</v>
          </cell>
          <cell r="AO43">
            <v>0</v>
          </cell>
          <cell r="AP43">
            <v>0</v>
          </cell>
          <cell r="AQ43">
            <v>117770000</v>
          </cell>
          <cell r="AR43">
            <v>0</v>
          </cell>
          <cell r="AS43">
            <v>0</v>
          </cell>
        </row>
        <row r="44">
          <cell r="AK44" t="str">
            <v>E1.P_B.MR3-MP04-1</v>
          </cell>
          <cell r="AL44">
            <v>44000000</v>
          </cell>
          <cell r="AM44">
            <v>0</v>
          </cell>
          <cell r="AN44">
            <v>0</v>
          </cell>
          <cell r="AO44">
            <v>0</v>
          </cell>
          <cell r="AP44">
            <v>0</v>
          </cell>
          <cell r="AQ44">
            <v>44000000</v>
          </cell>
          <cell r="AR44">
            <v>0</v>
          </cell>
          <cell r="AS44">
            <v>0</v>
          </cell>
        </row>
        <row r="45">
          <cell r="AK45" t="str">
            <v>E1.P_B.MR3-MP05-1</v>
          </cell>
          <cell r="AL45">
            <v>45000000</v>
          </cell>
          <cell r="AM45">
            <v>0</v>
          </cell>
          <cell r="AN45">
            <v>0</v>
          </cell>
          <cell r="AO45">
            <v>0</v>
          </cell>
          <cell r="AP45">
            <v>0</v>
          </cell>
          <cell r="AQ45">
            <v>45000000</v>
          </cell>
          <cell r="AR45">
            <v>0</v>
          </cell>
          <cell r="AS45">
            <v>0</v>
          </cell>
        </row>
        <row r="46">
          <cell r="AK46" t="str">
            <v>E1.P_B.MR3-MP06-1</v>
          </cell>
          <cell r="AL46">
            <v>48000000</v>
          </cell>
          <cell r="AM46">
            <v>0</v>
          </cell>
          <cell r="AN46">
            <v>0</v>
          </cell>
          <cell r="AO46">
            <v>0</v>
          </cell>
          <cell r="AP46">
            <v>0</v>
          </cell>
          <cell r="AQ46">
            <v>48000000</v>
          </cell>
          <cell r="AR46">
            <v>0</v>
          </cell>
          <cell r="AS46">
            <v>0</v>
          </cell>
        </row>
        <row r="47">
          <cell r="AK47" t="str">
            <v>E1.P_B.MR3-MP07-1</v>
          </cell>
          <cell r="AL47">
            <v>0</v>
          </cell>
          <cell r="AM47">
            <v>0</v>
          </cell>
          <cell r="AN47">
            <v>0</v>
          </cell>
          <cell r="AO47">
            <v>0</v>
          </cell>
          <cell r="AP47">
            <v>0</v>
          </cell>
          <cell r="AQ47">
            <v>0</v>
          </cell>
          <cell r="AR47">
            <v>0</v>
          </cell>
          <cell r="AS47">
            <v>0</v>
          </cell>
        </row>
        <row r="48">
          <cell r="AK48" t="str">
            <v>E1.P_B.MR3-MP08-1</v>
          </cell>
          <cell r="AL48">
            <v>23000000</v>
          </cell>
          <cell r="AM48">
            <v>0</v>
          </cell>
          <cell r="AN48">
            <v>0</v>
          </cell>
          <cell r="AO48">
            <v>0</v>
          </cell>
          <cell r="AP48">
            <v>0</v>
          </cell>
          <cell r="AQ48">
            <v>23000000</v>
          </cell>
          <cell r="AR48">
            <v>0</v>
          </cell>
          <cell r="AS48">
            <v>0</v>
          </cell>
        </row>
        <row r="49">
          <cell r="AK49" t="str">
            <v>E1.P_B.MR3-MP09-1</v>
          </cell>
          <cell r="AL49">
            <v>205000000</v>
          </cell>
          <cell r="AM49">
            <v>0</v>
          </cell>
          <cell r="AN49">
            <v>0</v>
          </cell>
          <cell r="AO49">
            <v>0</v>
          </cell>
          <cell r="AP49">
            <v>0</v>
          </cell>
          <cell r="AQ49">
            <v>205000000</v>
          </cell>
          <cell r="AR49">
            <v>0</v>
          </cell>
          <cell r="AS49">
            <v>0</v>
          </cell>
        </row>
        <row r="50">
          <cell r="AK50" t="str">
            <v>E1.P_B.MR3-MP10-1</v>
          </cell>
          <cell r="AL50">
            <v>771952410</v>
          </cell>
          <cell r="AM50">
            <v>0</v>
          </cell>
          <cell r="AN50">
            <v>81112720</v>
          </cell>
          <cell r="AO50">
            <v>0</v>
          </cell>
          <cell r="AP50">
            <v>0</v>
          </cell>
          <cell r="AQ50">
            <v>337920965.5</v>
          </cell>
          <cell r="AR50">
            <v>352918724.5</v>
          </cell>
          <cell r="AS50">
            <v>0</v>
          </cell>
        </row>
        <row r="51">
          <cell r="AK51" t="str">
            <v>E1.P_C.MR1-MP01-1</v>
          </cell>
          <cell r="AL51">
            <v>2729203874</v>
          </cell>
          <cell r="AM51">
            <v>100000000</v>
          </cell>
          <cell r="AN51">
            <v>0</v>
          </cell>
          <cell r="AO51">
            <v>0</v>
          </cell>
          <cell r="AP51">
            <v>0</v>
          </cell>
          <cell r="AQ51">
            <v>2629203874</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1269500000</v>
          </cell>
          <cell r="AM53">
            <v>0</v>
          </cell>
          <cell r="AN53">
            <v>0</v>
          </cell>
          <cell r="AO53">
            <v>0</v>
          </cell>
          <cell r="AP53">
            <v>0</v>
          </cell>
          <cell r="AQ53">
            <v>1269500000</v>
          </cell>
          <cell r="AR53">
            <v>0</v>
          </cell>
          <cell r="AS53">
            <v>0</v>
          </cell>
        </row>
        <row r="54">
          <cell r="AK54" t="str">
            <v>E1.P_C.MR1-MP04-1</v>
          </cell>
          <cell r="AL54">
            <v>2691170202</v>
          </cell>
          <cell r="AM54">
            <v>0</v>
          </cell>
          <cell r="AN54">
            <v>0</v>
          </cell>
          <cell r="AO54">
            <v>0</v>
          </cell>
          <cell r="AP54">
            <v>0</v>
          </cell>
          <cell r="AQ54">
            <v>2549423087</v>
          </cell>
          <cell r="AR54">
            <v>141747115</v>
          </cell>
          <cell r="AS54">
            <v>0</v>
          </cell>
        </row>
        <row r="55">
          <cell r="AK55" t="str">
            <v>E1.P_C.MR1-MP05-1</v>
          </cell>
          <cell r="AL55">
            <v>74000000</v>
          </cell>
          <cell r="AM55">
            <v>0</v>
          </cell>
          <cell r="AN55">
            <v>0</v>
          </cell>
          <cell r="AO55">
            <v>0</v>
          </cell>
          <cell r="AP55">
            <v>0</v>
          </cell>
          <cell r="AQ55">
            <v>74000000</v>
          </cell>
          <cell r="AR55">
            <v>0</v>
          </cell>
          <cell r="AS55">
            <v>0</v>
          </cell>
        </row>
        <row r="56">
          <cell r="AK56" t="str">
            <v>E1.P_C.MR1-MP06-1</v>
          </cell>
          <cell r="AL56">
            <v>0</v>
          </cell>
          <cell r="AM56">
            <v>0</v>
          </cell>
          <cell r="AN56">
            <v>0</v>
          </cell>
          <cell r="AO56">
            <v>0</v>
          </cell>
          <cell r="AP56">
            <v>0</v>
          </cell>
          <cell r="AQ56">
            <v>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67000000</v>
          </cell>
          <cell r="AM60">
            <v>0</v>
          </cell>
          <cell r="AN60">
            <v>0</v>
          </cell>
          <cell r="AO60">
            <v>0</v>
          </cell>
          <cell r="AP60">
            <v>0</v>
          </cell>
          <cell r="AQ60">
            <v>67000000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822400000</v>
          </cell>
          <cell r="AM64">
            <v>0</v>
          </cell>
          <cell r="AN64">
            <v>0</v>
          </cell>
          <cell r="AO64">
            <v>0</v>
          </cell>
          <cell r="AP64">
            <v>0</v>
          </cell>
          <cell r="AQ64">
            <v>760079885</v>
          </cell>
          <cell r="AR64">
            <v>62320115</v>
          </cell>
          <cell r="AS64">
            <v>0</v>
          </cell>
        </row>
        <row r="65">
          <cell r="AK65" t="str">
            <v>E1.P_C.MR1-MP15-1</v>
          </cell>
          <cell r="AL65">
            <v>0</v>
          </cell>
          <cell r="AM65">
            <v>0</v>
          </cell>
          <cell r="AN65">
            <v>0</v>
          </cell>
          <cell r="AO65">
            <v>0</v>
          </cell>
          <cell r="AP65">
            <v>0</v>
          </cell>
          <cell r="AQ65">
            <v>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938101152</v>
          </cell>
          <cell r="AM67">
            <v>0</v>
          </cell>
          <cell r="AN67">
            <v>2575000</v>
          </cell>
          <cell r="AO67">
            <v>0</v>
          </cell>
          <cell r="AP67">
            <v>0</v>
          </cell>
          <cell r="AQ67">
            <v>746530000</v>
          </cell>
          <cell r="AR67">
            <v>188996152</v>
          </cell>
          <cell r="AS67">
            <v>0</v>
          </cell>
        </row>
        <row r="68">
          <cell r="AK68" t="str">
            <v>E1.P_D.MR1-MP02-1</v>
          </cell>
          <cell r="AL68">
            <v>126000000</v>
          </cell>
          <cell r="AM68">
            <v>0</v>
          </cell>
          <cell r="AN68">
            <v>0</v>
          </cell>
          <cell r="AO68">
            <v>0</v>
          </cell>
          <cell r="AP68">
            <v>0</v>
          </cell>
          <cell r="AQ68">
            <v>126000000</v>
          </cell>
          <cell r="AR68">
            <v>0</v>
          </cell>
          <cell r="AS68">
            <v>0</v>
          </cell>
        </row>
        <row r="69">
          <cell r="AK69" t="str">
            <v>E1.P_D.MR1-MP03-1</v>
          </cell>
          <cell r="AL69">
            <v>48000000</v>
          </cell>
          <cell r="AM69">
            <v>0</v>
          </cell>
          <cell r="AN69">
            <v>0</v>
          </cell>
          <cell r="AO69">
            <v>0</v>
          </cell>
          <cell r="AP69">
            <v>0</v>
          </cell>
          <cell r="AQ69">
            <v>48000000</v>
          </cell>
          <cell r="AR69">
            <v>0</v>
          </cell>
          <cell r="AS69">
            <v>0</v>
          </cell>
        </row>
        <row r="70">
          <cell r="AK70" t="str">
            <v>E1.P_D.MR1-MP04-1</v>
          </cell>
          <cell r="AL70">
            <v>42000000</v>
          </cell>
          <cell r="AM70">
            <v>0</v>
          </cell>
          <cell r="AN70">
            <v>0</v>
          </cell>
          <cell r="AO70">
            <v>0</v>
          </cell>
          <cell r="AP70">
            <v>0</v>
          </cell>
          <cell r="AQ70">
            <v>42000000</v>
          </cell>
          <cell r="AR70">
            <v>0</v>
          </cell>
          <cell r="AS70">
            <v>0</v>
          </cell>
        </row>
        <row r="71">
          <cell r="AK71" t="str">
            <v>E1.P_D.MR1-MP05-1</v>
          </cell>
          <cell r="AL71">
            <v>74000000</v>
          </cell>
          <cell r="AM71">
            <v>0</v>
          </cell>
          <cell r="AN71">
            <v>0</v>
          </cell>
          <cell r="AO71">
            <v>0</v>
          </cell>
          <cell r="AP71">
            <v>0</v>
          </cell>
          <cell r="AQ71">
            <v>74000000</v>
          </cell>
          <cell r="AR71">
            <v>0</v>
          </cell>
          <cell r="AS71">
            <v>0</v>
          </cell>
        </row>
        <row r="72">
          <cell r="AK72" t="str">
            <v>E1.P_D.MR1-MP06-1</v>
          </cell>
          <cell r="AL72">
            <v>55000000</v>
          </cell>
          <cell r="AM72">
            <v>0</v>
          </cell>
          <cell r="AN72">
            <v>0</v>
          </cell>
          <cell r="AO72">
            <v>0</v>
          </cell>
          <cell r="AP72">
            <v>0</v>
          </cell>
          <cell r="AQ72">
            <v>55000000</v>
          </cell>
          <cell r="AR72">
            <v>0</v>
          </cell>
          <cell r="AS72">
            <v>0</v>
          </cell>
        </row>
        <row r="73">
          <cell r="AK73" t="str">
            <v>E1.P_D.MR1-MP07-1</v>
          </cell>
          <cell r="AL73">
            <v>0</v>
          </cell>
          <cell r="AM73">
            <v>0</v>
          </cell>
          <cell r="AN73">
            <v>0</v>
          </cell>
          <cell r="AO73">
            <v>0</v>
          </cell>
          <cell r="AP73">
            <v>0</v>
          </cell>
          <cell r="AQ73">
            <v>0</v>
          </cell>
          <cell r="AR73">
            <v>0</v>
          </cell>
          <cell r="AS73">
            <v>0</v>
          </cell>
        </row>
        <row r="74">
          <cell r="AK74" t="str">
            <v>E1.P_D.MR1-MP08-1</v>
          </cell>
          <cell r="AL74">
            <v>255000000</v>
          </cell>
          <cell r="AM74">
            <v>0</v>
          </cell>
          <cell r="AN74">
            <v>0</v>
          </cell>
          <cell r="AO74">
            <v>0</v>
          </cell>
          <cell r="AP74">
            <v>0</v>
          </cell>
          <cell r="AQ74">
            <v>255000000</v>
          </cell>
          <cell r="AR74">
            <v>0</v>
          </cell>
          <cell r="AS74">
            <v>0</v>
          </cell>
        </row>
        <row r="75">
          <cell r="AK75" t="str">
            <v>E1.P_D.MR1-MP09-1</v>
          </cell>
          <cell r="AL75">
            <v>424573139</v>
          </cell>
          <cell r="AM75">
            <v>0</v>
          </cell>
          <cell r="AN75">
            <v>23698614</v>
          </cell>
          <cell r="AO75">
            <v>0</v>
          </cell>
          <cell r="AP75">
            <v>0</v>
          </cell>
          <cell r="AQ75">
            <v>371114370</v>
          </cell>
          <cell r="AR75">
            <v>29760155</v>
          </cell>
          <cell r="AS75">
            <v>0</v>
          </cell>
        </row>
        <row r="76">
          <cell r="AK76" t="str">
            <v>E1.P_D.MR1-MP10-1</v>
          </cell>
          <cell r="AL76">
            <v>435885630</v>
          </cell>
          <cell r="AM76">
            <v>0</v>
          </cell>
          <cell r="AN76">
            <v>0</v>
          </cell>
          <cell r="AO76">
            <v>0</v>
          </cell>
          <cell r="AP76">
            <v>0</v>
          </cell>
          <cell r="AQ76">
            <v>435885630</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60000000</v>
          </cell>
          <cell r="AM79">
            <v>0</v>
          </cell>
          <cell r="AN79">
            <v>0</v>
          </cell>
          <cell r="AO79">
            <v>0</v>
          </cell>
          <cell r="AP79">
            <v>0</v>
          </cell>
          <cell r="AQ79">
            <v>60000000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611208322</v>
          </cell>
          <cell r="AM83">
            <v>74770698</v>
          </cell>
          <cell r="AN83">
            <v>0</v>
          </cell>
          <cell r="AO83">
            <v>0</v>
          </cell>
          <cell r="AP83">
            <v>0</v>
          </cell>
          <cell r="AQ83">
            <v>536437624</v>
          </cell>
          <cell r="AR83">
            <v>0</v>
          </cell>
          <cell r="AS83">
            <v>0</v>
          </cell>
        </row>
        <row r="84">
          <cell r="AK84" t="str">
            <v>E1.P_E.MR1-MP05-1</v>
          </cell>
          <cell r="AL84">
            <v>1700000000</v>
          </cell>
          <cell r="AM84">
            <v>2060000</v>
          </cell>
          <cell r="AN84">
            <v>0</v>
          </cell>
          <cell r="AO84">
            <v>0</v>
          </cell>
          <cell r="AP84">
            <v>0</v>
          </cell>
          <cell r="AQ84">
            <v>1697940000</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103000</v>
          </cell>
          <cell r="AM86">
            <v>0</v>
          </cell>
          <cell r="AN86">
            <v>0</v>
          </cell>
          <cell r="AO86">
            <v>0</v>
          </cell>
          <cell r="AP86">
            <v>0</v>
          </cell>
          <cell r="AQ86">
            <v>103000</v>
          </cell>
          <cell r="AR86">
            <v>0</v>
          </cell>
          <cell r="AS86">
            <v>0</v>
          </cell>
        </row>
        <row r="87">
          <cell r="AK87" t="str">
            <v>E1.P_F.MR1-MP03-1</v>
          </cell>
          <cell r="AL87">
            <v>722999801</v>
          </cell>
          <cell r="AM87">
            <v>0</v>
          </cell>
          <cell r="AN87">
            <v>0</v>
          </cell>
          <cell r="AO87">
            <v>0</v>
          </cell>
          <cell r="AP87">
            <v>0</v>
          </cell>
          <cell r="AQ87">
            <v>722999801</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116761658</v>
          </cell>
          <cell r="AM89">
            <v>0</v>
          </cell>
          <cell r="AN89">
            <v>0</v>
          </cell>
          <cell r="AO89">
            <v>0</v>
          </cell>
          <cell r="AP89">
            <v>0</v>
          </cell>
          <cell r="AQ89">
            <v>116761658</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518935000</v>
          </cell>
          <cell r="AM91">
            <v>0</v>
          </cell>
          <cell r="AN91">
            <v>0</v>
          </cell>
          <cell r="AO91">
            <v>0</v>
          </cell>
          <cell r="AP91">
            <v>0</v>
          </cell>
          <cell r="AQ91">
            <v>518935000</v>
          </cell>
          <cell r="AR91">
            <v>0</v>
          </cell>
          <cell r="AS91">
            <v>0</v>
          </cell>
        </row>
        <row r="92">
          <cell r="AK92" t="str">
            <v>E1.P_F.MR2-MP04-1</v>
          </cell>
          <cell r="AL92">
            <v>2304588757</v>
          </cell>
          <cell r="AM92">
            <v>0</v>
          </cell>
          <cell r="AN92">
            <v>0</v>
          </cell>
          <cell r="AO92">
            <v>0</v>
          </cell>
          <cell r="AP92">
            <v>0</v>
          </cell>
          <cell r="AQ92">
            <v>2304588757</v>
          </cell>
          <cell r="AR92">
            <v>0</v>
          </cell>
          <cell r="AS92">
            <v>0</v>
          </cell>
        </row>
        <row r="93">
          <cell r="AK93" t="str">
            <v>E1.P_G.MR1-MP01-1</v>
          </cell>
          <cell r="AL93">
            <v>33750000</v>
          </cell>
          <cell r="AM93">
            <v>0</v>
          </cell>
          <cell r="AN93">
            <v>0</v>
          </cell>
          <cell r="AO93">
            <v>0</v>
          </cell>
          <cell r="AP93">
            <v>0</v>
          </cell>
          <cell r="AQ93">
            <v>33750000</v>
          </cell>
          <cell r="AR93">
            <v>0</v>
          </cell>
          <cell r="AS93">
            <v>0</v>
          </cell>
        </row>
        <row r="94">
          <cell r="AK94" t="str">
            <v>E1.P_G.MR1-MP02-1</v>
          </cell>
          <cell r="AL94">
            <v>22500000</v>
          </cell>
          <cell r="AM94">
            <v>0</v>
          </cell>
          <cell r="AN94">
            <v>0</v>
          </cell>
          <cell r="AO94">
            <v>0</v>
          </cell>
          <cell r="AP94">
            <v>0</v>
          </cell>
          <cell r="AQ94">
            <v>22500000</v>
          </cell>
          <cell r="AR94">
            <v>0</v>
          </cell>
          <cell r="AS94">
            <v>0</v>
          </cell>
        </row>
        <row r="95">
          <cell r="AK95" t="str">
            <v>E1.P_G.MR1-MP03-1</v>
          </cell>
          <cell r="AL95">
            <v>250000000</v>
          </cell>
          <cell r="AM95">
            <v>0</v>
          </cell>
          <cell r="AN95">
            <v>0</v>
          </cell>
          <cell r="AO95">
            <v>0</v>
          </cell>
          <cell r="AP95">
            <v>0</v>
          </cell>
          <cell r="AQ95">
            <v>250000000</v>
          </cell>
          <cell r="AR95">
            <v>0</v>
          </cell>
          <cell r="AS95">
            <v>0</v>
          </cell>
        </row>
        <row r="96">
          <cell r="AK96" t="str">
            <v>E1.P_G.MR2-MP01-1</v>
          </cell>
          <cell r="AL96">
            <v>43750000</v>
          </cell>
          <cell r="AM96">
            <v>0</v>
          </cell>
          <cell r="AN96">
            <v>0</v>
          </cell>
          <cell r="AO96">
            <v>0</v>
          </cell>
          <cell r="AP96">
            <v>0</v>
          </cell>
          <cell r="AQ96">
            <v>43750000</v>
          </cell>
          <cell r="AR96">
            <v>0</v>
          </cell>
          <cell r="AS96">
            <v>0</v>
          </cell>
        </row>
        <row r="97">
          <cell r="AK97" t="str">
            <v>E1.P_H.MR1-MP01-1</v>
          </cell>
          <cell r="AL97">
            <v>400000000</v>
          </cell>
          <cell r="AM97">
            <v>0</v>
          </cell>
          <cell r="AN97">
            <v>0</v>
          </cell>
          <cell r="AO97">
            <v>0</v>
          </cell>
          <cell r="AP97">
            <v>0</v>
          </cell>
          <cell r="AQ97">
            <v>400000000</v>
          </cell>
          <cell r="AR97">
            <v>0</v>
          </cell>
          <cell r="AS97">
            <v>0</v>
          </cell>
        </row>
        <row r="98">
          <cell r="AK98" t="str">
            <v>E1.P_H.MR1-MP02-1</v>
          </cell>
          <cell r="AL98">
            <v>10000000</v>
          </cell>
          <cell r="AM98">
            <v>0</v>
          </cell>
          <cell r="AN98">
            <v>0</v>
          </cell>
          <cell r="AO98">
            <v>0</v>
          </cell>
          <cell r="AP98">
            <v>0</v>
          </cell>
          <cell r="AQ98">
            <v>10000000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8000000</v>
          </cell>
          <cell r="AM100">
            <v>0</v>
          </cell>
          <cell r="AN100">
            <v>0</v>
          </cell>
          <cell r="AO100">
            <v>0</v>
          </cell>
          <cell r="AP100">
            <v>0</v>
          </cell>
          <cell r="AQ100">
            <v>8000000</v>
          </cell>
          <cell r="AR100">
            <v>0</v>
          </cell>
          <cell r="AS100">
            <v>0</v>
          </cell>
        </row>
        <row r="101">
          <cell r="AK101" t="str">
            <v>E1.P_H.MR1-MP05-1</v>
          </cell>
          <cell r="AL101">
            <v>40000000</v>
          </cell>
          <cell r="AM101">
            <v>0</v>
          </cell>
          <cell r="AN101">
            <v>0</v>
          </cell>
          <cell r="AO101">
            <v>0</v>
          </cell>
          <cell r="AP101">
            <v>0</v>
          </cell>
          <cell r="AQ101">
            <v>40000000</v>
          </cell>
          <cell r="AR101">
            <v>0</v>
          </cell>
          <cell r="AS101">
            <v>0</v>
          </cell>
        </row>
        <row r="102">
          <cell r="AK102" t="str">
            <v>E1.P_H.MR1-MP06-1</v>
          </cell>
          <cell r="AL102">
            <v>500000</v>
          </cell>
          <cell r="AM102">
            <v>0</v>
          </cell>
          <cell r="AN102">
            <v>0</v>
          </cell>
          <cell r="AO102">
            <v>0</v>
          </cell>
          <cell r="AP102">
            <v>0</v>
          </cell>
          <cell r="AQ102">
            <v>500000</v>
          </cell>
          <cell r="AR102">
            <v>0</v>
          </cell>
          <cell r="AS102">
            <v>0</v>
          </cell>
        </row>
        <row r="103">
          <cell r="AK103" t="str">
            <v>E1.P_H.MR1-MP07-1</v>
          </cell>
          <cell r="AL103">
            <v>6000000</v>
          </cell>
          <cell r="AM103">
            <v>0</v>
          </cell>
          <cell r="AN103">
            <v>0</v>
          </cell>
          <cell r="AO103">
            <v>0</v>
          </cell>
          <cell r="AP103">
            <v>0</v>
          </cell>
          <cell r="AQ103">
            <v>6000000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200000000</v>
          </cell>
          <cell r="AM105">
            <v>0</v>
          </cell>
          <cell r="AN105">
            <v>0</v>
          </cell>
          <cell r="AO105">
            <v>0</v>
          </cell>
          <cell r="AP105">
            <v>0</v>
          </cell>
          <cell r="AQ105">
            <v>200000000</v>
          </cell>
          <cell r="AR105">
            <v>0</v>
          </cell>
          <cell r="AS105">
            <v>0</v>
          </cell>
        </row>
        <row r="106">
          <cell r="AK106" t="str">
            <v>E1.P_I.MR1-MP03-1</v>
          </cell>
          <cell r="AL106">
            <v>25999570</v>
          </cell>
          <cell r="AM106">
            <v>0</v>
          </cell>
          <cell r="AN106">
            <v>0</v>
          </cell>
          <cell r="AO106">
            <v>0</v>
          </cell>
          <cell r="AP106">
            <v>0</v>
          </cell>
          <cell r="AQ106">
            <v>25999570</v>
          </cell>
          <cell r="AR106">
            <v>0</v>
          </cell>
          <cell r="AS106">
            <v>0</v>
          </cell>
        </row>
        <row r="107">
          <cell r="AK107" t="str">
            <v>E1.P_J.MR1-MP01-1</v>
          </cell>
          <cell r="AL107">
            <v>237844844</v>
          </cell>
          <cell r="AM107">
            <v>0</v>
          </cell>
          <cell r="AN107">
            <v>0</v>
          </cell>
          <cell r="AO107">
            <v>0</v>
          </cell>
          <cell r="AP107">
            <v>0</v>
          </cell>
          <cell r="AQ107">
            <v>237844844</v>
          </cell>
          <cell r="AR107">
            <v>0</v>
          </cell>
          <cell r="AS107">
            <v>0</v>
          </cell>
        </row>
        <row r="108">
          <cell r="AK108" t="str">
            <v>E1.P_J.MR1-MP02-1</v>
          </cell>
          <cell r="AL108">
            <v>526799212</v>
          </cell>
          <cell r="AM108">
            <v>0</v>
          </cell>
          <cell r="AN108">
            <v>0</v>
          </cell>
          <cell r="AO108">
            <v>0</v>
          </cell>
          <cell r="AP108">
            <v>0</v>
          </cell>
          <cell r="AQ108">
            <v>526799212</v>
          </cell>
          <cell r="AR108">
            <v>0</v>
          </cell>
          <cell r="AS108">
            <v>0</v>
          </cell>
        </row>
        <row r="109">
          <cell r="AK109" t="str">
            <v>E2.P_A.MR1-MP01-1</v>
          </cell>
          <cell r="AL109">
            <v>0</v>
          </cell>
          <cell r="AM109">
            <v>0</v>
          </cell>
          <cell r="AN109">
            <v>0</v>
          </cell>
          <cell r="AO109">
            <v>0</v>
          </cell>
          <cell r="AP109">
            <v>0</v>
          </cell>
          <cell r="AQ109">
            <v>0</v>
          </cell>
          <cell r="AR109">
            <v>0</v>
          </cell>
          <cell r="AS109">
            <v>0</v>
          </cell>
        </row>
        <row r="110">
          <cell r="AK110" t="str">
            <v>E2.P_A.MR1-MP02-1</v>
          </cell>
          <cell r="AL110">
            <v>0</v>
          </cell>
          <cell r="AM110">
            <v>0</v>
          </cell>
          <cell r="AN110">
            <v>0</v>
          </cell>
          <cell r="AO110">
            <v>0</v>
          </cell>
          <cell r="AP110">
            <v>0</v>
          </cell>
          <cell r="AQ110">
            <v>0</v>
          </cell>
          <cell r="AR110">
            <v>0</v>
          </cell>
          <cell r="AS110">
            <v>0</v>
          </cell>
        </row>
        <row r="111">
          <cell r="AK111" t="str">
            <v>E2.P_A.MR1-MP03-1</v>
          </cell>
          <cell r="AL111">
            <v>35026700</v>
          </cell>
          <cell r="AM111">
            <v>0</v>
          </cell>
          <cell r="AN111">
            <v>0</v>
          </cell>
          <cell r="AO111">
            <v>0</v>
          </cell>
          <cell r="AP111">
            <v>0</v>
          </cell>
          <cell r="AQ111">
            <v>35026700</v>
          </cell>
          <cell r="AR111">
            <v>0</v>
          </cell>
          <cell r="AS111">
            <v>0</v>
          </cell>
        </row>
        <row r="112">
          <cell r="AK112" t="str">
            <v>E2.P_A.MR1-MP04-1</v>
          </cell>
          <cell r="AL112">
            <v>0</v>
          </cell>
          <cell r="AM112">
            <v>0</v>
          </cell>
          <cell r="AN112">
            <v>0</v>
          </cell>
          <cell r="AO112">
            <v>0</v>
          </cell>
          <cell r="AP112">
            <v>0</v>
          </cell>
          <cell r="AQ112">
            <v>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20298300</v>
          </cell>
          <cell r="AM114">
            <v>0</v>
          </cell>
          <cell r="AN114">
            <v>0</v>
          </cell>
          <cell r="AO114">
            <v>0</v>
          </cell>
          <cell r="AP114">
            <v>0</v>
          </cell>
          <cell r="AQ114">
            <v>20298300</v>
          </cell>
          <cell r="AR114">
            <v>0</v>
          </cell>
          <cell r="AS114">
            <v>0</v>
          </cell>
        </row>
        <row r="115">
          <cell r="AK115" t="str">
            <v>E2.P_A.MR1-MP07-1</v>
          </cell>
          <cell r="AL115">
            <v>0</v>
          </cell>
          <cell r="AM115">
            <v>0</v>
          </cell>
          <cell r="AN115">
            <v>0</v>
          </cell>
          <cell r="AO115">
            <v>0</v>
          </cell>
          <cell r="AP115">
            <v>0</v>
          </cell>
          <cell r="AQ115">
            <v>0</v>
          </cell>
          <cell r="AR115">
            <v>0</v>
          </cell>
          <cell r="AS115">
            <v>0</v>
          </cell>
        </row>
        <row r="116">
          <cell r="AK116" t="str">
            <v>E2.P_A.MR1-MP08-1</v>
          </cell>
          <cell r="AL116">
            <v>0</v>
          </cell>
          <cell r="AM116">
            <v>0</v>
          </cell>
          <cell r="AN116">
            <v>0</v>
          </cell>
          <cell r="AO116">
            <v>0</v>
          </cell>
          <cell r="AP116">
            <v>0</v>
          </cell>
          <cell r="AQ116">
            <v>0</v>
          </cell>
          <cell r="AR116">
            <v>0</v>
          </cell>
          <cell r="AS116">
            <v>0</v>
          </cell>
        </row>
        <row r="117">
          <cell r="AK117" t="str">
            <v>E2.P_A.MR1-MP09-1</v>
          </cell>
          <cell r="AL117">
            <v>26250000</v>
          </cell>
          <cell r="AM117">
            <v>0</v>
          </cell>
          <cell r="AN117">
            <v>0</v>
          </cell>
          <cell r="AO117">
            <v>0</v>
          </cell>
          <cell r="AP117">
            <v>0</v>
          </cell>
          <cell r="AQ117">
            <v>26250000</v>
          </cell>
          <cell r="AR117">
            <v>0</v>
          </cell>
          <cell r="AS117">
            <v>0</v>
          </cell>
        </row>
        <row r="118">
          <cell r="AK118" t="str">
            <v>E2.P_A.MR1-MP10-1</v>
          </cell>
          <cell r="AL118">
            <v>5000000</v>
          </cell>
          <cell r="AM118">
            <v>0</v>
          </cell>
          <cell r="AN118">
            <v>0</v>
          </cell>
          <cell r="AO118">
            <v>0</v>
          </cell>
          <cell r="AP118">
            <v>0</v>
          </cell>
          <cell r="AQ118">
            <v>5000000</v>
          </cell>
          <cell r="AR118">
            <v>0</v>
          </cell>
          <cell r="AS118">
            <v>0</v>
          </cell>
        </row>
        <row r="119">
          <cell r="AK119" t="str">
            <v>E2.P_B.MR1-MP01-1</v>
          </cell>
          <cell r="AL119">
            <v>87725000</v>
          </cell>
          <cell r="AM119">
            <v>0</v>
          </cell>
          <cell r="AN119">
            <v>0</v>
          </cell>
          <cell r="AO119">
            <v>0</v>
          </cell>
          <cell r="AP119">
            <v>0</v>
          </cell>
          <cell r="AQ119">
            <v>87725000</v>
          </cell>
          <cell r="AR119">
            <v>0</v>
          </cell>
          <cell r="AS119">
            <v>0</v>
          </cell>
        </row>
        <row r="120">
          <cell r="AK120" t="str">
            <v>E2.P_B.MR1-MP02-1</v>
          </cell>
          <cell r="AL120">
            <v>0</v>
          </cell>
          <cell r="AM120">
            <v>0</v>
          </cell>
          <cell r="AN120">
            <v>0</v>
          </cell>
          <cell r="AO120">
            <v>0</v>
          </cell>
          <cell r="AP120">
            <v>0</v>
          </cell>
          <cell r="AQ120">
            <v>0</v>
          </cell>
          <cell r="AR120">
            <v>0</v>
          </cell>
          <cell r="AS120">
            <v>0</v>
          </cell>
        </row>
        <row r="121">
          <cell r="AK121" t="str">
            <v>E2.P_B.MR1-MP03-1</v>
          </cell>
          <cell r="AL121">
            <v>25000000</v>
          </cell>
          <cell r="AM121">
            <v>0</v>
          </cell>
          <cell r="AN121">
            <v>0</v>
          </cell>
          <cell r="AO121">
            <v>0</v>
          </cell>
          <cell r="AP121">
            <v>0</v>
          </cell>
          <cell r="AQ121">
            <v>25000000</v>
          </cell>
          <cell r="AR121">
            <v>0</v>
          </cell>
          <cell r="AS121">
            <v>0</v>
          </cell>
        </row>
        <row r="122">
          <cell r="AK122" t="str">
            <v>E2.P_B.MR1-MP04-1</v>
          </cell>
          <cell r="AL122">
            <v>0</v>
          </cell>
          <cell r="AM122">
            <v>0</v>
          </cell>
          <cell r="AN122">
            <v>0</v>
          </cell>
          <cell r="AO122">
            <v>0</v>
          </cell>
          <cell r="AP122">
            <v>0</v>
          </cell>
          <cell r="AQ122">
            <v>0</v>
          </cell>
          <cell r="AR122">
            <v>0</v>
          </cell>
          <cell r="AS122">
            <v>0</v>
          </cell>
        </row>
        <row r="123">
          <cell r="AK123" t="str">
            <v>E2.P_C.MR1-MP01-1</v>
          </cell>
          <cell r="AL123">
            <v>10000000</v>
          </cell>
          <cell r="AM123">
            <v>0</v>
          </cell>
          <cell r="AN123">
            <v>0</v>
          </cell>
          <cell r="AO123">
            <v>0</v>
          </cell>
          <cell r="AP123">
            <v>0</v>
          </cell>
          <cell r="AQ123">
            <v>10000000</v>
          </cell>
          <cell r="AR123">
            <v>0</v>
          </cell>
          <cell r="AS123">
            <v>0</v>
          </cell>
        </row>
        <row r="124">
          <cell r="AK124" t="str">
            <v>E2.P_C.MR1-MP02-1</v>
          </cell>
          <cell r="AL124">
            <v>20000000</v>
          </cell>
          <cell r="AM124">
            <v>0</v>
          </cell>
          <cell r="AN124">
            <v>0</v>
          </cell>
          <cell r="AO124">
            <v>0</v>
          </cell>
          <cell r="AP124">
            <v>0</v>
          </cell>
          <cell r="AQ124">
            <v>20000000</v>
          </cell>
          <cell r="AR124">
            <v>0</v>
          </cell>
          <cell r="AS124">
            <v>0</v>
          </cell>
        </row>
        <row r="125">
          <cell r="AK125" t="str">
            <v>E2.P_C.MR1-MP03-1</v>
          </cell>
          <cell r="AL125">
            <v>0</v>
          </cell>
          <cell r="AM125">
            <v>0</v>
          </cell>
          <cell r="AN125">
            <v>0</v>
          </cell>
          <cell r="AO125">
            <v>0</v>
          </cell>
          <cell r="AP125">
            <v>0</v>
          </cell>
          <cell r="AQ125">
            <v>0</v>
          </cell>
          <cell r="AR125">
            <v>0</v>
          </cell>
          <cell r="AS125">
            <v>0</v>
          </cell>
        </row>
        <row r="126">
          <cell r="AK126" t="str">
            <v>E2.P_D.MR1-MP01-1</v>
          </cell>
          <cell r="AL126">
            <v>0</v>
          </cell>
          <cell r="AM126">
            <v>0</v>
          </cell>
          <cell r="AN126">
            <v>0</v>
          </cell>
          <cell r="AO126">
            <v>0</v>
          </cell>
          <cell r="AP126">
            <v>0</v>
          </cell>
          <cell r="AQ126">
            <v>0</v>
          </cell>
          <cell r="AR126">
            <v>0</v>
          </cell>
          <cell r="AS126">
            <v>0</v>
          </cell>
        </row>
        <row r="127">
          <cell r="AK127" t="str">
            <v>E2.P_D.MR1-MP02-1</v>
          </cell>
          <cell r="AL127">
            <v>20000000</v>
          </cell>
          <cell r="AM127">
            <v>0</v>
          </cell>
          <cell r="AN127">
            <v>0</v>
          </cell>
          <cell r="AO127">
            <v>0</v>
          </cell>
          <cell r="AP127">
            <v>0</v>
          </cell>
          <cell r="AQ127">
            <v>20000000</v>
          </cell>
          <cell r="AR127">
            <v>0</v>
          </cell>
          <cell r="AS127">
            <v>0</v>
          </cell>
        </row>
        <row r="128">
          <cell r="AK128" t="str">
            <v>E2.P_D.MR1-MP03-1</v>
          </cell>
          <cell r="AL128">
            <v>20000000</v>
          </cell>
          <cell r="AM128">
            <v>0</v>
          </cell>
          <cell r="AN128">
            <v>0</v>
          </cell>
          <cell r="AO128">
            <v>0</v>
          </cell>
          <cell r="AP128">
            <v>0</v>
          </cell>
          <cell r="AQ128">
            <v>20000000</v>
          </cell>
          <cell r="AR128">
            <v>0</v>
          </cell>
          <cell r="AS128">
            <v>0</v>
          </cell>
        </row>
        <row r="129">
          <cell r="AK129" t="str">
            <v>E2.P_D.MR1-MP04-1</v>
          </cell>
          <cell r="AL129">
            <v>10000000</v>
          </cell>
          <cell r="AM129">
            <v>0</v>
          </cell>
          <cell r="AN129">
            <v>0</v>
          </cell>
          <cell r="AO129">
            <v>0</v>
          </cell>
          <cell r="AP129">
            <v>0</v>
          </cell>
          <cell r="AQ129">
            <v>10000000</v>
          </cell>
          <cell r="AR129">
            <v>0</v>
          </cell>
          <cell r="AS129">
            <v>0</v>
          </cell>
        </row>
        <row r="130">
          <cell r="AK130" t="str">
            <v>E2.P_D.MR1-MP05-1</v>
          </cell>
          <cell r="AL130">
            <v>0</v>
          </cell>
          <cell r="AM130">
            <v>0</v>
          </cell>
          <cell r="AN130">
            <v>0</v>
          </cell>
          <cell r="AO130">
            <v>0</v>
          </cell>
          <cell r="AP130">
            <v>0</v>
          </cell>
          <cell r="AQ130">
            <v>0</v>
          </cell>
          <cell r="AR130">
            <v>0</v>
          </cell>
          <cell r="AS130">
            <v>0</v>
          </cell>
        </row>
        <row r="131">
          <cell r="AK131" t="str">
            <v>E2.P_E.MR1-MP01-1</v>
          </cell>
          <cell r="AL131">
            <v>0</v>
          </cell>
          <cell r="AM131">
            <v>0</v>
          </cell>
          <cell r="AN131">
            <v>0</v>
          </cell>
          <cell r="AO131">
            <v>0</v>
          </cell>
          <cell r="AP131">
            <v>0</v>
          </cell>
          <cell r="AQ131">
            <v>0</v>
          </cell>
          <cell r="AR131">
            <v>0</v>
          </cell>
          <cell r="AS131">
            <v>0</v>
          </cell>
        </row>
        <row r="132">
          <cell r="AK132" t="str">
            <v>E2.P_E.MR1-MP02-1</v>
          </cell>
          <cell r="AL132">
            <v>128765285</v>
          </cell>
          <cell r="AM132">
            <v>0</v>
          </cell>
          <cell r="AN132">
            <v>0</v>
          </cell>
          <cell r="AO132">
            <v>0</v>
          </cell>
          <cell r="AP132">
            <v>0</v>
          </cell>
          <cell r="AQ132">
            <v>128765285</v>
          </cell>
          <cell r="AR132">
            <v>0</v>
          </cell>
          <cell r="AS132">
            <v>0</v>
          </cell>
        </row>
        <row r="133">
          <cell r="AK133" t="str">
            <v>E2.P_E.MR1-MP03-1</v>
          </cell>
          <cell r="AL133">
            <v>2734780</v>
          </cell>
          <cell r="AM133">
            <v>0</v>
          </cell>
          <cell r="AN133">
            <v>0</v>
          </cell>
          <cell r="AO133">
            <v>0</v>
          </cell>
          <cell r="AP133">
            <v>0</v>
          </cell>
          <cell r="AQ133">
            <v>2734780</v>
          </cell>
          <cell r="AR133">
            <v>0</v>
          </cell>
          <cell r="AS133">
            <v>0</v>
          </cell>
        </row>
        <row r="134">
          <cell r="AK134" t="str">
            <v>E2.P_E.MR1-MP04-1</v>
          </cell>
          <cell r="AL134">
            <v>417965220</v>
          </cell>
          <cell r="AM134">
            <v>0</v>
          </cell>
          <cell r="AN134">
            <v>0</v>
          </cell>
          <cell r="AO134">
            <v>0</v>
          </cell>
          <cell r="AP134">
            <v>0</v>
          </cell>
          <cell r="AQ134">
            <v>417965220</v>
          </cell>
          <cell r="AR134">
            <v>0</v>
          </cell>
          <cell r="AS134">
            <v>0</v>
          </cell>
        </row>
        <row r="135">
          <cell r="AK135" t="str">
            <v>E2.P_E.MR1-MP05-1</v>
          </cell>
          <cell r="AL135">
            <v>0</v>
          </cell>
          <cell r="AM135">
            <v>0</v>
          </cell>
          <cell r="AN135">
            <v>0</v>
          </cell>
          <cell r="AO135">
            <v>0</v>
          </cell>
          <cell r="AP135">
            <v>0</v>
          </cell>
          <cell r="AQ135">
            <v>0</v>
          </cell>
          <cell r="AR135">
            <v>0</v>
          </cell>
          <cell r="AS135">
            <v>0</v>
          </cell>
        </row>
        <row r="136">
          <cell r="AK136" t="str">
            <v>E2.P_E.MR1-MP06-1</v>
          </cell>
          <cell r="AL136">
            <v>55111500</v>
          </cell>
          <cell r="AM136">
            <v>0</v>
          </cell>
          <cell r="AN136">
            <v>0</v>
          </cell>
          <cell r="AO136">
            <v>0</v>
          </cell>
          <cell r="AP136">
            <v>0</v>
          </cell>
          <cell r="AQ136">
            <v>55060000</v>
          </cell>
          <cell r="AR136">
            <v>0</v>
          </cell>
          <cell r="AS136">
            <v>51500</v>
          </cell>
        </row>
        <row r="137">
          <cell r="AK137" t="str">
            <v>E2.P_F.MR1-MP01-1</v>
          </cell>
          <cell r="AL137">
            <v>0</v>
          </cell>
          <cell r="AM137">
            <v>0</v>
          </cell>
          <cell r="AN137">
            <v>0</v>
          </cell>
          <cell r="AO137">
            <v>0</v>
          </cell>
          <cell r="AP137">
            <v>0</v>
          </cell>
          <cell r="AQ137">
            <v>0</v>
          </cell>
          <cell r="AR137">
            <v>0</v>
          </cell>
          <cell r="AS137">
            <v>0</v>
          </cell>
        </row>
        <row r="138">
          <cell r="AK138" t="str">
            <v>E2.P_F.MR1-MP02-1</v>
          </cell>
          <cell r="AL138">
            <v>0</v>
          </cell>
          <cell r="AM138">
            <v>0</v>
          </cell>
          <cell r="AN138">
            <v>0</v>
          </cell>
          <cell r="AO138">
            <v>0</v>
          </cell>
          <cell r="AP138">
            <v>0</v>
          </cell>
          <cell r="AQ138">
            <v>0</v>
          </cell>
          <cell r="AR138">
            <v>0</v>
          </cell>
          <cell r="AS138">
            <v>0</v>
          </cell>
        </row>
        <row r="139">
          <cell r="AK139" t="str">
            <v>E2.P_F.MR1-MP03-1</v>
          </cell>
          <cell r="AL139">
            <v>0</v>
          </cell>
          <cell r="AM139">
            <v>0</v>
          </cell>
          <cell r="AN139">
            <v>0</v>
          </cell>
          <cell r="AO139">
            <v>0</v>
          </cell>
          <cell r="AP139">
            <v>0</v>
          </cell>
          <cell r="AQ139">
            <v>0</v>
          </cell>
          <cell r="AR139">
            <v>0</v>
          </cell>
          <cell r="AS139">
            <v>0</v>
          </cell>
        </row>
        <row r="140">
          <cell r="AK140" t="str">
            <v>E2.P_F.MR1-MP04-1</v>
          </cell>
          <cell r="AL140">
            <v>0</v>
          </cell>
          <cell r="AM140">
            <v>0</v>
          </cell>
          <cell r="AN140">
            <v>0</v>
          </cell>
          <cell r="AO140">
            <v>0</v>
          </cell>
          <cell r="AP140">
            <v>0</v>
          </cell>
          <cell r="AQ140">
            <v>0</v>
          </cell>
          <cell r="AR140">
            <v>0</v>
          </cell>
          <cell r="AS140">
            <v>0</v>
          </cell>
        </row>
        <row r="141">
          <cell r="AK141" t="str">
            <v>E2.P_F.MR1-MP05-1</v>
          </cell>
          <cell r="AL141">
            <v>33400000</v>
          </cell>
          <cell r="AM141">
            <v>0</v>
          </cell>
          <cell r="AN141">
            <v>0</v>
          </cell>
          <cell r="AO141">
            <v>0</v>
          </cell>
          <cell r="AP141">
            <v>0</v>
          </cell>
          <cell r="AQ141">
            <v>33400000</v>
          </cell>
          <cell r="AR141">
            <v>0</v>
          </cell>
          <cell r="AS141">
            <v>0</v>
          </cell>
        </row>
        <row r="142">
          <cell r="AK142" t="str">
            <v>E2.P_F.MR2-MP01-1</v>
          </cell>
          <cell r="AL142">
            <v>0</v>
          </cell>
          <cell r="AM142">
            <v>0</v>
          </cell>
          <cell r="AN142">
            <v>0</v>
          </cell>
          <cell r="AO142">
            <v>0</v>
          </cell>
          <cell r="AP142">
            <v>0</v>
          </cell>
          <cell r="AQ142">
            <v>0</v>
          </cell>
          <cell r="AR142">
            <v>0</v>
          </cell>
          <cell r="AS142">
            <v>0</v>
          </cell>
        </row>
        <row r="143">
          <cell r="AK143" t="str">
            <v>E2.P_F.MR2-MP02-1</v>
          </cell>
          <cell r="AL143">
            <v>50000000</v>
          </cell>
          <cell r="AM143">
            <v>0</v>
          </cell>
          <cell r="AN143">
            <v>0</v>
          </cell>
          <cell r="AO143">
            <v>0</v>
          </cell>
          <cell r="AP143">
            <v>0</v>
          </cell>
          <cell r="AQ143">
            <v>50000000</v>
          </cell>
          <cell r="AR143">
            <v>0</v>
          </cell>
          <cell r="AS143">
            <v>0</v>
          </cell>
        </row>
        <row r="144">
          <cell r="AK144" t="str">
            <v>E2.P_F.MR2-MP03-1</v>
          </cell>
          <cell r="AL144">
            <v>20350000</v>
          </cell>
          <cell r="AM144">
            <v>0</v>
          </cell>
          <cell r="AN144">
            <v>0</v>
          </cell>
          <cell r="AO144">
            <v>0</v>
          </cell>
          <cell r="AP144">
            <v>0</v>
          </cell>
          <cell r="AQ144">
            <v>20350000</v>
          </cell>
          <cell r="AR144">
            <v>0</v>
          </cell>
          <cell r="AS144">
            <v>0</v>
          </cell>
        </row>
        <row r="145">
          <cell r="AK145" t="str">
            <v>E2.P_F.MR2-MP04-1</v>
          </cell>
          <cell r="AL145">
            <v>0</v>
          </cell>
          <cell r="AM145">
            <v>0</v>
          </cell>
          <cell r="AN145">
            <v>0</v>
          </cell>
          <cell r="AO145">
            <v>0</v>
          </cell>
          <cell r="AP145">
            <v>0</v>
          </cell>
          <cell r="AQ145">
            <v>0</v>
          </cell>
          <cell r="AR145">
            <v>0</v>
          </cell>
          <cell r="AS145">
            <v>0</v>
          </cell>
        </row>
        <row r="146">
          <cell r="AK146" t="str">
            <v>E3.P_A.MR1-MP01-1</v>
          </cell>
          <cell r="AL146">
            <v>0</v>
          </cell>
          <cell r="AM146">
            <v>0</v>
          </cell>
          <cell r="AN146">
            <v>0</v>
          </cell>
          <cell r="AO146">
            <v>0</v>
          </cell>
          <cell r="AP146">
            <v>0</v>
          </cell>
          <cell r="AQ146">
            <v>0</v>
          </cell>
          <cell r="AR146">
            <v>0</v>
          </cell>
          <cell r="AS146">
            <v>0</v>
          </cell>
        </row>
        <row r="147">
          <cell r="AK147" t="str">
            <v>E3.P_A.MR1-MP02-1</v>
          </cell>
          <cell r="AL147">
            <v>10253000000</v>
          </cell>
          <cell r="AM147">
            <v>0</v>
          </cell>
          <cell r="AN147">
            <v>0</v>
          </cell>
          <cell r="AO147">
            <v>0</v>
          </cell>
          <cell r="AP147">
            <v>0</v>
          </cell>
          <cell r="AQ147">
            <v>10253000000</v>
          </cell>
          <cell r="AR147">
            <v>0</v>
          </cell>
          <cell r="AS147">
            <v>0</v>
          </cell>
        </row>
        <row r="148">
          <cell r="AK148" t="str">
            <v>E3.P_A.MR1-MP03-1</v>
          </cell>
          <cell r="AL148">
            <v>509266177</v>
          </cell>
          <cell r="AM148">
            <v>0</v>
          </cell>
          <cell r="AN148">
            <v>0</v>
          </cell>
          <cell r="AO148">
            <v>0</v>
          </cell>
          <cell r="AP148">
            <v>0</v>
          </cell>
          <cell r="AQ148">
            <v>0</v>
          </cell>
          <cell r="AR148">
            <v>509266177</v>
          </cell>
          <cell r="AS148">
            <v>0</v>
          </cell>
        </row>
        <row r="149">
          <cell r="AK149" t="str">
            <v>E3.P_A.MR1-MP04-1</v>
          </cell>
          <cell r="AL149">
            <v>12402060000</v>
          </cell>
          <cell r="AM149">
            <v>0</v>
          </cell>
          <cell r="AN149">
            <v>0</v>
          </cell>
          <cell r="AO149">
            <v>7000000000</v>
          </cell>
          <cell r="AP149">
            <v>0</v>
          </cell>
          <cell r="AQ149">
            <v>5402060000</v>
          </cell>
          <cell r="AR149">
            <v>0</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0</v>
          </cell>
          <cell r="AM151">
            <v>0</v>
          </cell>
          <cell r="AN151">
            <v>0</v>
          </cell>
          <cell r="AO151">
            <v>0</v>
          </cell>
          <cell r="AP151">
            <v>0</v>
          </cell>
          <cell r="AQ151">
            <v>0</v>
          </cell>
          <cell r="AR151">
            <v>0</v>
          </cell>
          <cell r="AS151">
            <v>0</v>
          </cell>
        </row>
        <row r="152">
          <cell r="AK152" t="str">
            <v>E3.P_A.MR1-MP07-1</v>
          </cell>
          <cell r="AL152">
            <v>5934639217</v>
          </cell>
          <cell r="AM152">
            <v>0</v>
          </cell>
          <cell r="AN152">
            <v>0</v>
          </cell>
          <cell r="AO152">
            <v>0</v>
          </cell>
          <cell r="AP152">
            <v>0</v>
          </cell>
          <cell r="AQ152">
            <v>5934639217</v>
          </cell>
          <cell r="AR152">
            <v>0</v>
          </cell>
          <cell r="AS152">
            <v>0</v>
          </cell>
        </row>
        <row r="153">
          <cell r="AK153" t="str">
            <v>E3.P_A.MR1-MP08-1</v>
          </cell>
          <cell r="AL153">
            <v>0</v>
          </cell>
          <cell r="AM153">
            <v>0</v>
          </cell>
          <cell r="AN153">
            <v>0</v>
          </cell>
          <cell r="AO153">
            <v>0</v>
          </cell>
          <cell r="AP153">
            <v>0</v>
          </cell>
          <cell r="AQ153">
            <v>0</v>
          </cell>
          <cell r="AR153">
            <v>0</v>
          </cell>
          <cell r="AS153">
            <v>0</v>
          </cell>
        </row>
        <row r="154">
          <cell r="AK154" t="str">
            <v>E3.P_A.MR1-MP09-1</v>
          </cell>
          <cell r="AL154">
            <v>23000000000</v>
          </cell>
          <cell r="AM154">
            <v>0</v>
          </cell>
          <cell r="AN154">
            <v>0</v>
          </cell>
          <cell r="AO154">
            <v>23000000000</v>
          </cell>
          <cell r="AP154">
            <v>0</v>
          </cell>
          <cell r="AQ154">
            <v>0</v>
          </cell>
          <cell r="AR154">
            <v>0</v>
          </cell>
          <cell r="AS154">
            <v>0</v>
          </cell>
        </row>
        <row r="155">
          <cell r="AK155" t="str">
            <v>E3.P_A.MR1-MP10-1</v>
          </cell>
          <cell r="AL155">
            <v>0</v>
          </cell>
          <cell r="AM155">
            <v>0</v>
          </cell>
          <cell r="AN155">
            <v>0</v>
          </cell>
          <cell r="AO155">
            <v>0</v>
          </cell>
          <cell r="AP155">
            <v>0</v>
          </cell>
          <cell r="AQ155">
            <v>0</v>
          </cell>
          <cell r="AR155">
            <v>0</v>
          </cell>
          <cell r="AS155">
            <v>0</v>
          </cell>
        </row>
        <row r="156">
          <cell r="AK156" t="str">
            <v>E3.P_A.MR1-MP11-1</v>
          </cell>
          <cell r="AL156">
            <v>6100926258</v>
          </cell>
          <cell r="AM156">
            <v>0</v>
          </cell>
          <cell r="AN156">
            <v>0</v>
          </cell>
          <cell r="AO156">
            <v>0</v>
          </cell>
          <cell r="AP156">
            <v>0</v>
          </cell>
          <cell r="AQ156">
            <v>6100926258</v>
          </cell>
          <cell r="AR156">
            <v>0</v>
          </cell>
          <cell r="AS156">
            <v>0</v>
          </cell>
        </row>
        <row r="157">
          <cell r="AK157" t="str">
            <v>E3.P_A.MR1-MP12-1</v>
          </cell>
          <cell r="AL157">
            <v>0</v>
          </cell>
          <cell r="AM157">
            <v>0</v>
          </cell>
          <cell r="AN157">
            <v>0</v>
          </cell>
          <cell r="AO157">
            <v>0</v>
          </cell>
          <cell r="AP157">
            <v>0</v>
          </cell>
          <cell r="AQ157">
            <v>0</v>
          </cell>
          <cell r="AR157">
            <v>0</v>
          </cell>
          <cell r="AS157">
            <v>0</v>
          </cell>
        </row>
        <row r="158">
          <cell r="AK158" t="str">
            <v>E3.P_A.MR1-MP13-1</v>
          </cell>
          <cell r="AL158">
            <v>3450000000</v>
          </cell>
          <cell r="AM158">
            <v>0</v>
          </cell>
          <cell r="AN158">
            <v>0</v>
          </cell>
          <cell r="AO158">
            <v>0</v>
          </cell>
          <cell r="AP158">
            <v>0</v>
          </cell>
          <cell r="AQ158">
            <v>3450000000</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311712000</v>
          </cell>
          <cell r="AM160">
            <v>0</v>
          </cell>
          <cell r="AN160">
            <v>0</v>
          </cell>
          <cell r="AO160">
            <v>0</v>
          </cell>
          <cell r="AP160">
            <v>0</v>
          </cell>
          <cell r="AQ160">
            <v>221712000</v>
          </cell>
          <cell r="AR160">
            <v>0</v>
          </cell>
          <cell r="AS160">
            <v>90000000</v>
          </cell>
        </row>
        <row r="161">
          <cell r="AK161" t="str">
            <v>E3.P_A.MR1-MP16-1</v>
          </cell>
          <cell r="AL161">
            <v>0</v>
          </cell>
          <cell r="AM161">
            <v>0</v>
          </cell>
          <cell r="AN161">
            <v>0</v>
          </cell>
          <cell r="AO161">
            <v>0</v>
          </cell>
          <cell r="AP161">
            <v>0</v>
          </cell>
          <cell r="AQ161">
            <v>0</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0</v>
          </cell>
          <cell r="AM164">
            <v>0</v>
          </cell>
          <cell r="AN164">
            <v>0</v>
          </cell>
          <cell r="AO164">
            <v>0</v>
          </cell>
          <cell r="AP164">
            <v>0</v>
          </cell>
          <cell r="AQ164">
            <v>0</v>
          </cell>
          <cell r="AR164">
            <v>0</v>
          </cell>
          <cell r="AS164">
            <v>0</v>
          </cell>
        </row>
        <row r="165">
          <cell r="AK165" t="str">
            <v>E3.P_A.MR1-MP20-1</v>
          </cell>
          <cell r="AL165">
            <v>0</v>
          </cell>
          <cell r="AM165">
            <v>0</v>
          </cell>
          <cell r="AN165">
            <v>0</v>
          </cell>
          <cell r="AO165">
            <v>0</v>
          </cell>
          <cell r="AP165">
            <v>0</v>
          </cell>
          <cell r="AQ165">
            <v>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565280000</v>
          </cell>
          <cell r="AM169">
            <v>330000000</v>
          </cell>
          <cell r="AN169">
            <v>0</v>
          </cell>
          <cell r="AO169">
            <v>0</v>
          </cell>
          <cell r="AP169">
            <v>0</v>
          </cell>
          <cell r="AQ169">
            <v>235280000</v>
          </cell>
          <cell r="AR169">
            <v>0</v>
          </cell>
          <cell r="AS169">
            <v>0</v>
          </cell>
        </row>
        <row r="170">
          <cell r="AK170" t="str">
            <v>E3.P_B.MR1-MP04-1</v>
          </cell>
          <cell r="AL170">
            <v>2778180719</v>
          </cell>
          <cell r="AM170">
            <v>0</v>
          </cell>
          <cell r="AN170">
            <v>0</v>
          </cell>
          <cell r="AO170">
            <v>0</v>
          </cell>
          <cell r="AP170">
            <v>0</v>
          </cell>
          <cell r="AQ170">
            <v>2484980719</v>
          </cell>
          <cell r="AR170">
            <v>293200000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0</v>
          </cell>
          <cell r="AM172">
            <v>0</v>
          </cell>
          <cell r="AN172">
            <v>0</v>
          </cell>
          <cell r="AO172">
            <v>0</v>
          </cell>
          <cell r="AP172">
            <v>0</v>
          </cell>
          <cell r="AQ172">
            <v>0</v>
          </cell>
          <cell r="AR172">
            <v>0</v>
          </cell>
          <cell r="AS172">
            <v>0</v>
          </cell>
        </row>
        <row r="173">
          <cell r="AK173" t="str">
            <v>E3.P_B.MR1-MP07-1</v>
          </cell>
          <cell r="AL173">
            <v>0</v>
          </cell>
          <cell r="AM173">
            <v>0</v>
          </cell>
          <cell r="AN173">
            <v>0</v>
          </cell>
          <cell r="AO173">
            <v>0</v>
          </cell>
          <cell r="AP173">
            <v>0</v>
          </cell>
          <cell r="AQ173">
            <v>0</v>
          </cell>
          <cell r="AR173">
            <v>0</v>
          </cell>
          <cell r="AS173">
            <v>0</v>
          </cell>
        </row>
        <row r="174">
          <cell r="AK174" t="str">
            <v>E3.P_B.MR1-MP08-1</v>
          </cell>
          <cell r="AL174">
            <v>62058533660</v>
          </cell>
          <cell r="AM174">
            <v>0</v>
          </cell>
          <cell r="AN174">
            <v>0</v>
          </cell>
          <cell r="AO174">
            <v>34470013958</v>
          </cell>
          <cell r="AP174">
            <v>0</v>
          </cell>
          <cell r="AQ174">
            <v>27588519702</v>
          </cell>
          <cell r="AR174">
            <v>0</v>
          </cell>
          <cell r="AS174">
            <v>0</v>
          </cell>
        </row>
        <row r="175">
          <cell r="AK175" t="str">
            <v>E3.P_B.MR1-MP09-1</v>
          </cell>
          <cell r="AL175">
            <v>3241711775</v>
          </cell>
          <cell r="AM175">
            <v>0</v>
          </cell>
          <cell r="AN175">
            <v>0</v>
          </cell>
          <cell r="AO175">
            <v>0</v>
          </cell>
          <cell r="AP175">
            <v>0</v>
          </cell>
          <cell r="AQ175">
            <v>3241711775</v>
          </cell>
          <cell r="AR175">
            <v>0</v>
          </cell>
          <cell r="AS175">
            <v>0</v>
          </cell>
        </row>
        <row r="176">
          <cell r="AK176" t="str">
            <v>E3.P_B.MR1-MP10-1</v>
          </cell>
          <cell r="AL176">
            <v>0</v>
          </cell>
          <cell r="AM176">
            <v>0</v>
          </cell>
          <cell r="AN176">
            <v>0</v>
          </cell>
          <cell r="AO176">
            <v>0</v>
          </cell>
          <cell r="AP176">
            <v>0</v>
          </cell>
          <cell r="AQ176">
            <v>0</v>
          </cell>
          <cell r="AR176">
            <v>0</v>
          </cell>
          <cell r="AS176">
            <v>0</v>
          </cell>
        </row>
        <row r="177">
          <cell r="AK177" t="str">
            <v>E3.P_B.MR1-MP11-1</v>
          </cell>
          <cell r="AL177">
            <v>441735418</v>
          </cell>
          <cell r="AM177">
            <v>0</v>
          </cell>
          <cell r="AN177">
            <v>0</v>
          </cell>
          <cell r="AO177">
            <v>0</v>
          </cell>
          <cell r="AP177">
            <v>0</v>
          </cell>
          <cell r="AQ177">
            <v>441735418</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0</v>
          </cell>
          <cell r="AM180">
            <v>0</v>
          </cell>
          <cell r="AN180">
            <v>0</v>
          </cell>
          <cell r="AO180">
            <v>0</v>
          </cell>
          <cell r="AP180">
            <v>0</v>
          </cell>
          <cell r="AQ180">
            <v>0</v>
          </cell>
          <cell r="AR180">
            <v>0</v>
          </cell>
          <cell r="AS180">
            <v>0</v>
          </cell>
        </row>
        <row r="181">
          <cell r="AK181" t="str">
            <v>E3.P_C.MR1-MP02-1</v>
          </cell>
          <cell r="AL181">
            <v>202800000</v>
          </cell>
          <cell r="AM181">
            <v>0</v>
          </cell>
          <cell r="AN181">
            <v>0</v>
          </cell>
          <cell r="AO181">
            <v>0</v>
          </cell>
          <cell r="AP181">
            <v>0</v>
          </cell>
          <cell r="AQ181">
            <v>202800000</v>
          </cell>
          <cell r="AR181">
            <v>0</v>
          </cell>
          <cell r="AS181">
            <v>0</v>
          </cell>
        </row>
        <row r="182">
          <cell r="AK182" t="str">
            <v>E3.P_C.MR1-MP03-1</v>
          </cell>
          <cell r="AL182">
            <v>4732752887</v>
          </cell>
          <cell r="AM182">
            <v>0</v>
          </cell>
          <cell r="AN182">
            <v>0</v>
          </cell>
          <cell r="AO182">
            <v>0</v>
          </cell>
          <cell r="AP182">
            <v>0</v>
          </cell>
          <cell r="AQ182">
            <v>4732752887</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0</v>
          </cell>
          <cell r="AM184">
            <v>0</v>
          </cell>
          <cell r="AN184">
            <v>0</v>
          </cell>
          <cell r="AO184">
            <v>0</v>
          </cell>
          <cell r="AP184">
            <v>0</v>
          </cell>
          <cell r="AQ184">
            <v>0</v>
          </cell>
          <cell r="AR184">
            <v>0</v>
          </cell>
          <cell r="AS184">
            <v>0</v>
          </cell>
        </row>
        <row r="185">
          <cell r="AK185" t="str">
            <v>E3.P_D.MR1-MP02-1</v>
          </cell>
          <cell r="AL185">
            <v>189133333</v>
          </cell>
          <cell r="AM185">
            <v>0</v>
          </cell>
          <cell r="AN185">
            <v>0</v>
          </cell>
          <cell r="AO185">
            <v>0</v>
          </cell>
          <cell r="AP185">
            <v>0</v>
          </cell>
          <cell r="AQ185">
            <v>189133333</v>
          </cell>
          <cell r="AR185">
            <v>0</v>
          </cell>
          <cell r="AS185">
            <v>0</v>
          </cell>
        </row>
        <row r="186">
          <cell r="AK186" t="str">
            <v>E3.P_D.MR1-MP03-1</v>
          </cell>
          <cell r="AL186">
            <v>310412145</v>
          </cell>
          <cell r="AM186">
            <v>0</v>
          </cell>
          <cell r="AN186">
            <v>26145478</v>
          </cell>
          <cell r="AO186">
            <v>0</v>
          </cell>
          <cell r="AP186">
            <v>0</v>
          </cell>
          <cell r="AQ186">
            <v>284266667</v>
          </cell>
          <cell r="AR186">
            <v>0</v>
          </cell>
          <cell r="AS186">
            <v>0</v>
          </cell>
        </row>
        <row r="187">
          <cell r="AK187" t="str">
            <v>E3.P_D.MR1-MP04-1</v>
          </cell>
          <cell r="AL187">
            <v>67065827</v>
          </cell>
          <cell r="AM187">
            <v>0</v>
          </cell>
          <cell r="AN187">
            <v>0</v>
          </cell>
          <cell r="AO187">
            <v>0</v>
          </cell>
          <cell r="AP187">
            <v>0</v>
          </cell>
          <cell r="AQ187">
            <v>67065827</v>
          </cell>
          <cell r="AR187">
            <v>0</v>
          </cell>
          <cell r="AS187">
            <v>0</v>
          </cell>
        </row>
        <row r="188">
          <cell r="AK188" t="str">
            <v>E3.P_D.MR1-MP05-1</v>
          </cell>
          <cell r="AL188">
            <v>0</v>
          </cell>
          <cell r="AM188">
            <v>0</v>
          </cell>
          <cell r="AN188">
            <v>0</v>
          </cell>
          <cell r="AO188">
            <v>0</v>
          </cell>
          <cell r="AP188">
            <v>0</v>
          </cell>
          <cell r="AQ188">
            <v>0</v>
          </cell>
          <cell r="AR188">
            <v>0</v>
          </cell>
          <cell r="AS188">
            <v>0</v>
          </cell>
        </row>
        <row r="189">
          <cell r="AK189" t="str">
            <v>E3.P_D.MR1-MP06-1</v>
          </cell>
          <cell r="AL189">
            <v>248926600</v>
          </cell>
          <cell r="AM189">
            <v>0</v>
          </cell>
          <cell r="AN189">
            <v>0</v>
          </cell>
          <cell r="AO189">
            <v>0</v>
          </cell>
          <cell r="AP189">
            <v>0</v>
          </cell>
          <cell r="AQ189">
            <v>248926600</v>
          </cell>
          <cell r="AR189">
            <v>0</v>
          </cell>
          <cell r="AS189">
            <v>0</v>
          </cell>
        </row>
        <row r="190">
          <cell r="AK190" t="str">
            <v>E3.P_D.MR2-MP01-1</v>
          </cell>
          <cell r="AL190">
            <v>106673400</v>
          </cell>
          <cell r="AM190">
            <v>0</v>
          </cell>
          <cell r="AN190">
            <v>0</v>
          </cell>
          <cell r="AO190">
            <v>0</v>
          </cell>
          <cell r="AP190">
            <v>0</v>
          </cell>
          <cell r="AQ190">
            <v>106673400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10500000</v>
          </cell>
          <cell r="AM192">
            <v>0</v>
          </cell>
          <cell r="AN192">
            <v>0</v>
          </cell>
          <cell r="AO192">
            <v>0</v>
          </cell>
          <cell r="AP192">
            <v>0</v>
          </cell>
          <cell r="AQ192">
            <v>10500000</v>
          </cell>
          <cell r="AR192">
            <v>0</v>
          </cell>
          <cell r="AS192">
            <v>0</v>
          </cell>
        </row>
        <row r="193">
          <cell r="AK193" t="str">
            <v>E3.P_E.MR1-MP01-1</v>
          </cell>
          <cell r="AL193">
            <v>10460262815</v>
          </cell>
          <cell r="AM193">
            <v>0</v>
          </cell>
          <cell r="AN193">
            <v>0</v>
          </cell>
          <cell r="AO193">
            <v>0</v>
          </cell>
          <cell r="AP193">
            <v>0</v>
          </cell>
          <cell r="AQ193">
            <v>10460262815</v>
          </cell>
          <cell r="AR193">
            <v>0</v>
          </cell>
          <cell r="AS193">
            <v>0</v>
          </cell>
        </row>
        <row r="194">
          <cell r="AK194" t="str">
            <v>E3.P_E.MR1-MP02-1</v>
          </cell>
          <cell r="AL194">
            <v>3366812250</v>
          </cell>
          <cell r="AM194">
            <v>0</v>
          </cell>
          <cell r="AN194">
            <v>0</v>
          </cell>
          <cell r="AO194">
            <v>0</v>
          </cell>
          <cell r="AP194">
            <v>0</v>
          </cell>
          <cell r="AQ194">
            <v>3366812250</v>
          </cell>
          <cell r="AR194">
            <v>0</v>
          </cell>
          <cell r="AS194">
            <v>0</v>
          </cell>
        </row>
        <row r="195">
          <cell r="AK195" t="str">
            <v>E3.P_E.MR1-MP03-1</v>
          </cell>
          <cell r="AL195">
            <v>0</v>
          </cell>
          <cell r="AM195">
            <v>0</v>
          </cell>
          <cell r="AN195">
            <v>0</v>
          </cell>
          <cell r="AO195">
            <v>0</v>
          </cell>
          <cell r="AP195">
            <v>0</v>
          </cell>
          <cell r="AQ195">
            <v>0</v>
          </cell>
          <cell r="AR195">
            <v>0</v>
          </cell>
          <cell r="AS195">
            <v>0</v>
          </cell>
        </row>
        <row r="196">
          <cell r="AK196" t="str">
            <v>E3.P_E.MR1-MP04-1</v>
          </cell>
          <cell r="AL196">
            <v>31950000</v>
          </cell>
          <cell r="AM196">
            <v>0</v>
          </cell>
          <cell r="AN196">
            <v>0</v>
          </cell>
          <cell r="AO196">
            <v>0</v>
          </cell>
          <cell r="AP196">
            <v>0</v>
          </cell>
          <cell r="AQ196">
            <v>31950000</v>
          </cell>
          <cell r="AR196">
            <v>0</v>
          </cell>
          <cell r="AS196">
            <v>0</v>
          </cell>
        </row>
        <row r="197">
          <cell r="AK197" t="str">
            <v>E3.P_E.MR1-MP05-1</v>
          </cell>
          <cell r="AL197">
            <v>79500000</v>
          </cell>
          <cell r="AM197">
            <v>0</v>
          </cell>
          <cell r="AN197">
            <v>31480716</v>
          </cell>
          <cell r="AO197">
            <v>0</v>
          </cell>
          <cell r="AP197">
            <v>0</v>
          </cell>
          <cell r="AQ197">
            <v>0</v>
          </cell>
          <cell r="AR197">
            <v>0</v>
          </cell>
          <cell r="AS197">
            <v>48019284</v>
          </cell>
        </row>
        <row r="198">
          <cell r="AK198" t="str">
            <v>E3.P_E.MR1-MP06-1</v>
          </cell>
          <cell r="AL198">
            <v>30000000</v>
          </cell>
          <cell r="AM198">
            <v>0</v>
          </cell>
          <cell r="AN198">
            <v>0</v>
          </cell>
          <cell r="AO198">
            <v>0</v>
          </cell>
          <cell r="AP198">
            <v>0</v>
          </cell>
          <cell r="AQ198">
            <v>30000000</v>
          </cell>
          <cell r="AR198">
            <v>0</v>
          </cell>
          <cell r="AS198">
            <v>0</v>
          </cell>
        </row>
        <row r="199">
          <cell r="AK199" t="str">
            <v>E3.P_F.MR1-MP01-1</v>
          </cell>
          <cell r="AL199">
            <v>2000000</v>
          </cell>
          <cell r="AM199">
            <v>0</v>
          </cell>
          <cell r="AN199">
            <v>0</v>
          </cell>
          <cell r="AO199">
            <v>0</v>
          </cell>
          <cell r="AP199">
            <v>0</v>
          </cell>
          <cell r="AQ199">
            <v>2000000</v>
          </cell>
          <cell r="AR199">
            <v>0</v>
          </cell>
          <cell r="AS199">
            <v>0</v>
          </cell>
        </row>
        <row r="200">
          <cell r="AK200" t="str">
            <v>E3.P_F.MR1-MP02-1</v>
          </cell>
          <cell r="AL200">
            <v>20000000</v>
          </cell>
          <cell r="AM200">
            <v>0</v>
          </cell>
          <cell r="AN200">
            <v>0</v>
          </cell>
          <cell r="AO200">
            <v>0</v>
          </cell>
          <cell r="AP200">
            <v>0</v>
          </cell>
          <cell r="AQ200">
            <v>20000000</v>
          </cell>
          <cell r="AR200">
            <v>0</v>
          </cell>
          <cell r="AS200">
            <v>0</v>
          </cell>
        </row>
        <row r="201">
          <cell r="AK201" t="str">
            <v>E3.P_F.MR1-MP03-1</v>
          </cell>
          <cell r="AL201">
            <v>10000000</v>
          </cell>
          <cell r="AM201">
            <v>0</v>
          </cell>
          <cell r="AN201">
            <v>0</v>
          </cell>
          <cell r="AO201">
            <v>0</v>
          </cell>
          <cell r="AP201">
            <v>0</v>
          </cell>
          <cell r="AQ201">
            <v>10000000</v>
          </cell>
          <cell r="AR201">
            <v>0</v>
          </cell>
          <cell r="AS201">
            <v>0</v>
          </cell>
        </row>
        <row r="202">
          <cell r="AK202" t="str">
            <v>E3.P_F.MR1-MP04-1</v>
          </cell>
          <cell r="AL202">
            <v>0</v>
          </cell>
          <cell r="AM202">
            <v>0</v>
          </cell>
          <cell r="AN202">
            <v>0</v>
          </cell>
          <cell r="AO202">
            <v>0</v>
          </cell>
          <cell r="AP202">
            <v>0</v>
          </cell>
          <cell r="AQ202">
            <v>0</v>
          </cell>
          <cell r="AR202">
            <v>0</v>
          </cell>
          <cell r="AS202">
            <v>0</v>
          </cell>
        </row>
        <row r="203">
          <cell r="AK203" t="str">
            <v>E3.P_F.MR1-MP05-1</v>
          </cell>
          <cell r="AL203">
            <v>0</v>
          </cell>
          <cell r="AM203">
            <v>0</v>
          </cell>
          <cell r="AN203">
            <v>0</v>
          </cell>
          <cell r="AO203">
            <v>0</v>
          </cell>
          <cell r="AP203">
            <v>0</v>
          </cell>
          <cell r="AQ203">
            <v>0</v>
          </cell>
          <cell r="AR203">
            <v>0</v>
          </cell>
          <cell r="AS203">
            <v>0</v>
          </cell>
        </row>
        <row r="204">
          <cell r="AK204" t="str">
            <v>E3.P_G.MR1-MP01-1</v>
          </cell>
          <cell r="AL204">
            <v>0</v>
          </cell>
          <cell r="AM204">
            <v>0</v>
          </cell>
          <cell r="AN204">
            <v>0</v>
          </cell>
          <cell r="AO204">
            <v>0</v>
          </cell>
          <cell r="AP204">
            <v>0</v>
          </cell>
          <cell r="AQ204">
            <v>0</v>
          </cell>
          <cell r="AR204">
            <v>0</v>
          </cell>
          <cell r="AS204">
            <v>0</v>
          </cell>
        </row>
        <row r="205">
          <cell r="AK205" t="str">
            <v>E3.P_G.MR1-MP02-1</v>
          </cell>
          <cell r="AL205">
            <v>0</v>
          </cell>
          <cell r="AM205">
            <v>0</v>
          </cell>
          <cell r="AN205">
            <v>0</v>
          </cell>
          <cell r="AO205">
            <v>0</v>
          </cell>
          <cell r="AP205">
            <v>0</v>
          </cell>
          <cell r="AQ205">
            <v>0</v>
          </cell>
          <cell r="AR205">
            <v>0</v>
          </cell>
          <cell r="AS205">
            <v>0</v>
          </cell>
        </row>
        <row r="206">
          <cell r="AK206" t="str">
            <v>E3.P_G.MR1-MP03-1</v>
          </cell>
          <cell r="AL206">
            <v>530800000</v>
          </cell>
          <cell r="AM206">
            <v>0</v>
          </cell>
          <cell r="AN206">
            <v>207545000</v>
          </cell>
          <cell r="AO206">
            <v>0</v>
          </cell>
          <cell r="AP206">
            <v>0</v>
          </cell>
          <cell r="AQ206">
            <v>0</v>
          </cell>
          <cell r="AR206">
            <v>206643580</v>
          </cell>
          <cell r="AS206">
            <v>116611420</v>
          </cell>
        </row>
        <row r="207">
          <cell r="AK207" t="str">
            <v>E3.P_G.MR1-MP04-1</v>
          </cell>
          <cell r="AL207">
            <v>2496040670</v>
          </cell>
          <cell r="AM207">
            <v>0</v>
          </cell>
          <cell r="AN207">
            <v>0</v>
          </cell>
          <cell r="AO207">
            <v>0</v>
          </cell>
          <cell r="AP207">
            <v>0</v>
          </cell>
          <cell r="AQ207">
            <v>2496040670</v>
          </cell>
          <cell r="AR207">
            <v>0</v>
          </cell>
          <cell r="AS207">
            <v>0</v>
          </cell>
        </row>
        <row r="208">
          <cell r="AK208" t="str">
            <v>E3.P_G.MR1-MP05-1</v>
          </cell>
          <cell r="AL208">
            <v>45000000</v>
          </cell>
          <cell r="AM208">
            <v>0</v>
          </cell>
          <cell r="AN208">
            <v>0</v>
          </cell>
          <cell r="AO208">
            <v>0</v>
          </cell>
          <cell r="AP208">
            <v>0</v>
          </cell>
          <cell r="AQ208">
            <v>45000000</v>
          </cell>
          <cell r="AR208">
            <v>0</v>
          </cell>
          <cell r="AS208">
            <v>0</v>
          </cell>
        </row>
        <row r="209">
          <cell r="AK209" t="str">
            <v>E3.P_H.MR1-MP01-1</v>
          </cell>
          <cell r="AL209">
            <v>30000000</v>
          </cell>
          <cell r="AM209">
            <v>0</v>
          </cell>
          <cell r="AN209">
            <v>0</v>
          </cell>
          <cell r="AO209">
            <v>0</v>
          </cell>
          <cell r="AP209">
            <v>0</v>
          </cell>
          <cell r="AQ209">
            <v>30000000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75000000</v>
          </cell>
          <cell r="AM211">
            <v>0</v>
          </cell>
          <cell r="AN211">
            <v>0</v>
          </cell>
          <cell r="AO211">
            <v>0</v>
          </cell>
          <cell r="AP211">
            <v>0</v>
          </cell>
          <cell r="AQ211">
            <v>75000000</v>
          </cell>
          <cell r="AR211">
            <v>0</v>
          </cell>
          <cell r="AS211">
            <v>0</v>
          </cell>
        </row>
        <row r="212">
          <cell r="AK212" t="str">
            <v>E3.P_H.MR1-MP03-1</v>
          </cell>
          <cell r="AL212">
            <v>0</v>
          </cell>
          <cell r="AM212">
            <v>0</v>
          </cell>
          <cell r="AN212">
            <v>0</v>
          </cell>
          <cell r="AO212">
            <v>0</v>
          </cell>
          <cell r="AP212">
            <v>0</v>
          </cell>
          <cell r="AQ212">
            <v>0</v>
          </cell>
          <cell r="AR212">
            <v>0</v>
          </cell>
          <cell r="AS212">
            <v>0</v>
          </cell>
        </row>
        <row r="213">
          <cell r="AK213" t="str">
            <v>E3.P_H.MR1-MP04-1</v>
          </cell>
          <cell r="AL213">
            <v>7572170</v>
          </cell>
          <cell r="AM213">
            <v>0</v>
          </cell>
          <cell r="AN213">
            <v>0</v>
          </cell>
          <cell r="AO213">
            <v>0</v>
          </cell>
          <cell r="AP213">
            <v>0</v>
          </cell>
          <cell r="AQ213">
            <v>7572170</v>
          </cell>
          <cell r="AR213">
            <v>0</v>
          </cell>
          <cell r="AS213">
            <v>0</v>
          </cell>
        </row>
        <row r="214">
          <cell r="AK214" t="str">
            <v>E3.P_H.MR1-MP05-1</v>
          </cell>
          <cell r="AL214">
            <v>10000000</v>
          </cell>
          <cell r="AM214">
            <v>0</v>
          </cell>
          <cell r="AN214">
            <v>0</v>
          </cell>
          <cell r="AO214">
            <v>0</v>
          </cell>
          <cell r="AP214">
            <v>0</v>
          </cell>
          <cell r="AQ214">
            <v>10000000</v>
          </cell>
          <cell r="AR214">
            <v>0</v>
          </cell>
          <cell r="AS214">
            <v>0</v>
          </cell>
        </row>
        <row r="215">
          <cell r="AK215" t="str">
            <v>E3.P_H.MR1-MP06-1</v>
          </cell>
          <cell r="AL215">
            <v>40000000</v>
          </cell>
          <cell r="AM215">
            <v>0</v>
          </cell>
          <cell r="AN215">
            <v>0</v>
          </cell>
          <cell r="AO215">
            <v>0</v>
          </cell>
          <cell r="AP215">
            <v>0</v>
          </cell>
          <cell r="AQ215">
            <v>40000000</v>
          </cell>
          <cell r="AR215">
            <v>0</v>
          </cell>
          <cell r="AS215">
            <v>0</v>
          </cell>
        </row>
        <row r="216">
          <cell r="AK216" t="str">
            <v>E3.P_I.MR1-MP01-1</v>
          </cell>
          <cell r="AL216">
            <v>0</v>
          </cell>
          <cell r="AM216">
            <v>0</v>
          </cell>
          <cell r="AN216">
            <v>0</v>
          </cell>
          <cell r="AO216">
            <v>0</v>
          </cell>
          <cell r="AP216">
            <v>0</v>
          </cell>
          <cell r="AQ216">
            <v>0</v>
          </cell>
          <cell r="AR216">
            <v>0</v>
          </cell>
          <cell r="AS216">
            <v>0</v>
          </cell>
        </row>
        <row r="217">
          <cell r="AK217" t="str">
            <v>E3.P_I.MR1-MP02-1</v>
          </cell>
          <cell r="AL217">
            <v>2000000</v>
          </cell>
          <cell r="AM217">
            <v>0</v>
          </cell>
          <cell r="AN217">
            <v>0</v>
          </cell>
          <cell r="AO217">
            <v>0</v>
          </cell>
          <cell r="AP217">
            <v>0</v>
          </cell>
          <cell r="AQ217">
            <v>2000000</v>
          </cell>
          <cell r="AR217">
            <v>0</v>
          </cell>
          <cell r="AS217">
            <v>0</v>
          </cell>
        </row>
        <row r="218">
          <cell r="AK218" t="str">
            <v>E3.P_I.MR1-MP03-1</v>
          </cell>
          <cell r="AL218">
            <v>13000000</v>
          </cell>
          <cell r="AM218">
            <v>0</v>
          </cell>
          <cell r="AN218">
            <v>0</v>
          </cell>
          <cell r="AO218">
            <v>0</v>
          </cell>
          <cell r="AP218">
            <v>0</v>
          </cell>
          <cell r="AQ218">
            <v>13000000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48000000</v>
          </cell>
          <cell r="AM220">
            <v>0</v>
          </cell>
          <cell r="AN220">
            <v>0</v>
          </cell>
          <cell r="AO220">
            <v>0</v>
          </cell>
          <cell r="AP220">
            <v>0</v>
          </cell>
          <cell r="AQ220">
            <v>48000000</v>
          </cell>
          <cell r="AR220">
            <v>0</v>
          </cell>
          <cell r="AS220">
            <v>0</v>
          </cell>
        </row>
        <row r="221">
          <cell r="AK221" t="str">
            <v>E3.P_J.MR1-MP02-1</v>
          </cell>
          <cell r="AL221">
            <v>13000000</v>
          </cell>
          <cell r="AM221">
            <v>0</v>
          </cell>
          <cell r="AN221">
            <v>0</v>
          </cell>
          <cell r="AO221">
            <v>0</v>
          </cell>
          <cell r="AP221">
            <v>0</v>
          </cell>
          <cell r="AQ221">
            <v>13000000</v>
          </cell>
          <cell r="AR221">
            <v>0</v>
          </cell>
          <cell r="AS221">
            <v>0</v>
          </cell>
        </row>
        <row r="222">
          <cell r="AK222" t="str">
            <v>E3.P_J.MR1-MP03-1</v>
          </cell>
          <cell r="AL222">
            <v>0</v>
          </cell>
          <cell r="AM222">
            <v>0</v>
          </cell>
          <cell r="AN222">
            <v>0</v>
          </cell>
          <cell r="AO222">
            <v>0</v>
          </cell>
          <cell r="AP222">
            <v>0</v>
          </cell>
          <cell r="AQ222">
            <v>0</v>
          </cell>
          <cell r="AR222">
            <v>0</v>
          </cell>
          <cell r="AS222">
            <v>0</v>
          </cell>
        </row>
        <row r="223">
          <cell r="AK223" t="str">
            <v>E3.P_J.MR1-MP03-2</v>
          </cell>
          <cell r="AL223">
            <v>13600000</v>
          </cell>
          <cell r="AM223">
            <v>0</v>
          </cell>
          <cell r="AN223">
            <v>0</v>
          </cell>
          <cell r="AO223">
            <v>0</v>
          </cell>
          <cell r="AP223">
            <v>0</v>
          </cell>
          <cell r="AQ223">
            <v>13600000</v>
          </cell>
          <cell r="AR223">
            <v>0</v>
          </cell>
          <cell r="AS223">
            <v>0</v>
          </cell>
        </row>
        <row r="224">
          <cell r="AK224" t="str">
            <v>E3.P_J.MR1-MP04-1</v>
          </cell>
          <cell r="AL224">
            <v>6000000</v>
          </cell>
          <cell r="AM224">
            <v>0</v>
          </cell>
          <cell r="AN224">
            <v>0</v>
          </cell>
          <cell r="AO224">
            <v>0</v>
          </cell>
          <cell r="AP224">
            <v>0</v>
          </cell>
          <cell r="AQ224">
            <v>6000000</v>
          </cell>
          <cell r="AR224">
            <v>0</v>
          </cell>
          <cell r="AS224">
            <v>0</v>
          </cell>
        </row>
        <row r="225">
          <cell r="AK225" t="str">
            <v>E3.P_J.MR1-MP05-1</v>
          </cell>
          <cell r="AL225">
            <v>27000000</v>
          </cell>
          <cell r="AM225">
            <v>0</v>
          </cell>
          <cell r="AN225">
            <v>0</v>
          </cell>
          <cell r="AO225">
            <v>0</v>
          </cell>
          <cell r="AP225">
            <v>0</v>
          </cell>
          <cell r="AQ225">
            <v>27000000</v>
          </cell>
          <cell r="AR225">
            <v>0</v>
          </cell>
          <cell r="AS225">
            <v>0</v>
          </cell>
        </row>
        <row r="226">
          <cell r="AK226" t="str">
            <v>E3.P_J.MR1-MP06-1</v>
          </cell>
          <cell r="AL226">
            <v>12000000</v>
          </cell>
          <cell r="AM226">
            <v>0</v>
          </cell>
          <cell r="AN226">
            <v>0</v>
          </cell>
          <cell r="AO226">
            <v>0</v>
          </cell>
          <cell r="AP226">
            <v>0</v>
          </cell>
          <cell r="AQ226">
            <v>12000000</v>
          </cell>
          <cell r="AR226">
            <v>0</v>
          </cell>
          <cell r="AS226">
            <v>0</v>
          </cell>
        </row>
        <row r="227">
          <cell r="AK227" t="str">
            <v>E3.P_K.MR1-MP01-1</v>
          </cell>
          <cell r="AL227">
            <v>160000000</v>
          </cell>
          <cell r="AM227">
            <v>0</v>
          </cell>
          <cell r="AN227">
            <v>0</v>
          </cell>
          <cell r="AO227">
            <v>0</v>
          </cell>
          <cell r="AP227">
            <v>0</v>
          </cell>
          <cell r="AQ227">
            <v>160000000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2060000</v>
          </cell>
          <cell r="AM234">
            <v>0</v>
          </cell>
          <cell r="AN234">
            <v>0</v>
          </cell>
          <cell r="AO234">
            <v>0</v>
          </cell>
          <cell r="AP234">
            <v>0</v>
          </cell>
          <cell r="AQ234">
            <v>0</v>
          </cell>
          <cell r="AR234">
            <v>2060000</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924915080</v>
          </cell>
          <cell r="AM237">
            <v>0</v>
          </cell>
          <cell r="AN237">
            <v>0</v>
          </cell>
          <cell r="AO237">
            <v>0</v>
          </cell>
          <cell r="AP237">
            <v>0</v>
          </cell>
          <cell r="AQ237">
            <v>812727504</v>
          </cell>
          <cell r="AR237">
            <v>112187576</v>
          </cell>
          <cell r="AS237">
            <v>0</v>
          </cell>
        </row>
        <row r="238">
          <cell r="AK238" t="str">
            <v>E3.P_L.MR2-MP01-1</v>
          </cell>
          <cell r="AL238">
            <v>0</v>
          </cell>
          <cell r="AM238">
            <v>0</v>
          </cell>
          <cell r="AN238">
            <v>0</v>
          </cell>
          <cell r="AO238">
            <v>0</v>
          </cell>
          <cell r="AP238">
            <v>0</v>
          </cell>
          <cell r="AQ238">
            <v>0</v>
          </cell>
          <cell r="AR238">
            <v>0</v>
          </cell>
          <cell r="AS238">
            <v>0</v>
          </cell>
        </row>
        <row r="239">
          <cell r="AK239" t="str">
            <v>E3.P_L.MR2-MP02-1</v>
          </cell>
          <cell r="AL239">
            <v>0</v>
          </cell>
          <cell r="AM239">
            <v>0</v>
          </cell>
          <cell r="AN239">
            <v>0</v>
          </cell>
          <cell r="AO239">
            <v>0</v>
          </cell>
          <cell r="AP239">
            <v>0</v>
          </cell>
          <cell r="AQ239">
            <v>0</v>
          </cell>
          <cell r="AR239">
            <v>0</v>
          </cell>
          <cell r="AS239">
            <v>0</v>
          </cell>
        </row>
        <row r="240">
          <cell r="AK240" t="str">
            <v>E3.P_L.MR2-MP02-2</v>
          </cell>
          <cell r="AL240">
            <v>1181768653</v>
          </cell>
          <cell r="AM240">
            <v>0</v>
          </cell>
          <cell r="AN240">
            <v>440386423</v>
          </cell>
          <cell r="AO240">
            <v>0</v>
          </cell>
          <cell r="AP240">
            <v>0</v>
          </cell>
          <cell r="AQ240">
            <v>0</v>
          </cell>
          <cell r="AR240">
            <v>741382230</v>
          </cell>
          <cell r="AS240">
            <v>0</v>
          </cell>
        </row>
        <row r="241">
          <cell r="AK241" t="str">
            <v>E3.P_L.MR2-MP03-1</v>
          </cell>
          <cell r="AL241">
            <v>143801260</v>
          </cell>
          <cell r="AM241">
            <v>0</v>
          </cell>
          <cell r="AN241">
            <v>0</v>
          </cell>
          <cell r="AO241">
            <v>0</v>
          </cell>
          <cell r="AP241">
            <v>0</v>
          </cell>
          <cell r="AQ241">
            <v>0</v>
          </cell>
          <cell r="AR241">
            <v>143801260</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209595295</v>
          </cell>
          <cell r="AM246">
            <v>0</v>
          </cell>
          <cell r="AN246">
            <v>0</v>
          </cell>
          <cell r="AO246">
            <v>0</v>
          </cell>
          <cell r="AP246">
            <v>0</v>
          </cell>
          <cell r="AQ246">
            <v>27435912</v>
          </cell>
          <cell r="AR246">
            <v>182159383</v>
          </cell>
          <cell r="AS246">
            <v>0</v>
          </cell>
        </row>
        <row r="247">
          <cell r="AK247" t="str">
            <v>E3.P_L.MR3-MP01-1</v>
          </cell>
          <cell r="AL247">
            <v>53475869</v>
          </cell>
          <cell r="AM247">
            <v>0</v>
          </cell>
          <cell r="AN247">
            <v>0</v>
          </cell>
          <cell r="AO247">
            <v>0</v>
          </cell>
          <cell r="AP247">
            <v>0</v>
          </cell>
          <cell r="AQ247">
            <v>25628032</v>
          </cell>
          <cell r="AR247">
            <v>27847837</v>
          </cell>
          <cell r="AS247">
            <v>0</v>
          </cell>
        </row>
        <row r="248">
          <cell r="AK248" t="str">
            <v>E3.P_L.MR3-MP02-1</v>
          </cell>
          <cell r="AL248">
            <v>0</v>
          </cell>
          <cell r="AM248">
            <v>0</v>
          </cell>
          <cell r="AN248">
            <v>0</v>
          </cell>
          <cell r="AO248">
            <v>0</v>
          </cell>
          <cell r="AP248">
            <v>0</v>
          </cell>
          <cell r="AQ248">
            <v>0</v>
          </cell>
          <cell r="AR248">
            <v>0</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33075000</v>
          </cell>
          <cell r="AM255">
            <v>0</v>
          </cell>
          <cell r="AN255">
            <v>0</v>
          </cell>
          <cell r="AO255">
            <v>0</v>
          </cell>
          <cell r="AP255">
            <v>0</v>
          </cell>
          <cell r="AQ255">
            <v>33075000</v>
          </cell>
          <cell r="AR255">
            <v>0</v>
          </cell>
          <cell r="AS255">
            <v>0</v>
          </cell>
        </row>
        <row r="256">
          <cell r="AK256" t="str">
            <v>E4.P_A.MR1-MP03-1</v>
          </cell>
          <cell r="AL256">
            <v>5400000000</v>
          </cell>
          <cell r="AM256">
            <v>0</v>
          </cell>
          <cell r="AN256">
            <v>0</v>
          </cell>
          <cell r="AO256">
            <v>0</v>
          </cell>
          <cell r="AP256">
            <v>0</v>
          </cell>
          <cell r="AQ256">
            <v>5400000000</v>
          </cell>
          <cell r="AR256">
            <v>0</v>
          </cell>
          <cell r="AS256">
            <v>0</v>
          </cell>
        </row>
        <row r="257">
          <cell r="AK257" t="str">
            <v>E4.P_A.MR1-MP04-1</v>
          </cell>
          <cell r="AL257">
            <v>0</v>
          </cell>
          <cell r="AM257">
            <v>0</v>
          </cell>
          <cell r="AN257">
            <v>0</v>
          </cell>
          <cell r="AO257">
            <v>0</v>
          </cell>
          <cell r="AP257">
            <v>0</v>
          </cell>
          <cell r="AQ257">
            <v>0</v>
          </cell>
          <cell r="AR257">
            <v>0</v>
          </cell>
          <cell r="AS257">
            <v>0</v>
          </cell>
        </row>
        <row r="258">
          <cell r="AK258" t="str">
            <v>E4.P_A.MR1-MP05-1</v>
          </cell>
          <cell r="AL258">
            <v>59500000</v>
          </cell>
          <cell r="AM258">
            <v>0</v>
          </cell>
          <cell r="AN258">
            <v>0</v>
          </cell>
          <cell r="AO258">
            <v>0</v>
          </cell>
          <cell r="AP258">
            <v>0</v>
          </cell>
          <cell r="AQ258">
            <v>59500000</v>
          </cell>
          <cell r="AR258">
            <v>0</v>
          </cell>
          <cell r="AS258">
            <v>0</v>
          </cell>
        </row>
        <row r="259">
          <cell r="AK259" t="str">
            <v>E4.P_A.MR1-MP06-1</v>
          </cell>
          <cell r="AL259">
            <v>0</v>
          </cell>
          <cell r="AM259">
            <v>0</v>
          </cell>
          <cell r="AN259">
            <v>0</v>
          </cell>
          <cell r="AO259">
            <v>0</v>
          </cell>
          <cell r="AP259">
            <v>0</v>
          </cell>
          <cell r="AQ259">
            <v>0</v>
          </cell>
          <cell r="AR259">
            <v>0</v>
          </cell>
          <cell r="AS259">
            <v>0</v>
          </cell>
        </row>
        <row r="260">
          <cell r="AK260" t="str">
            <v>E4.P_A.MR1-MP07-1</v>
          </cell>
          <cell r="AL260">
            <v>4636372292</v>
          </cell>
          <cell r="AM260">
            <v>0</v>
          </cell>
          <cell r="AN260">
            <v>0</v>
          </cell>
          <cell r="AO260">
            <v>0</v>
          </cell>
          <cell r="AP260">
            <v>0</v>
          </cell>
          <cell r="AQ260">
            <v>4636372292</v>
          </cell>
          <cell r="AR260">
            <v>0</v>
          </cell>
          <cell r="AS260">
            <v>0</v>
          </cell>
        </row>
        <row r="261">
          <cell r="AK261" t="str">
            <v>E4.P_A.MR2-MP01-1</v>
          </cell>
          <cell r="AL261">
            <v>0</v>
          </cell>
          <cell r="AM261">
            <v>0</v>
          </cell>
          <cell r="AN261">
            <v>0</v>
          </cell>
          <cell r="AO261">
            <v>0</v>
          </cell>
          <cell r="AP261">
            <v>0</v>
          </cell>
          <cell r="AQ261">
            <v>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50400000</v>
          </cell>
          <cell r="AM266">
            <v>0</v>
          </cell>
          <cell r="AN266">
            <v>0</v>
          </cell>
          <cell r="AO266">
            <v>0</v>
          </cell>
          <cell r="AP266">
            <v>0</v>
          </cell>
          <cell r="AQ266">
            <v>50400000</v>
          </cell>
          <cell r="AR266">
            <v>0</v>
          </cell>
          <cell r="AS266">
            <v>0</v>
          </cell>
        </row>
        <row r="267">
          <cell r="AK267" t="str">
            <v>E4.P_A.MR3-MP01-1</v>
          </cell>
          <cell r="AL267">
            <v>140152708</v>
          </cell>
          <cell r="AM267">
            <v>0</v>
          </cell>
          <cell r="AN267">
            <v>0</v>
          </cell>
          <cell r="AO267">
            <v>0</v>
          </cell>
          <cell r="AP267">
            <v>0</v>
          </cell>
          <cell r="AQ267">
            <v>140152708</v>
          </cell>
          <cell r="AR267">
            <v>0</v>
          </cell>
          <cell r="AS267">
            <v>0</v>
          </cell>
        </row>
        <row r="268">
          <cell r="AK268" t="str">
            <v>E4.P_A.MR3-MP02-1</v>
          </cell>
          <cell r="AL268">
            <v>218000000</v>
          </cell>
          <cell r="AM268">
            <v>0</v>
          </cell>
          <cell r="AN268">
            <v>0</v>
          </cell>
          <cell r="AO268">
            <v>0</v>
          </cell>
          <cell r="AP268">
            <v>0</v>
          </cell>
          <cell r="AQ268">
            <v>218000000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50100000</v>
          </cell>
          <cell r="AM270">
            <v>0</v>
          </cell>
          <cell r="AN270">
            <v>0</v>
          </cell>
          <cell r="AO270">
            <v>0</v>
          </cell>
          <cell r="AP270">
            <v>0</v>
          </cell>
          <cell r="AQ270">
            <v>50100000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20000000</v>
          </cell>
          <cell r="AM272">
            <v>0</v>
          </cell>
          <cell r="AN272">
            <v>0</v>
          </cell>
          <cell r="AO272">
            <v>0</v>
          </cell>
          <cell r="AP272">
            <v>0</v>
          </cell>
          <cell r="AQ272">
            <v>20000000</v>
          </cell>
          <cell r="AR272">
            <v>0</v>
          </cell>
          <cell r="AS272">
            <v>0</v>
          </cell>
        </row>
        <row r="273">
          <cell r="AK273" t="str">
            <v>E4.P_B.MR1-MP01-1</v>
          </cell>
          <cell r="AL273">
            <v>70000000</v>
          </cell>
          <cell r="AM273">
            <v>0</v>
          </cell>
          <cell r="AN273">
            <v>0</v>
          </cell>
          <cell r="AO273">
            <v>0</v>
          </cell>
          <cell r="AP273">
            <v>0</v>
          </cell>
          <cell r="AQ273">
            <v>70000000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1688631830</v>
          </cell>
          <cell r="AM275">
            <v>0</v>
          </cell>
          <cell r="AN275">
            <v>0</v>
          </cell>
          <cell r="AO275">
            <v>0</v>
          </cell>
          <cell r="AP275">
            <v>0</v>
          </cell>
          <cell r="AQ275">
            <v>1688631830</v>
          </cell>
          <cell r="AR275">
            <v>0</v>
          </cell>
          <cell r="AS275">
            <v>0</v>
          </cell>
        </row>
        <row r="276">
          <cell r="AK276" t="str">
            <v>E4.P_B.MR1-MP04-1</v>
          </cell>
          <cell r="AL276">
            <v>50000000</v>
          </cell>
          <cell r="AM276">
            <v>0</v>
          </cell>
          <cell r="AN276">
            <v>0</v>
          </cell>
          <cell r="AO276">
            <v>0</v>
          </cell>
          <cell r="AP276">
            <v>0</v>
          </cell>
          <cell r="AQ276">
            <v>50000000</v>
          </cell>
          <cell r="AR276">
            <v>0</v>
          </cell>
          <cell r="AS276">
            <v>0</v>
          </cell>
        </row>
        <row r="277">
          <cell r="AK277" t="str">
            <v>E4.P_B.MR1-MP05-1</v>
          </cell>
          <cell r="AL277">
            <v>20000000</v>
          </cell>
          <cell r="AM277">
            <v>0</v>
          </cell>
          <cell r="AN277">
            <v>0</v>
          </cell>
          <cell r="AO277">
            <v>0</v>
          </cell>
          <cell r="AP277">
            <v>0</v>
          </cell>
          <cell r="AQ277">
            <v>20000000</v>
          </cell>
          <cell r="AR277">
            <v>0</v>
          </cell>
          <cell r="AS277">
            <v>0</v>
          </cell>
        </row>
        <row r="278">
          <cell r="AK278" t="str">
            <v>E4.P_B.MR1-MP06-1</v>
          </cell>
          <cell r="AL278">
            <v>601960000</v>
          </cell>
          <cell r="AM278">
            <v>0</v>
          </cell>
          <cell r="AN278">
            <v>0</v>
          </cell>
          <cell r="AO278">
            <v>0</v>
          </cell>
          <cell r="AP278">
            <v>0</v>
          </cell>
          <cell r="AQ278">
            <v>601960000</v>
          </cell>
          <cell r="AR278">
            <v>0</v>
          </cell>
          <cell r="AS278">
            <v>0</v>
          </cell>
        </row>
        <row r="279">
          <cell r="AK279" t="str">
            <v>E4.P_C.MR1-MP01-1</v>
          </cell>
          <cell r="AL279">
            <v>134000000</v>
          </cell>
          <cell r="AM279">
            <v>0</v>
          </cell>
          <cell r="AN279">
            <v>0</v>
          </cell>
          <cell r="AO279">
            <v>0</v>
          </cell>
          <cell r="AP279">
            <v>0</v>
          </cell>
          <cell r="AQ279">
            <v>134000000</v>
          </cell>
          <cell r="AR279">
            <v>0</v>
          </cell>
          <cell r="AS279">
            <v>0</v>
          </cell>
        </row>
        <row r="280">
          <cell r="AK280" t="str">
            <v>E4.P_C.MR1-MP02-1</v>
          </cell>
          <cell r="AL280">
            <v>41770646</v>
          </cell>
          <cell r="AM280">
            <v>0</v>
          </cell>
          <cell r="AN280">
            <v>0</v>
          </cell>
          <cell r="AO280">
            <v>0</v>
          </cell>
          <cell r="AP280">
            <v>0</v>
          </cell>
          <cell r="AQ280">
            <v>41770646</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180000000</v>
          </cell>
          <cell r="AM283">
            <v>0</v>
          </cell>
          <cell r="AN283">
            <v>0</v>
          </cell>
          <cell r="AO283">
            <v>0</v>
          </cell>
          <cell r="AP283">
            <v>0</v>
          </cell>
          <cell r="AQ283">
            <v>180000000</v>
          </cell>
          <cell r="AR283">
            <v>0</v>
          </cell>
          <cell r="AS283">
            <v>0</v>
          </cell>
        </row>
        <row r="284">
          <cell r="AK284" t="str">
            <v>E4.P_D.MR1-MP02-2</v>
          </cell>
          <cell r="AL284">
            <v>0</v>
          </cell>
          <cell r="AM284">
            <v>0</v>
          </cell>
          <cell r="AN284">
            <v>0</v>
          </cell>
          <cell r="AO284">
            <v>0</v>
          </cell>
          <cell r="AP284">
            <v>0</v>
          </cell>
          <cell r="AQ284">
            <v>0</v>
          </cell>
          <cell r="AR284">
            <v>0</v>
          </cell>
          <cell r="AS284">
            <v>0</v>
          </cell>
        </row>
        <row r="285">
          <cell r="AK285" t="str">
            <v>E4.P_D.MR1-MP03-1</v>
          </cell>
          <cell r="AL285">
            <v>0</v>
          </cell>
          <cell r="AM285">
            <v>0</v>
          </cell>
          <cell r="AN285">
            <v>0</v>
          </cell>
          <cell r="AO285">
            <v>0</v>
          </cell>
          <cell r="AP285">
            <v>0</v>
          </cell>
          <cell r="AQ285">
            <v>0</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20000000</v>
          </cell>
          <cell r="AM287">
            <v>0</v>
          </cell>
          <cell r="AN287">
            <v>0</v>
          </cell>
          <cell r="AO287">
            <v>0</v>
          </cell>
          <cell r="AP287">
            <v>0</v>
          </cell>
          <cell r="AQ287">
            <v>20000000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820000000</v>
          </cell>
          <cell r="AM289">
            <v>0</v>
          </cell>
          <cell r="AN289">
            <v>0</v>
          </cell>
          <cell r="AO289">
            <v>0</v>
          </cell>
          <cell r="AP289">
            <v>0</v>
          </cell>
          <cell r="AQ289">
            <v>820000000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70000000</v>
          </cell>
          <cell r="AM291">
            <v>0</v>
          </cell>
          <cell r="AN291">
            <v>0</v>
          </cell>
          <cell r="AO291">
            <v>0</v>
          </cell>
          <cell r="AP291">
            <v>0</v>
          </cell>
          <cell r="AQ291">
            <v>70000000</v>
          </cell>
          <cell r="AR291">
            <v>0</v>
          </cell>
          <cell r="AS291">
            <v>0</v>
          </cell>
        </row>
        <row r="292">
          <cell r="AK292" t="str">
            <v>E4.P_D.MR1-MP07-1</v>
          </cell>
          <cell r="AL292">
            <v>0</v>
          </cell>
          <cell r="AM292">
            <v>0</v>
          </cell>
          <cell r="AN292">
            <v>0</v>
          </cell>
          <cell r="AO292">
            <v>0</v>
          </cell>
          <cell r="AP292">
            <v>0</v>
          </cell>
          <cell r="AQ292">
            <v>0</v>
          </cell>
          <cell r="AR292">
            <v>0</v>
          </cell>
          <cell r="AS292">
            <v>0</v>
          </cell>
        </row>
        <row r="293">
          <cell r="AK293" t="str">
            <v>E4.P_D.MR2-MP01-1</v>
          </cell>
          <cell r="AL293">
            <v>542000000</v>
          </cell>
          <cell r="AM293">
            <v>0</v>
          </cell>
          <cell r="AN293">
            <v>0</v>
          </cell>
          <cell r="AO293">
            <v>0</v>
          </cell>
          <cell r="AP293">
            <v>0</v>
          </cell>
          <cell r="AQ293">
            <v>542000000</v>
          </cell>
          <cell r="AR293">
            <v>0</v>
          </cell>
          <cell r="AS293">
            <v>0</v>
          </cell>
        </row>
        <row r="294">
          <cell r="AK294" t="str">
            <v>E4.P_D.MR2-MP02-1</v>
          </cell>
          <cell r="AL294">
            <v>38000000</v>
          </cell>
          <cell r="AM294">
            <v>0</v>
          </cell>
          <cell r="AN294">
            <v>0</v>
          </cell>
          <cell r="AO294">
            <v>0</v>
          </cell>
          <cell r="AP294">
            <v>0</v>
          </cell>
          <cell r="AQ294">
            <v>38000000</v>
          </cell>
          <cell r="AR294">
            <v>0</v>
          </cell>
          <cell r="AS294">
            <v>0</v>
          </cell>
        </row>
        <row r="295">
          <cell r="AK295" t="str">
            <v>E4.P_D.MR3-MP01-1</v>
          </cell>
          <cell r="AL295">
            <v>60000000</v>
          </cell>
          <cell r="AM295">
            <v>0</v>
          </cell>
          <cell r="AN295">
            <v>0</v>
          </cell>
          <cell r="AO295">
            <v>0</v>
          </cell>
          <cell r="AP295">
            <v>0</v>
          </cell>
          <cell r="AQ295">
            <v>60000000</v>
          </cell>
          <cell r="AR295">
            <v>0</v>
          </cell>
          <cell r="AS295">
            <v>0</v>
          </cell>
        </row>
        <row r="296">
          <cell r="AK296" t="str">
            <v>E4.P_D.MR3-MP02-1</v>
          </cell>
          <cell r="AL296">
            <v>10000000</v>
          </cell>
          <cell r="AM296">
            <v>0</v>
          </cell>
          <cell r="AN296">
            <v>0</v>
          </cell>
          <cell r="AO296">
            <v>0</v>
          </cell>
          <cell r="AP296">
            <v>0</v>
          </cell>
          <cell r="AQ296">
            <v>10000000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0</v>
          </cell>
          <cell r="AM298">
            <v>0</v>
          </cell>
          <cell r="AN298">
            <v>0</v>
          </cell>
          <cell r="AO298">
            <v>0</v>
          </cell>
          <cell r="AP298">
            <v>0</v>
          </cell>
          <cell r="AQ298">
            <v>0</v>
          </cell>
          <cell r="AR298">
            <v>0</v>
          </cell>
          <cell r="AS298">
            <v>0</v>
          </cell>
        </row>
        <row r="299">
          <cell r="AK299" t="str">
            <v>E4.P_E.MR1-MP03-1</v>
          </cell>
          <cell r="AL299">
            <v>204050000</v>
          </cell>
          <cell r="AM299">
            <v>0</v>
          </cell>
          <cell r="AN299">
            <v>0</v>
          </cell>
          <cell r="AO299">
            <v>0</v>
          </cell>
          <cell r="AP299">
            <v>0</v>
          </cell>
          <cell r="AQ299">
            <v>204050000</v>
          </cell>
          <cell r="AR299">
            <v>0</v>
          </cell>
          <cell r="AS299">
            <v>0</v>
          </cell>
        </row>
        <row r="300">
          <cell r="AK300" t="str">
            <v>E4.P_E.MR1-MP04-1</v>
          </cell>
          <cell r="AL300">
            <v>233350000</v>
          </cell>
          <cell r="AM300">
            <v>0</v>
          </cell>
          <cell r="AN300">
            <v>0</v>
          </cell>
          <cell r="AO300">
            <v>0</v>
          </cell>
          <cell r="AP300">
            <v>0</v>
          </cell>
          <cell r="AQ300">
            <v>233350000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0</v>
          </cell>
          <cell r="AM302">
            <v>0</v>
          </cell>
          <cell r="AN302">
            <v>0</v>
          </cell>
          <cell r="AO302">
            <v>0</v>
          </cell>
          <cell r="AP302">
            <v>0</v>
          </cell>
          <cell r="AQ302">
            <v>0</v>
          </cell>
          <cell r="AR302">
            <v>0</v>
          </cell>
          <cell r="AS302">
            <v>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L314"/>
  <sheetViews>
    <sheetView showGridLines="0" tabSelected="1" zoomScale="110" zoomScaleNormal="110" workbookViewId="0">
      <selection activeCell="R13" sqref="R13:R19"/>
    </sheetView>
  </sheetViews>
  <sheetFormatPr baseColWidth="10" defaultRowHeight="14.25" x14ac:dyDescent="0.2"/>
  <cols>
    <col min="1" max="1" width="4.5703125" style="121" customWidth="1"/>
    <col min="2" max="2" width="12.7109375" style="195" customWidth="1"/>
    <col min="3" max="3" width="14.7109375" style="195" customWidth="1"/>
    <col min="4" max="4" width="20" style="121" customWidth="1"/>
    <col min="5" max="6" width="18.7109375" style="121" customWidth="1"/>
    <col min="7" max="8" width="8.7109375" style="121" customWidth="1"/>
    <col min="9" max="10" width="4.7109375" style="196" customWidth="1"/>
    <col min="11" max="11" width="8.7109375" style="196" customWidth="1"/>
    <col min="12" max="12" width="8.7109375" style="121" customWidth="1"/>
    <col min="13" max="13" width="27.7109375" style="121" customWidth="1"/>
    <col min="14" max="15" width="10.7109375" style="121" customWidth="1"/>
    <col min="16" max="17" width="11.7109375" style="121" customWidth="1"/>
    <col min="18" max="35" width="10.7109375" style="121" customWidth="1"/>
    <col min="36" max="37" width="10.7109375" style="197" customWidth="1"/>
    <col min="38" max="50" width="5.140625" style="197" customWidth="1"/>
    <col min="51" max="51" width="5.42578125" style="121" customWidth="1"/>
    <col min="52" max="52" width="4.85546875" style="121" customWidth="1"/>
    <col min="53" max="53" width="7.140625" style="121" customWidth="1"/>
    <col min="54" max="259" width="11.42578125" style="121"/>
    <col min="260" max="260" width="4.5703125" style="121" customWidth="1"/>
    <col min="261" max="261" width="15.85546875" style="121" customWidth="1"/>
    <col min="262" max="262" width="16.28515625" style="121" customWidth="1"/>
    <col min="263" max="264" width="16.7109375" style="121" customWidth="1"/>
    <col min="265" max="266" width="5.7109375" style="121" customWidth="1"/>
    <col min="267" max="268" width="3.7109375" style="121" customWidth="1"/>
    <col min="269" max="270" width="10.7109375" style="121" customWidth="1"/>
    <col min="271" max="271" width="27.7109375" style="121" customWidth="1"/>
    <col min="272" max="273" width="10.7109375" style="121" customWidth="1"/>
    <col min="274" max="275" width="11.7109375" style="121" customWidth="1"/>
    <col min="276" max="293" width="10.7109375" style="121" customWidth="1"/>
    <col min="294" max="306" width="5.140625" style="121" customWidth="1"/>
    <col min="307" max="307" width="5.42578125" style="121" customWidth="1"/>
    <col min="308" max="308" width="4.85546875" style="121" customWidth="1"/>
    <col min="309" max="309" width="7.140625" style="121" customWidth="1"/>
    <col min="310" max="515" width="11.42578125" style="121"/>
    <col min="516" max="516" width="4.5703125" style="121" customWidth="1"/>
    <col min="517" max="517" width="15.85546875" style="121" customWidth="1"/>
    <col min="518" max="518" width="16.28515625" style="121" customWidth="1"/>
    <col min="519" max="520" width="16.7109375" style="121" customWidth="1"/>
    <col min="521" max="522" width="5.7109375" style="121" customWidth="1"/>
    <col min="523" max="524" width="3.7109375" style="121" customWidth="1"/>
    <col min="525" max="526" width="10.7109375" style="121" customWidth="1"/>
    <col min="527" max="527" width="27.7109375" style="121" customWidth="1"/>
    <col min="528" max="529" width="10.7109375" style="121" customWidth="1"/>
    <col min="530" max="531" width="11.7109375" style="121" customWidth="1"/>
    <col min="532" max="549" width="10.7109375" style="121" customWidth="1"/>
    <col min="550" max="562" width="5.140625" style="121" customWidth="1"/>
    <col min="563" max="563" width="5.42578125" style="121" customWidth="1"/>
    <col min="564" max="564" width="4.85546875" style="121" customWidth="1"/>
    <col min="565" max="565" width="7.140625" style="121" customWidth="1"/>
    <col min="566" max="771" width="11.42578125" style="121"/>
    <col min="772" max="772" width="4.5703125" style="121" customWidth="1"/>
    <col min="773" max="773" width="15.85546875" style="121" customWidth="1"/>
    <col min="774" max="774" width="16.28515625" style="121" customWidth="1"/>
    <col min="775" max="776" width="16.7109375" style="121" customWidth="1"/>
    <col min="777" max="778" width="5.7109375" style="121" customWidth="1"/>
    <col min="779" max="780" width="3.7109375" style="121" customWidth="1"/>
    <col min="781" max="782" width="10.7109375" style="121" customWidth="1"/>
    <col min="783" max="783" width="27.7109375" style="121" customWidth="1"/>
    <col min="784" max="785" width="10.7109375" style="121" customWidth="1"/>
    <col min="786" max="787" width="11.7109375" style="121" customWidth="1"/>
    <col min="788" max="805" width="10.7109375" style="121" customWidth="1"/>
    <col min="806" max="818" width="5.140625" style="121" customWidth="1"/>
    <col min="819" max="819" width="5.42578125" style="121" customWidth="1"/>
    <col min="820" max="820" width="4.85546875" style="121" customWidth="1"/>
    <col min="821" max="821" width="7.140625" style="121" customWidth="1"/>
    <col min="822" max="1027" width="11.42578125" style="121"/>
    <col min="1028" max="1028" width="4.5703125" style="121" customWidth="1"/>
    <col min="1029" max="1029" width="15.85546875" style="121" customWidth="1"/>
    <col min="1030" max="1030" width="16.28515625" style="121" customWidth="1"/>
    <col min="1031" max="1032" width="16.7109375" style="121" customWidth="1"/>
    <col min="1033" max="1034" width="5.7109375" style="121" customWidth="1"/>
    <col min="1035" max="1036" width="3.7109375" style="121" customWidth="1"/>
    <col min="1037" max="1038" width="10.7109375" style="121" customWidth="1"/>
    <col min="1039" max="1039" width="27.7109375" style="121" customWidth="1"/>
    <col min="1040" max="1041" width="10.7109375" style="121" customWidth="1"/>
    <col min="1042" max="1043" width="11.7109375" style="121" customWidth="1"/>
    <col min="1044" max="1061" width="10.7109375" style="121" customWidth="1"/>
    <col min="1062" max="1074" width="5.140625" style="121" customWidth="1"/>
    <col min="1075" max="1075" width="5.42578125" style="121" customWidth="1"/>
    <col min="1076" max="1076" width="4.85546875" style="121" customWidth="1"/>
    <col min="1077" max="1077" width="7.140625" style="121" customWidth="1"/>
    <col min="1078" max="1283" width="11.42578125" style="121"/>
    <col min="1284" max="1284" width="4.5703125" style="121" customWidth="1"/>
    <col min="1285" max="1285" width="15.85546875" style="121" customWidth="1"/>
    <col min="1286" max="1286" width="16.28515625" style="121" customWidth="1"/>
    <col min="1287" max="1288" width="16.7109375" style="121" customWidth="1"/>
    <col min="1289" max="1290" width="5.7109375" style="121" customWidth="1"/>
    <col min="1291" max="1292" width="3.7109375" style="121" customWidth="1"/>
    <col min="1293" max="1294" width="10.7109375" style="121" customWidth="1"/>
    <col min="1295" max="1295" width="27.7109375" style="121" customWidth="1"/>
    <col min="1296" max="1297" width="10.7109375" style="121" customWidth="1"/>
    <col min="1298" max="1299" width="11.7109375" style="121" customWidth="1"/>
    <col min="1300" max="1317" width="10.7109375" style="121" customWidth="1"/>
    <col min="1318" max="1330" width="5.140625" style="121" customWidth="1"/>
    <col min="1331" max="1331" width="5.42578125" style="121" customWidth="1"/>
    <col min="1332" max="1332" width="4.85546875" style="121" customWidth="1"/>
    <col min="1333" max="1333" width="7.140625" style="121" customWidth="1"/>
    <col min="1334" max="1539" width="11.42578125" style="121"/>
    <col min="1540" max="1540" width="4.5703125" style="121" customWidth="1"/>
    <col min="1541" max="1541" width="15.85546875" style="121" customWidth="1"/>
    <col min="1542" max="1542" width="16.28515625" style="121" customWidth="1"/>
    <col min="1543" max="1544" width="16.7109375" style="121" customWidth="1"/>
    <col min="1545" max="1546" width="5.7109375" style="121" customWidth="1"/>
    <col min="1547" max="1548" width="3.7109375" style="121" customWidth="1"/>
    <col min="1549" max="1550" width="10.7109375" style="121" customWidth="1"/>
    <col min="1551" max="1551" width="27.7109375" style="121" customWidth="1"/>
    <col min="1552" max="1553" width="10.7109375" style="121" customWidth="1"/>
    <col min="1554" max="1555" width="11.7109375" style="121" customWidth="1"/>
    <col min="1556" max="1573" width="10.7109375" style="121" customWidth="1"/>
    <col min="1574" max="1586" width="5.140625" style="121" customWidth="1"/>
    <col min="1587" max="1587" width="5.42578125" style="121" customWidth="1"/>
    <col min="1588" max="1588" width="4.85546875" style="121" customWidth="1"/>
    <col min="1589" max="1589" width="7.140625" style="121" customWidth="1"/>
    <col min="1590" max="1795" width="11.42578125" style="121"/>
    <col min="1796" max="1796" width="4.5703125" style="121" customWidth="1"/>
    <col min="1797" max="1797" width="15.85546875" style="121" customWidth="1"/>
    <col min="1798" max="1798" width="16.28515625" style="121" customWidth="1"/>
    <col min="1799" max="1800" width="16.7109375" style="121" customWidth="1"/>
    <col min="1801" max="1802" width="5.7109375" style="121" customWidth="1"/>
    <col min="1803" max="1804" width="3.7109375" style="121" customWidth="1"/>
    <col min="1805" max="1806" width="10.7109375" style="121" customWidth="1"/>
    <col min="1807" max="1807" width="27.7109375" style="121" customWidth="1"/>
    <col min="1808" max="1809" width="10.7109375" style="121" customWidth="1"/>
    <col min="1810" max="1811" width="11.7109375" style="121" customWidth="1"/>
    <col min="1812" max="1829" width="10.7109375" style="121" customWidth="1"/>
    <col min="1830" max="1842" width="5.140625" style="121" customWidth="1"/>
    <col min="1843" max="1843" width="5.42578125" style="121" customWidth="1"/>
    <col min="1844" max="1844" width="4.85546875" style="121" customWidth="1"/>
    <col min="1845" max="1845" width="7.140625" style="121" customWidth="1"/>
    <col min="1846" max="2051" width="11.42578125" style="121"/>
    <col min="2052" max="2052" width="4.5703125" style="121" customWidth="1"/>
    <col min="2053" max="2053" width="15.85546875" style="121" customWidth="1"/>
    <col min="2054" max="2054" width="16.28515625" style="121" customWidth="1"/>
    <col min="2055" max="2056" width="16.7109375" style="121" customWidth="1"/>
    <col min="2057" max="2058" width="5.7109375" style="121" customWidth="1"/>
    <col min="2059" max="2060" width="3.7109375" style="121" customWidth="1"/>
    <col min="2061" max="2062" width="10.7109375" style="121" customWidth="1"/>
    <col min="2063" max="2063" width="27.7109375" style="121" customWidth="1"/>
    <col min="2064" max="2065" width="10.7109375" style="121" customWidth="1"/>
    <col min="2066" max="2067" width="11.7109375" style="121" customWidth="1"/>
    <col min="2068" max="2085" width="10.7109375" style="121" customWidth="1"/>
    <col min="2086" max="2098" width="5.140625" style="121" customWidth="1"/>
    <col min="2099" max="2099" width="5.42578125" style="121" customWidth="1"/>
    <col min="2100" max="2100" width="4.85546875" style="121" customWidth="1"/>
    <col min="2101" max="2101" width="7.140625" style="121" customWidth="1"/>
    <col min="2102" max="2307" width="11.42578125" style="121"/>
    <col min="2308" max="2308" width="4.5703125" style="121" customWidth="1"/>
    <col min="2309" max="2309" width="15.85546875" style="121" customWidth="1"/>
    <col min="2310" max="2310" width="16.28515625" style="121" customWidth="1"/>
    <col min="2311" max="2312" width="16.7109375" style="121" customWidth="1"/>
    <col min="2313" max="2314" width="5.7109375" style="121" customWidth="1"/>
    <col min="2315" max="2316" width="3.7109375" style="121" customWidth="1"/>
    <col min="2317" max="2318" width="10.7109375" style="121" customWidth="1"/>
    <col min="2319" max="2319" width="27.7109375" style="121" customWidth="1"/>
    <col min="2320" max="2321" width="10.7109375" style="121" customWidth="1"/>
    <col min="2322" max="2323" width="11.7109375" style="121" customWidth="1"/>
    <col min="2324" max="2341" width="10.7109375" style="121" customWidth="1"/>
    <col min="2342" max="2354" width="5.140625" style="121" customWidth="1"/>
    <col min="2355" max="2355" width="5.42578125" style="121" customWidth="1"/>
    <col min="2356" max="2356" width="4.85546875" style="121" customWidth="1"/>
    <col min="2357" max="2357" width="7.140625" style="121" customWidth="1"/>
    <col min="2358" max="2563" width="11.42578125" style="121"/>
    <col min="2564" max="2564" width="4.5703125" style="121" customWidth="1"/>
    <col min="2565" max="2565" width="15.85546875" style="121" customWidth="1"/>
    <col min="2566" max="2566" width="16.28515625" style="121" customWidth="1"/>
    <col min="2567" max="2568" width="16.7109375" style="121" customWidth="1"/>
    <col min="2569" max="2570" width="5.7109375" style="121" customWidth="1"/>
    <col min="2571" max="2572" width="3.7109375" style="121" customWidth="1"/>
    <col min="2573" max="2574" width="10.7109375" style="121" customWidth="1"/>
    <col min="2575" max="2575" width="27.7109375" style="121" customWidth="1"/>
    <col min="2576" max="2577" width="10.7109375" style="121" customWidth="1"/>
    <col min="2578" max="2579" width="11.7109375" style="121" customWidth="1"/>
    <col min="2580" max="2597" width="10.7109375" style="121" customWidth="1"/>
    <col min="2598" max="2610" width="5.140625" style="121" customWidth="1"/>
    <col min="2611" max="2611" width="5.42578125" style="121" customWidth="1"/>
    <col min="2612" max="2612" width="4.85546875" style="121" customWidth="1"/>
    <col min="2613" max="2613" width="7.140625" style="121" customWidth="1"/>
    <col min="2614" max="2819" width="11.42578125" style="121"/>
    <col min="2820" max="2820" width="4.5703125" style="121" customWidth="1"/>
    <col min="2821" max="2821" width="15.85546875" style="121" customWidth="1"/>
    <col min="2822" max="2822" width="16.28515625" style="121" customWidth="1"/>
    <col min="2823" max="2824" width="16.7109375" style="121" customWidth="1"/>
    <col min="2825" max="2826" width="5.7109375" style="121" customWidth="1"/>
    <col min="2827" max="2828" width="3.7109375" style="121" customWidth="1"/>
    <col min="2829" max="2830" width="10.7109375" style="121" customWidth="1"/>
    <col min="2831" max="2831" width="27.7109375" style="121" customWidth="1"/>
    <col min="2832" max="2833" width="10.7109375" style="121" customWidth="1"/>
    <col min="2834" max="2835" width="11.7109375" style="121" customWidth="1"/>
    <col min="2836" max="2853" width="10.7109375" style="121" customWidth="1"/>
    <col min="2854" max="2866" width="5.140625" style="121" customWidth="1"/>
    <col min="2867" max="2867" width="5.42578125" style="121" customWidth="1"/>
    <col min="2868" max="2868" width="4.85546875" style="121" customWidth="1"/>
    <col min="2869" max="2869" width="7.140625" style="121" customWidth="1"/>
    <col min="2870" max="3075" width="11.42578125" style="121"/>
    <col min="3076" max="3076" width="4.5703125" style="121" customWidth="1"/>
    <col min="3077" max="3077" width="15.85546875" style="121" customWidth="1"/>
    <col min="3078" max="3078" width="16.28515625" style="121" customWidth="1"/>
    <col min="3079" max="3080" width="16.7109375" style="121" customWidth="1"/>
    <col min="3081" max="3082" width="5.7109375" style="121" customWidth="1"/>
    <col min="3083" max="3084" width="3.7109375" style="121" customWidth="1"/>
    <col min="3085" max="3086" width="10.7109375" style="121" customWidth="1"/>
    <col min="3087" max="3087" width="27.7109375" style="121" customWidth="1"/>
    <col min="3088" max="3089" width="10.7109375" style="121" customWidth="1"/>
    <col min="3090" max="3091" width="11.7109375" style="121" customWidth="1"/>
    <col min="3092" max="3109" width="10.7109375" style="121" customWidth="1"/>
    <col min="3110" max="3122" width="5.140625" style="121" customWidth="1"/>
    <col min="3123" max="3123" width="5.42578125" style="121" customWidth="1"/>
    <col min="3124" max="3124" width="4.85546875" style="121" customWidth="1"/>
    <col min="3125" max="3125" width="7.140625" style="121" customWidth="1"/>
    <col min="3126" max="3331" width="11.42578125" style="121"/>
    <col min="3332" max="3332" width="4.5703125" style="121" customWidth="1"/>
    <col min="3333" max="3333" width="15.85546875" style="121" customWidth="1"/>
    <col min="3334" max="3334" width="16.28515625" style="121" customWidth="1"/>
    <col min="3335" max="3336" width="16.7109375" style="121" customWidth="1"/>
    <col min="3337" max="3338" width="5.7109375" style="121" customWidth="1"/>
    <col min="3339" max="3340" width="3.7109375" style="121" customWidth="1"/>
    <col min="3341" max="3342" width="10.7109375" style="121" customWidth="1"/>
    <col min="3343" max="3343" width="27.7109375" style="121" customWidth="1"/>
    <col min="3344" max="3345" width="10.7109375" style="121" customWidth="1"/>
    <col min="3346" max="3347" width="11.7109375" style="121" customWidth="1"/>
    <col min="3348" max="3365" width="10.7109375" style="121" customWidth="1"/>
    <col min="3366" max="3378" width="5.140625" style="121" customWidth="1"/>
    <col min="3379" max="3379" width="5.42578125" style="121" customWidth="1"/>
    <col min="3380" max="3380" width="4.85546875" style="121" customWidth="1"/>
    <col min="3381" max="3381" width="7.140625" style="121" customWidth="1"/>
    <col min="3382" max="3587" width="11.42578125" style="121"/>
    <col min="3588" max="3588" width="4.5703125" style="121" customWidth="1"/>
    <col min="3589" max="3589" width="15.85546875" style="121" customWidth="1"/>
    <col min="3590" max="3590" width="16.28515625" style="121" customWidth="1"/>
    <col min="3591" max="3592" width="16.7109375" style="121" customWidth="1"/>
    <col min="3593" max="3594" width="5.7109375" style="121" customWidth="1"/>
    <col min="3595" max="3596" width="3.7109375" style="121" customWidth="1"/>
    <col min="3597" max="3598" width="10.7109375" style="121" customWidth="1"/>
    <col min="3599" max="3599" width="27.7109375" style="121" customWidth="1"/>
    <col min="3600" max="3601" width="10.7109375" style="121" customWidth="1"/>
    <col min="3602" max="3603" width="11.7109375" style="121" customWidth="1"/>
    <col min="3604" max="3621" width="10.7109375" style="121" customWidth="1"/>
    <col min="3622" max="3634" width="5.140625" style="121" customWidth="1"/>
    <col min="3635" max="3635" width="5.42578125" style="121" customWidth="1"/>
    <col min="3636" max="3636" width="4.85546875" style="121" customWidth="1"/>
    <col min="3637" max="3637" width="7.140625" style="121" customWidth="1"/>
    <col min="3638" max="3843" width="11.42578125" style="121"/>
    <col min="3844" max="3844" width="4.5703125" style="121" customWidth="1"/>
    <col min="3845" max="3845" width="15.85546875" style="121" customWidth="1"/>
    <col min="3846" max="3846" width="16.28515625" style="121" customWidth="1"/>
    <col min="3847" max="3848" width="16.7109375" style="121" customWidth="1"/>
    <col min="3849" max="3850" width="5.7109375" style="121" customWidth="1"/>
    <col min="3851" max="3852" width="3.7109375" style="121" customWidth="1"/>
    <col min="3853" max="3854" width="10.7109375" style="121" customWidth="1"/>
    <col min="3855" max="3855" width="27.7109375" style="121" customWidth="1"/>
    <col min="3856" max="3857" width="10.7109375" style="121" customWidth="1"/>
    <col min="3858" max="3859" width="11.7109375" style="121" customWidth="1"/>
    <col min="3860" max="3877" width="10.7109375" style="121" customWidth="1"/>
    <col min="3878" max="3890" width="5.140625" style="121" customWidth="1"/>
    <col min="3891" max="3891" width="5.42578125" style="121" customWidth="1"/>
    <col min="3892" max="3892" width="4.85546875" style="121" customWidth="1"/>
    <col min="3893" max="3893" width="7.140625" style="121" customWidth="1"/>
    <col min="3894" max="4099" width="11.42578125" style="121"/>
    <col min="4100" max="4100" width="4.5703125" style="121" customWidth="1"/>
    <col min="4101" max="4101" width="15.85546875" style="121" customWidth="1"/>
    <col min="4102" max="4102" width="16.28515625" style="121" customWidth="1"/>
    <col min="4103" max="4104" width="16.7109375" style="121" customWidth="1"/>
    <col min="4105" max="4106" width="5.7109375" style="121" customWidth="1"/>
    <col min="4107" max="4108" width="3.7109375" style="121" customWidth="1"/>
    <col min="4109" max="4110" width="10.7109375" style="121" customWidth="1"/>
    <col min="4111" max="4111" width="27.7109375" style="121" customWidth="1"/>
    <col min="4112" max="4113" width="10.7109375" style="121" customWidth="1"/>
    <col min="4114" max="4115" width="11.7109375" style="121" customWidth="1"/>
    <col min="4116" max="4133" width="10.7109375" style="121" customWidth="1"/>
    <col min="4134" max="4146" width="5.140625" style="121" customWidth="1"/>
    <col min="4147" max="4147" width="5.42578125" style="121" customWidth="1"/>
    <col min="4148" max="4148" width="4.85546875" style="121" customWidth="1"/>
    <col min="4149" max="4149" width="7.140625" style="121" customWidth="1"/>
    <col min="4150" max="4355" width="11.42578125" style="121"/>
    <col min="4356" max="4356" width="4.5703125" style="121" customWidth="1"/>
    <col min="4357" max="4357" width="15.85546875" style="121" customWidth="1"/>
    <col min="4358" max="4358" width="16.28515625" style="121" customWidth="1"/>
    <col min="4359" max="4360" width="16.7109375" style="121" customWidth="1"/>
    <col min="4361" max="4362" width="5.7109375" style="121" customWidth="1"/>
    <col min="4363" max="4364" width="3.7109375" style="121" customWidth="1"/>
    <col min="4365" max="4366" width="10.7109375" style="121" customWidth="1"/>
    <col min="4367" max="4367" width="27.7109375" style="121" customWidth="1"/>
    <col min="4368" max="4369" width="10.7109375" style="121" customWidth="1"/>
    <col min="4370" max="4371" width="11.7109375" style="121" customWidth="1"/>
    <col min="4372" max="4389" width="10.7109375" style="121" customWidth="1"/>
    <col min="4390" max="4402" width="5.140625" style="121" customWidth="1"/>
    <col min="4403" max="4403" width="5.42578125" style="121" customWidth="1"/>
    <col min="4404" max="4404" width="4.85546875" style="121" customWidth="1"/>
    <col min="4405" max="4405" width="7.140625" style="121" customWidth="1"/>
    <col min="4406" max="4611" width="11.42578125" style="121"/>
    <col min="4612" max="4612" width="4.5703125" style="121" customWidth="1"/>
    <col min="4613" max="4613" width="15.85546875" style="121" customWidth="1"/>
    <col min="4614" max="4614" width="16.28515625" style="121" customWidth="1"/>
    <col min="4615" max="4616" width="16.7109375" style="121" customWidth="1"/>
    <col min="4617" max="4618" width="5.7109375" style="121" customWidth="1"/>
    <col min="4619" max="4620" width="3.7109375" style="121" customWidth="1"/>
    <col min="4621" max="4622" width="10.7109375" style="121" customWidth="1"/>
    <col min="4623" max="4623" width="27.7109375" style="121" customWidth="1"/>
    <col min="4624" max="4625" width="10.7109375" style="121" customWidth="1"/>
    <col min="4626" max="4627" width="11.7109375" style="121" customWidth="1"/>
    <col min="4628" max="4645" width="10.7109375" style="121" customWidth="1"/>
    <col min="4646" max="4658" width="5.140625" style="121" customWidth="1"/>
    <col min="4659" max="4659" width="5.42578125" style="121" customWidth="1"/>
    <col min="4660" max="4660" width="4.85546875" style="121" customWidth="1"/>
    <col min="4661" max="4661" width="7.140625" style="121" customWidth="1"/>
    <col min="4662" max="4867" width="11.42578125" style="121"/>
    <col min="4868" max="4868" width="4.5703125" style="121" customWidth="1"/>
    <col min="4869" max="4869" width="15.85546875" style="121" customWidth="1"/>
    <col min="4870" max="4870" width="16.28515625" style="121" customWidth="1"/>
    <col min="4871" max="4872" width="16.7109375" style="121" customWidth="1"/>
    <col min="4873" max="4874" width="5.7109375" style="121" customWidth="1"/>
    <col min="4875" max="4876" width="3.7109375" style="121" customWidth="1"/>
    <col min="4877" max="4878" width="10.7109375" style="121" customWidth="1"/>
    <col min="4879" max="4879" width="27.7109375" style="121" customWidth="1"/>
    <col min="4880" max="4881" width="10.7109375" style="121" customWidth="1"/>
    <col min="4882" max="4883" width="11.7109375" style="121" customWidth="1"/>
    <col min="4884" max="4901" width="10.7109375" style="121" customWidth="1"/>
    <col min="4902" max="4914" width="5.140625" style="121" customWidth="1"/>
    <col min="4915" max="4915" width="5.42578125" style="121" customWidth="1"/>
    <col min="4916" max="4916" width="4.85546875" style="121" customWidth="1"/>
    <col min="4917" max="4917" width="7.140625" style="121" customWidth="1"/>
    <col min="4918" max="5123" width="11.42578125" style="121"/>
    <col min="5124" max="5124" width="4.5703125" style="121" customWidth="1"/>
    <col min="5125" max="5125" width="15.85546875" style="121" customWidth="1"/>
    <col min="5126" max="5126" width="16.28515625" style="121" customWidth="1"/>
    <col min="5127" max="5128" width="16.7109375" style="121" customWidth="1"/>
    <col min="5129" max="5130" width="5.7109375" style="121" customWidth="1"/>
    <col min="5131" max="5132" width="3.7109375" style="121" customWidth="1"/>
    <col min="5133" max="5134" width="10.7109375" style="121" customWidth="1"/>
    <col min="5135" max="5135" width="27.7109375" style="121" customWidth="1"/>
    <col min="5136" max="5137" width="10.7109375" style="121" customWidth="1"/>
    <col min="5138" max="5139" width="11.7109375" style="121" customWidth="1"/>
    <col min="5140" max="5157" width="10.7109375" style="121" customWidth="1"/>
    <col min="5158" max="5170" width="5.140625" style="121" customWidth="1"/>
    <col min="5171" max="5171" width="5.42578125" style="121" customWidth="1"/>
    <col min="5172" max="5172" width="4.85546875" style="121" customWidth="1"/>
    <col min="5173" max="5173" width="7.140625" style="121" customWidth="1"/>
    <col min="5174" max="5379" width="11.42578125" style="121"/>
    <col min="5380" max="5380" width="4.5703125" style="121" customWidth="1"/>
    <col min="5381" max="5381" width="15.85546875" style="121" customWidth="1"/>
    <col min="5382" max="5382" width="16.28515625" style="121" customWidth="1"/>
    <col min="5383" max="5384" width="16.7109375" style="121" customWidth="1"/>
    <col min="5385" max="5386" width="5.7109375" style="121" customWidth="1"/>
    <col min="5387" max="5388" width="3.7109375" style="121" customWidth="1"/>
    <col min="5389" max="5390" width="10.7109375" style="121" customWidth="1"/>
    <col min="5391" max="5391" width="27.7109375" style="121" customWidth="1"/>
    <col min="5392" max="5393" width="10.7109375" style="121" customWidth="1"/>
    <col min="5394" max="5395" width="11.7109375" style="121" customWidth="1"/>
    <col min="5396" max="5413" width="10.7109375" style="121" customWidth="1"/>
    <col min="5414" max="5426" width="5.140625" style="121" customWidth="1"/>
    <col min="5427" max="5427" width="5.42578125" style="121" customWidth="1"/>
    <col min="5428" max="5428" width="4.85546875" style="121" customWidth="1"/>
    <col min="5429" max="5429" width="7.140625" style="121" customWidth="1"/>
    <col min="5430" max="5635" width="11.42578125" style="121"/>
    <col min="5636" max="5636" width="4.5703125" style="121" customWidth="1"/>
    <col min="5637" max="5637" width="15.85546875" style="121" customWidth="1"/>
    <col min="5638" max="5638" width="16.28515625" style="121" customWidth="1"/>
    <col min="5639" max="5640" width="16.7109375" style="121" customWidth="1"/>
    <col min="5641" max="5642" width="5.7109375" style="121" customWidth="1"/>
    <col min="5643" max="5644" width="3.7109375" style="121" customWidth="1"/>
    <col min="5645" max="5646" width="10.7109375" style="121" customWidth="1"/>
    <col min="5647" max="5647" width="27.7109375" style="121" customWidth="1"/>
    <col min="5648" max="5649" width="10.7109375" style="121" customWidth="1"/>
    <col min="5650" max="5651" width="11.7109375" style="121" customWidth="1"/>
    <col min="5652" max="5669" width="10.7109375" style="121" customWidth="1"/>
    <col min="5670" max="5682" width="5.140625" style="121" customWidth="1"/>
    <col min="5683" max="5683" width="5.42578125" style="121" customWidth="1"/>
    <col min="5684" max="5684" width="4.85546875" style="121" customWidth="1"/>
    <col min="5685" max="5685" width="7.140625" style="121" customWidth="1"/>
    <col min="5686" max="5891" width="11.42578125" style="121"/>
    <col min="5892" max="5892" width="4.5703125" style="121" customWidth="1"/>
    <col min="5893" max="5893" width="15.85546875" style="121" customWidth="1"/>
    <col min="5894" max="5894" width="16.28515625" style="121" customWidth="1"/>
    <col min="5895" max="5896" width="16.7109375" style="121" customWidth="1"/>
    <col min="5897" max="5898" width="5.7109375" style="121" customWidth="1"/>
    <col min="5899" max="5900" width="3.7109375" style="121" customWidth="1"/>
    <col min="5901" max="5902" width="10.7109375" style="121" customWidth="1"/>
    <col min="5903" max="5903" width="27.7109375" style="121" customWidth="1"/>
    <col min="5904" max="5905" width="10.7109375" style="121" customWidth="1"/>
    <col min="5906" max="5907" width="11.7109375" style="121" customWidth="1"/>
    <col min="5908" max="5925" width="10.7109375" style="121" customWidth="1"/>
    <col min="5926" max="5938" width="5.140625" style="121" customWidth="1"/>
    <col min="5939" max="5939" width="5.42578125" style="121" customWidth="1"/>
    <col min="5940" max="5940" width="4.85546875" style="121" customWidth="1"/>
    <col min="5941" max="5941" width="7.140625" style="121" customWidth="1"/>
    <col min="5942" max="6147" width="11.42578125" style="121"/>
    <col min="6148" max="6148" width="4.5703125" style="121" customWidth="1"/>
    <col min="6149" max="6149" width="15.85546875" style="121" customWidth="1"/>
    <col min="6150" max="6150" width="16.28515625" style="121" customWidth="1"/>
    <col min="6151" max="6152" width="16.7109375" style="121" customWidth="1"/>
    <col min="6153" max="6154" width="5.7109375" style="121" customWidth="1"/>
    <col min="6155" max="6156" width="3.7109375" style="121" customWidth="1"/>
    <col min="6157" max="6158" width="10.7109375" style="121" customWidth="1"/>
    <col min="6159" max="6159" width="27.7109375" style="121" customWidth="1"/>
    <col min="6160" max="6161" width="10.7109375" style="121" customWidth="1"/>
    <col min="6162" max="6163" width="11.7109375" style="121" customWidth="1"/>
    <col min="6164" max="6181" width="10.7109375" style="121" customWidth="1"/>
    <col min="6182" max="6194" width="5.140625" style="121" customWidth="1"/>
    <col min="6195" max="6195" width="5.42578125" style="121" customWidth="1"/>
    <col min="6196" max="6196" width="4.85546875" style="121" customWidth="1"/>
    <col min="6197" max="6197" width="7.140625" style="121" customWidth="1"/>
    <col min="6198" max="6403" width="11.42578125" style="121"/>
    <col min="6404" max="6404" width="4.5703125" style="121" customWidth="1"/>
    <col min="6405" max="6405" width="15.85546875" style="121" customWidth="1"/>
    <col min="6406" max="6406" width="16.28515625" style="121" customWidth="1"/>
    <col min="6407" max="6408" width="16.7109375" style="121" customWidth="1"/>
    <col min="6409" max="6410" width="5.7109375" style="121" customWidth="1"/>
    <col min="6411" max="6412" width="3.7109375" style="121" customWidth="1"/>
    <col min="6413" max="6414" width="10.7109375" style="121" customWidth="1"/>
    <col min="6415" max="6415" width="27.7109375" style="121" customWidth="1"/>
    <col min="6416" max="6417" width="10.7109375" style="121" customWidth="1"/>
    <col min="6418" max="6419" width="11.7109375" style="121" customWidth="1"/>
    <col min="6420" max="6437" width="10.7109375" style="121" customWidth="1"/>
    <col min="6438" max="6450" width="5.140625" style="121" customWidth="1"/>
    <col min="6451" max="6451" width="5.42578125" style="121" customWidth="1"/>
    <col min="6452" max="6452" width="4.85546875" style="121" customWidth="1"/>
    <col min="6453" max="6453" width="7.140625" style="121" customWidth="1"/>
    <col min="6454" max="6659" width="11.42578125" style="121"/>
    <col min="6660" max="6660" width="4.5703125" style="121" customWidth="1"/>
    <col min="6661" max="6661" width="15.85546875" style="121" customWidth="1"/>
    <col min="6662" max="6662" width="16.28515625" style="121" customWidth="1"/>
    <col min="6663" max="6664" width="16.7109375" style="121" customWidth="1"/>
    <col min="6665" max="6666" width="5.7109375" style="121" customWidth="1"/>
    <col min="6667" max="6668" width="3.7109375" style="121" customWidth="1"/>
    <col min="6669" max="6670" width="10.7109375" style="121" customWidth="1"/>
    <col min="6671" max="6671" width="27.7109375" style="121" customWidth="1"/>
    <col min="6672" max="6673" width="10.7109375" style="121" customWidth="1"/>
    <col min="6674" max="6675" width="11.7109375" style="121" customWidth="1"/>
    <col min="6676" max="6693" width="10.7109375" style="121" customWidth="1"/>
    <col min="6694" max="6706" width="5.140625" style="121" customWidth="1"/>
    <col min="6707" max="6707" width="5.42578125" style="121" customWidth="1"/>
    <col min="6708" max="6708" width="4.85546875" style="121" customWidth="1"/>
    <col min="6709" max="6709" width="7.140625" style="121" customWidth="1"/>
    <col min="6710" max="6915" width="11.42578125" style="121"/>
    <col min="6916" max="6916" width="4.5703125" style="121" customWidth="1"/>
    <col min="6917" max="6917" width="15.85546875" style="121" customWidth="1"/>
    <col min="6918" max="6918" width="16.28515625" style="121" customWidth="1"/>
    <col min="6919" max="6920" width="16.7109375" style="121" customWidth="1"/>
    <col min="6921" max="6922" width="5.7109375" style="121" customWidth="1"/>
    <col min="6923" max="6924" width="3.7109375" style="121" customWidth="1"/>
    <col min="6925" max="6926" width="10.7109375" style="121" customWidth="1"/>
    <col min="6927" max="6927" width="27.7109375" style="121" customWidth="1"/>
    <col min="6928" max="6929" width="10.7109375" style="121" customWidth="1"/>
    <col min="6930" max="6931" width="11.7109375" style="121" customWidth="1"/>
    <col min="6932" max="6949" width="10.7109375" style="121" customWidth="1"/>
    <col min="6950" max="6962" width="5.140625" style="121" customWidth="1"/>
    <col min="6963" max="6963" width="5.42578125" style="121" customWidth="1"/>
    <col min="6964" max="6964" width="4.85546875" style="121" customWidth="1"/>
    <col min="6965" max="6965" width="7.140625" style="121" customWidth="1"/>
    <col min="6966" max="7171" width="11.42578125" style="121"/>
    <col min="7172" max="7172" width="4.5703125" style="121" customWidth="1"/>
    <col min="7173" max="7173" width="15.85546875" style="121" customWidth="1"/>
    <col min="7174" max="7174" width="16.28515625" style="121" customWidth="1"/>
    <col min="7175" max="7176" width="16.7109375" style="121" customWidth="1"/>
    <col min="7177" max="7178" width="5.7109375" style="121" customWidth="1"/>
    <col min="7179" max="7180" width="3.7109375" style="121" customWidth="1"/>
    <col min="7181" max="7182" width="10.7109375" style="121" customWidth="1"/>
    <col min="7183" max="7183" width="27.7109375" style="121" customWidth="1"/>
    <col min="7184" max="7185" width="10.7109375" style="121" customWidth="1"/>
    <col min="7186" max="7187" width="11.7109375" style="121" customWidth="1"/>
    <col min="7188" max="7205" width="10.7109375" style="121" customWidth="1"/>
    <col min="7206" max="7218" width="5.140625" style="121" customWidth="1"/>
    <col min="7219" max="7219" width="5.42578125" style="121" customWidth="1"/>
    <col min="7220" max="7220" width="4.85546875" style="121" customWidth="1"/>
    <col min="7221" max="7221" width="7.140625" style="121" customWidth="1"/>
    <col min="7222" max="7427" width="11.42578125" style="121"/>
    <col min="7428" max="7428" width="4.5703125" style="121" customWidth="1"/>
    <col min="7429" max="7429" width="15.85546875" style="121" customWidth="1"/>
    <col min="7430" max="7430" width="16.28515625" style="121" customWidth="1"/>
    <col min="7431" max="7432" width="16.7109375" style="121" customWidth="1"/>
    <col min="7433" max="7434" width="5.7109375" style="121" customWidth="1"/>
    <col min="7435" max="7436" width="3.7109375" style="121" customWidth="1"/>
    <col min="7437" max="7438" width="10.7109375" style="121" customWidth="1"/>
    <col min="7439" max="7439" width="27.7109375" style="121" customWidth="1"/>
    <col min="7440" max="7441" width="10.7109375" style="121" customWidth="1"/>
    <col min="7442" max="7443" width="11.7109375" style="121" customWidth="1"/>
    <col min="7444" max="7461" width="10.7109375" style="121" customWidth="1"/>
    <col min="7462" max="7474" width="5.140625" style="121" customWidth="1"/>
    <col min="7475" max="7475" width="5.42578125" style="121" customWidth="1"/>
    <col min="7476" max="7476" width="4.85546875" style="121" customWidth="1"/>
    <col min="7477" max="7477" width="7.140625" style="121" customWidth="1"/>
    <col min="7478" max="7683" width="11.42578125" style="121"/>
    <col min="7684" max="7684" width="4.5703125" style="121" customWidth="1"/>
    <col min="7685" max="7685" width="15.85546875" style="121" customWidth="1"/>
    <col min="7686" max="7686" width="16.28515625" style="121" customWidth="1"/>
    <col min="7687" max="7688" width="16.7109375" style="121" customWidth="1"/>
    <col min="7689" max="7690" width="5.7109375" style="121" customWidth="1"/>
    <col min="7691" max="7692" width="3.7109375" style="121" customWidth="1"/>
    <col min="7693" max="7694" width="10.7109375" style="121" customWidth="1"/>
    <col min="7695" max="7695" width="27.7109375" style="121" customWidth="1"/>
    <col min="7696" max="7697" width="10.7109375" style="121" customWidth="1"/>
    <col min="7698" max="7699" width="11.7109375" style="121" customWidth="1"/>
    <col min="7700" max="7717" width="10.7109375" style="121" customWidth="1"/>
    <col min="7718" max="7730" width="5.140625" style="121" customWidth="1"/>
    <col min="7731" max="7731" width="5.42578125" style="121" customWidth="1"/>
    <col min="7732" max="7732" width="4.85546875" style="121" customWidth="1"/>
    <col min="7733" max="7733" width="7.140625" style="121" customWidth="1"/>
    <col min="7734" max="7939" width="11.42578125" style="121"/>
    <col min="7940" max="7940" width="4.5703125" style="121" customWidth="1"/>
    <col min="7941" max="7941" width="15.85546875" style="121" customWidth="1"/>
    <col min="7942" max="7942" width="16.28515625" style="121" customWidth="1"/>
    <col min="7943" max="7944" width="16.7109375" style="121" customWidth="1"/>
    <col min="7945" max="7946" width="5.7109375" style="121" customWidth="1"/>
    <col min="7947" max="7948" width="3.7109375" style="121" customWidth="1"/>
    <col min="7949" max="7950" width="10.7109375" style="121" customWidth="1"/>
    <col min="7951" max="7951" width="27.7109375" style="121" customWidth="1"/>
    <col min="7952" max="7953" width="10.7109375" style="121" customWidth="1"/>
    <col min="7954" max="7955" width="11.7109375" style="121" customWidth="1"/>
    <col min="7956" max="7973" width="10.7109375" style="121" customWidth="1"/>
    <col min="7974" max="7986" width="5.140625" style="121" customWidth="1"/>
    <col min="7987" max="7987" width="5.42578125" style="121" customWidth="1"/>
    <col min="7988" max="7988" width="4.85546875" style="121" customWidth="1"/>
    <col min="7989" max="7989" width="7.140625" style="121" customWidth="1"/>
    <col min="7990" max="8195" width="11.42578125" style="121"/>
    <col min="8196" max="8196" width="4.5703125" style="121" customWidth="1"/>
    <col min="8197" max="8197" width="15.85546875" style="121" customWidth="1"/>
    <col min="8198" max="8198" width="16.28515625" style="121" customWidth="1"/>
    <col min="8199" max="8200" width="16.7109375" style="121" customWidth="1"/>
    <col min="8201" max="8202" width="5.7109375" style="121" customWidth="1"/>
    <col min="8203" max="8204" width="3.7109375" style="121" customWidth="1"/>
    <col min="8205" max="8206" width="10.7109375" style="121" customWidth="1"/>
    <col min="8207" max="8207" width="27.7109375" style="121" customWidth="1"/>
    <col min="8208" max="8209" width="10.7109375" style="121" customWidth="1"/>
    <col min="8210" max="8211" width="11.7109375" style="121" customWidth="1"/>
    <col min="8212" max="8229" width="10.7109375" style="121" customWidth="1"/>
    <col min="8230" max="8242" width="5.140625" style="121" customWidth="1"/>
    <col min="8243" max="8243" width="5.42578125" style="121" customWidth="1"/>
    <col min="8244" max="8244" width="4.85546875" style="121" customWidth="1"/>
    <col min="8245" max="8245" width="7.140625" style="121" customWidth="1"/>
    <col min="8246" max="8451" width="11.42578125" style="121"/>
    <col min="8452" max="8452" width="4.5703125" style="121" customWidth="1"/>
    <col min="8453" max="8453" width="15.85546875" style="121" customWidth="1"/>
    <col min="8454" max="8454" width="16.28515625" style="121" customWidth="1"/>
    <col min="8455" max="8456" width="16.7109375" style="121" customWidth="1"/>
    <col min="8457" max="8458" width="5.7109375" style="121" customWidth="1"/>
    <col min="8459" max="8460" width="3.7109375" style="121" customWidth="1"/>
    <col min="8461" max="8462" width="10.7109375" style="121" customWidth="1"/>
    <col min="8463" max="8463" width="27.7109375" style="121" customWidth="1"/>
    <col min="8464" max="8465" width="10.7109375" style="121" customWidth="1"/>
    <col min="8466" max="8467" width="11.7109375" style="121" customWidth="1"/>
    <col min="8468" max="8485" width="10.7109375" style="121" customWidth="1"/>
    <col min="8486" max="8498" width="5.140625" style="121" customWidth="1"/>
    <col min="8499" max="8499" width="5.42578125" style="121" customWidth="1"/>
    <col min="8500" max="8500" width="4.85546875" style="121" customWidth="1"/>
    <col min="8501" max="8501" width="7.140625" style="121" customWidth="1"/>
    <col min="8502" max="8707" width="11.42578125" style="121"/>
    <col min="8708" max="8708" width="4.5703125" style="121" customWidth="1"/>
    <col min="8709" max="8709" width="15.85546875" style="121" customWidth="1"/>
    <col min="8710" max="8710" width="16.28515625" style="121" customWidth="1"/>
    <col min="8711" max="8712" width="16.7109375" style="121" customWidth="1"/>
    <col min="8713" max="8714" width="5.7109375" style="121" customWidth="1"/>
    <col min="8715" max="8716" width="3.7109375" style="121" customWidth="1"/>
    <col min="8717" max="8718" width="10.7109375" style="121" customWidth="1"/>
    <col min="8719" max="8719" width="27.7109375" style="121" customWidth="1"/>
    <col min="8720" max="8721" width="10.7109375" style="121" customWidth="1"/>
    <col min="8722" max="8723" width="11.7109375" style="121" customWidth="1"/>
    <col min="8724" max="8741" width="10.7109375" style="121" customWidth="1"/>
    <col min="8742" max="8754" width="5.140625" style="121" customWidth="1"/>
    <col min="8755" max="8755" width="5.42578125" style="121" customWidth="1"/>
    <col min="8756" max="8756" width="4.85546875" style="121" customWidth="1"/>
    <col min="8757" max="8757" width="7.140625" style="121" customWidth="1"/>
    <col min="8758" max="8963" width="11.42578125" style="121"/>
    <col min="8964" max="8964" width="4.5703125" style="121" customWidth="1"/>
    <col min="8965" max="8965" width="15.85546875" style="121" customWidth="1"/>
    <col min="8966" max="8966" width="16.28515625" style="121" customWidth="1"/>
    <col min="8967" max="8968" width="16.7109375" style="121" customWidth="1"/>
    <col min="8969" max="8970" width="5.7109375" style="121" customWidth="1"/>
    <col min="8971" max="8972" width="3.7109375" style="121" customWidth="1"/>
    <col min="8973" max="8974" width="10.7109375" style="121" customWidth="1"/>
    <col min="8975" max="8975" width="27.7109375" style="121" customWidth="1"/>
    <col min="8976" max="8977" width="10.7109375" style="121" customWidth="1"/>
    <col min="8978" max="8979" width="11.7109375" style="121" customWidth="1"/>
    <col min="8980" max="8997" width="10.7109375" style="121" customWidth="1"/>
    <col min="8998" max="9010" width="5.140625" style="121" customWidth="1"/>
    <col min="9011" max="9011" width="5.42578125" style="121" customWidth="1"/>
    <col min="9012" max="9012" width="4.85546875" style="121" customWidth="1"/>
    <col min="9013" max="9013" width="7.140625" style="121" customWidth="1"/>
    <col min="9014" max="9219" width="11.42578125" style="121"/>
    <col min="9220" max="9220" width="4.5703125" style="121" customWidth="1"/>
    <col min="9221" max="9221" width="15.85546875" style="121" customWidth="1"/>
    <col min="9222" max="9222" width="16.28515625" style="121" customWidth="1"/>
    <col min="9223" max="9224" width="16.7109375" style="121" customWidth="1"/>
    <col min="9225" max="9226" width="5.7109375" style="121" customWidth="1"/>
    <col min="9227" max="9228" width="3.7109375" style="121" customWidth="1"/>
    <col min="9229" max="9230" width="10.7109375" style="121" customWidth="1"/>
    <col min="9231" max="9231" width="27.7109375" style="121" customWidth="1"/>
    <col min="9232" max="9233" width="10.7109375" style="121" customWidth="1"/>
    <col min="9234" max="9235" width="11.7109375" style="121" customWidth="1"/>
    <col min="9236" max="9253" width="10.7109375" style="121" customWidth="1"/>
    <col min="9254" max="9266" width="5.140625" style="121" customWidth="1"/>
    <col min="9267" max="9267" width="5.42578125" style="121" customWidth="1"/>
    <col min="9268" max="9268" width="4.85546875" style="121" customWidth="1"/>
    <col min="9269" max="9269" width="7.140625" style="121" customWidth="1"/>
    <col min="9270" max="9475" width="11.42578125" style="121"/>
    <col min="9476" max="9476" width="4.5703125" style="121" customWidth="1"/>
    <col min="9477" max="9477" width="15.85546875" style="121" customWidth="1"/>
    <col min="9478" max="9478" width="16.28515625" style="121" customWidth="1"/>
    <col min="9479" max="9480" width="16.7109375" style="121" customWidth="1"/>
    <col min="9481" max="9482" width="5.7109375" style="121" customWidth="1"/>
    <col min="9483" max="9484" width="3.7109375" style="121" customWidth="1"/>
    <col min="9485" max="9486" width="10.7109375" style="121" customWidth="1"/>
    <col min="9487" max="9487" width="27.7109375" style="121" customWidth="1"/>
    <col min="9488" max="9489" width="10.7109375" style="121" customWidth="1"/>
    <col min="9490" max="9491" width="11.7109375" style="121" customWidth="1"/>
    <col min="9492" max="9509" width="10.7109375" style="121" customWidth="1"/>
    <col min="9510" max="9522" width="5.140625" style="121" customWidth="1"/>
    <col min="9523" max="9523" width="5.42578125" style="121" customWidth="1"/>
    <col min="9524" max="9524" width="4.85546875" style="121" customWidth="1"/>
    <col min="9525" max="9525" width="7.140625" style="121" customWidth="1"/>
    <col min="9526" max="9731" width="11.42578125" style="121"/>
    <col min="9732" max="9732" width="4.5703125" style="121" customWidth="1"/>
    <col min="9733" max="9733" width="15.85546875" style="121" customWidth="1"/>
    <col min="9734" max="9734" width="16.28515625" style="121" customWidth="1"/>
    <col min="9735" max="9736" width="16.7109375" style="121" customWidth="1"/>
    <col min="9737" max="9738" width="5.7109375" style="121" customWidth="1"/>
    <col min="9739" max="9740" width="3.7109375" style="121" customWidth="1"/>
    <col min="9741" max="9742" width="10.7109375" style="121" customWidth="1"/>
    <col min="9743" max="9743" width="27.7109375" style="121" customWidth="1"/>
    <col min="9744" max="9745" width="10.7109375" style="121" customWidth="1"/>
    <col min="9746" max="9747" width="11.7109375" style="121" customWidth="1"/>
    <col min="9748" max="9765" width="10.7109375" style="121" customWidth="1"/>
    <col min="9766" max="9778" width="5.140625" style="121" customWidth="1"/>
    <col min="9779" max="9779" width="5.42578125" style="121" customWidth="1"/>
    <col min="9780" max="9780" width="4.85546875" style="121" customWidth="1"/>
    <col min="9781" max="9781" width="7.140625" style="121" customWidth="1"/>
    <col min="9782" max="9987" width="11.42578125" style="121"/>
    <col min="9988" max="9988" width="4.5703125" style="121" customWidth="1"/>
    <col min="9989" max="9989" width="15.85546875" style="121" customWidth="1"/>
    <col min="9990" max="9990" width="16.28515625" style="121" customWidth="1"/>
    <col min="9991" max="9992" width="16.7109375" style="121" customWidth="1"/>
    <col min="9993" max="9994" width="5.7109375" style="121" customWidth="1"/>
    <col min="9995" max="9996" width="3.7109375" style="121" customWidth="1"/>
    <col min="9997" max="9998" width="10.7109375" style="121" customWidth="1"/>
    <col min="9999" max="9999" width="27.7109375" style="121" customWidth="1"/>
    <col min="10000" max="10001" width="10.7109375" style="121" customWidth="1"/>
    <col min="10002" max="10003" width="11.7109375" style="121" customWidth="1"/>
    <col min="10004" max="10021" width="10.7109375" style="121" customWidth="1"/>
    <col min="10022" max="10034" width="5.140625" style="121" customWidth="1"/>
    <col min="10035" max="10035" width="5.42578125" style="121" customWidth="1"/>
    <col min="10036" max="10036" width="4.85546875" style="121" customWidth="1"/>
    <col min="10037" max="10037" width="7.140625" style="121" customWidth="1"/>
    <col min="10038" max="10243" width="11.42578125" style="121"/>
    <col min="10244" max="10244" width="4.5703125" style="121" customWidth="1"/>
    <col min="10245" max="10245" width="15.85546875" style="121" customWidth="1"/>
    <col min="10246" max="10246" width="16.28515625" style="121" customWidth="1"/>
    <col min="10247" max="10248" width="16.7109375" style="121" customWidth="1"/>
    <col min="10249" max="10250" width="5.7109375" style="121" customWidth="1"/>
    <col min="10251" max="10252" width="3.7109375" style="121" customWidth="1"/>
    <col min="10253" max="10254" width="10.7109375" style="121" customWidth="1"/>
    <col min="10255" max="10255" width="27.7109375" style="121" customWidth="1"/>
    <col min="10256" max="10257" width="10.7109375" style="121" customWidth="1"/>
    <col min="10258" max="10259" width="11.7109375" style="121" customWidth="1"/>
    <col min="10260" max="10277" width="10.7109375" style="121" customWidth="1"/>
    <col min="10278" max="10290" width="5.140625" style="121" customWidth="1"/>
    <col min="10291" max="10291" width="5.42578125" style="121" customWidth="1"/>
    <col min="10292" max="10292" width="4.85546875" style="121" customWidth="1"/>
    <col min="10293" max="10293" width="7.140625" style="121" customWidth="1"/>
    <col min="10294" max="10499" width="11.42578125" style="121"/>
    <col min="10500" max="10500" width="4.5703125" style="121" customWidth="1"/>
    <col min="10501" max="10501" width="15.85546875" style="121" customWidth="1"/>
    <col min="10502" max="10502" width="16.28515625" style="121" customWidth="1"/>
    <col min="10503" max="10504" width="16.7109375" style="121" customWidth="1"/>
    <col min="10505" max="10506" width="5.7109375" style="121" customWidth="1"/>
    <col min="10507" max="10508" width="3.7109375" style="121" customWidth="1"/>
    <col min="10509" max="10510" width="10.7109375" style="121" customWidth="1"/>
    <col min="10511" max="10511" width="27.7109375" style="121" customWidth="1"/>
    <col min="10512" max="10513" width="10.7109375" style="121" customWidth="1"/>
    <col min="10514" max="10515" width="11.7109375" style="121" customWidth="1"/>
    <col min="10516" max="10533" width="10.7109375" style="121" customWidth="1"/>
    <col min="10534" max="10546" width="5.140625" style="121" customWidth="1"/>
    <col min="10547" max="10547" width="5.42578125" style="121" customWidth="1"/>
    <col min="10548" max="10548" width="4.85546875" style="121" customWidth="1"/>
    <col min="10549" max="10549" width="7.140625" style="121" customWidth="1"/>
    <col min="10550" max="10755" width="11.42578125" style="121"/>
    <col min="10756" max="10756" width="4.5703125" style="121" customWidth="1"/>
    <col min="10757" max="10757" width="15.85546875" style="121" customWidth="1"/>
    <col min="10758" max="10758" width="16.28515625" style="121" customWidth="1"/>
    <col min="10759" max="10760" width="16.7109375" style="121" customWidth="1"/>
    <col min="10761" max="10762" width="5.7109375" style="121" customWidth="1"/>
    <col min="10763" max="10764" width="3.7109375" style="121" customWidth="1"/>
    <col min="10765" max="10766" width="10.7109375" style="121" customWidth="1"/>
    <col min="10767" max="10767" width="27.7109375" style="121" customWidth="1"/>
    <col min="10768" max="10769" width="10.7109375" style="121" customWidth="1"/>
    <col min="10770" max="10771" width="11.7109375" style="121" customWidth="1"/>
    <col min="10772" max="10789" width="10.7109375" style="121" customWidth="1"/>
    <col min="10790" max="10802" width="5.140625" style="121" customWidth="1"/>
    <col min="10803" max="10803" width="5.42578125" style="121" customWidth="1"/>
    <col min="10804" max="10804" width="4.85546875" style="121" customWidth="1"/>
    <col min="10805" max="10805" width="7.140625" style="121" customWidth="1"/>
    <col min="10806" max="11011" width="11.42578125" style="121"/>
    <col min="11012" max="11012" width="4.5703125" style="121" customWidth="1"/>
    <col min="11013" max="11013" width="15.85546875" style="121" customWidth="1"/>
    <col min="11014" max="11014" width="16.28515625" style="121" customWidth="1"/>
    <col min="11015" max="11016" width="16.7109375" style="121" customWidth="1"/>
    <col min="11017" max="11018" width="5.7109375" style="121" customWidth="1"/>
    <col min="11019" max="11020" width="3.7109375" style="121" customWidth="1"/>
    <col min="11021" max="11022" width="10.7109375" style="121" customWidth="1"/>
    <col min="11023" max="11023" width="27.7109375" style="121" customWidth="1"/>
    <col min="11024" max="11025" width="10.7109375" style="121" customWidth="1"/>
    <col min="11026" max="11027" width="11.7109375" style="121" customWidth="1"/>
    <col min="11028" max="11045" width="10.7109375" style="121" customWidth="1"/>
    <col min="11046" max="11058" width="5.140625" style="121" customWidth="1"/>
    <col min="11059" max="11059" width="5.42578125" style="121" customWidth="1"/>
    <col min="11060" max="11060" width="4.85546875" style="121" customWidth="1"/>
    <col min="11061" max="11061" width="7.140625" style="121" customWidth="1"/>
    <col min="11062" max="11267" width="11.42578125" style="121"/>
    <col min="11268" max="11268" width="4.5703125" style="121" customWidth="1"/>
    <col min="11269" max="11269" width="15.85546875" style="121" customWidth="1"/>
    <col min="11270" max="11270" width="16.28515625" style="121" customWidth="1"/>
    <col min="11271" max="11272" width="16.7109375" style="121" customWidth="1"/>
    <col min="11273" max="11274" width="5.7109375" style="121" customWidth="1"/>
    <col min="11275" max="11276" width="3.7109375" style="121" customWidth="1"/>
    <col min="11277" max="11278" width="10.7109375" style="121" customWidth="1"/>
    <col min="11279" max="11279" width="27.7109375" style="121" customWidth="1"/>
    <col min="11280" max="11281" width="10.7109375" style="121" customWidth="1"/>
    <col min="11282" max="11283" width="11.7109375" style="121" customWidth="1"/>
    <col min="11284" max="11301" width="10.7109375" style="121" customWidth="1"/>
    <col min="11302" max="11314" width="5.140625" style="121" customWidth="1"/>
    <col min="11315" max="11315" width="5.42578125" style="121" customWidth="1"/>
    <col min="11316" max="11316" width="4.85546875" style="121" customWidth="1"/>
    <col min="11317" max="11317" width="7.140625" style="121" customWidth="1"/>
    <col min="11318" max="11523" width="11.42578125" style="121"/>
    <col min="11524" max="11524" width="4.5703125" style="121" customWidth="1"/>
    <col min="11525" max="11525" width="15.85546875" style="121" customWidth="1"/>
    <col min="11526" max="11526" width="16.28515625" style="121" customWidth="1"/>
    <col min="11527" max="11528" width="16.7109375" style="121" customWidth="1"/>
    <col min="11529" max="11530" width="5.7109375" style="121" customWidth="1"/>
    <col min="11531" max="11532" width="3.7109375" style="121" customWidth="1"/>
    <col min="11533" max="11534" width="10.7109375" style="121" customWidth="1"/>
    <col min="11535" max="11535" width="27.7109375" style="121" customWidth="1"/>
    <col min="11536" max="11537" width="10.7109375" style="121" customWidth="1"/>
    <col min="11538" max="11539" width="11.7109375" style="121" customWidth="1"/>
    <col min="11540" max="11557" width="10.7109375" style="121" customWidth="1"/>
    <col min="11558" max="11570" width="5.140625" style="121" customWidth="1"/>
    <col min="11571" max="11571" width="5.42578125" style="121" customWidth="1"/>
    <col min="11572" max="11572" width="4.85546875" style="121" customWidth="1"/>
    <col min="11573" max="11573" width="7.140625" style="121" customWidth="1"/>
    <col min="11574" max="11779" width="11.42578125" style="121"/>
    <col min="11780" max="11780" width="4.5703125" style="121" customWidth="1"/>
    <col min="11781" max="11781" width="15.85546875" style="121" customWidth="1"/>
    <col min="11782" max="11782" width="16.28515625" style="121" customWidth="1"/>
    <col min="11783" max="11784" width="16.7109375" style="121" customWidth="1"/>
    <col min="11785" max="11786" width="5.7109375" style="121" customWidth="1"/>
    <col min="11787" max="11788" width="3.7109375" style="121" customWidth="1"/>
    <col min="11789" max="11790" width="10.7109375" style="121" customWidth="1"/>
    <col min="11791" max="11791" width="27.7109375" style="121" customWidth="1"/>
    <col min="11792" max="11793" width="10.7109375" style="121" customWidth="1"/>
    <col min="11794" max="11795" width="11.7109375" style="121" customWidth="1"/>
    <col min="11796" max="11813" width="10.7109375" style="121" customWidth="1"/>
    <col min="11814" max="11826" width="5.140625" style="121" customWidth="1"/>
    <col min="11827" max="11827" width="5.42578125" style="121" customWidth="1"/>
    <col min="11828" max="11828" width="4.85546875" style="121" customWidth="1"/>
    <col min="11829" max="11829" width="7.140625" style="121" customWidth="1"/>
    <col min="11830" max="12035" width="11.42578125" style="121"/>
    <col min="12036" max="12036" width="4.5703125" style="121" customWidth="1"/>
    <col min="12037" max="12037" width="15.85546875" style="121" customWidth="1"/>
    <col min="12038" max="12038" width="16.28515625" style="121" customWidth="1"/>
    <col min="12039" max="12040" width="16.7109375" style="121" customWidth="1"/>
    <col min="12041" max="12042" width="5.7109375" style="121" customWidth="1"/>
    <col min="12043" max="12044" width="3.7109375" style="121" customWidth="1"/>
    <col min="12045" max="12046" width="10.7109375" style="121" customWidth="1"/>
    <col min="12047" max="12047" width="27.7109375" style="121" customWidth="1"/>
    <col min="12048" max="12049" width="10.7109375" style="121" customWidth="1"/>
    <col min="12050" max="12051" width="11.7109375" style="121" customWidth="1"/>
    <col min="12052" max="12069" width="10.7109375" style="121" customWidth="1"/>
    <col min="12070" max="12082" width="5.140625" style="121" customWidth="1"/>
    <col min="12083" max="12083" width="5.42578125" style="121" customWidth="1"/>
    <col min="12084" max="12084" width="4.85546875" style="121" customWidth="1"/>
    <col min="12085" max="12085" width="7.140625" style="121" customWidth="1"/>
    <col min="12086" max="12291" width="11.42578125" style="121"/>
    <col min="12292" max="12292" width="4.5703125" style="121" customWidth="1"/>
    <col min="12293" max="12293" width="15.85546875" style="121" customWidth="1"/>
    <col min="12294" max="12294" width="16.28515625" style="121" customWidth="1"/>
    <col min="12295" max="12296" width="16.7109375" style="121" customWidth="1"/>
    <col min="12297" max="12298" width="5.7109375" style="121" customWidth="1"/>
    <col min="12299" max="12300" width="3.7109375" style="121" customWidth="1"/>
    <col min="12301" max="12302" width="10.7109375" style="121" customWidth="1"/>
    <col min="12303" max="12303" width="27.7109375" style="121" customWidth="1"/>
    <col min="12304" max="12305" width="10.7109375" style="121" customWidth="1"/>
    <col min="12306" max="12307" width="11.7109375" style="121" customWidth="1"/>
    <col min="12308" max="12325" width="10.7109375" style="121" customWidth="1"/>
    <col min="12326" max="12338" width="5.140625" style="121" customWidth="1"/>
    <col min="12339" max="12339" width="5.42578125" style="121" customWidth="1"/>
    <col min="12340" max="12340" width="4.85546875" style="121" customWidth="1"/>
    <col min="12341" max="12341" width="7.140625" style="121" customWidth="1"/>
    <col min="12342" max="12547" width="11.42578125" style="121"/>
    <col min="12548" max="12548" width="4.5703125" style="121" customWidth="1"/>
    <col min="12549" max="12549" width="15.85546875" style="121" customWidth="1"/>
    <col min="12550" max="12550" width="16.28515625" style="121" customWidth="1"/>
    <col min="12551" max="12552" width="16.7109375" style="121" customWidth="1"/>
    <col min="12553" max="12554" width="5.7109375" style="121" customWidth="1"/>
    <col min="12555" max="12556" width="3.7109375" style="121" customWidth="1"/>
    <col min="12557" max="12558" width="10.7109375" style="121" customWidth="1"/>
    <col min="12559" max="12559" width="27.7109375" style="121" customWidth="1"/>
    <col min="12560" max="12561" width="10.7109375" style="121" customWidth="1"/>
    <col min="12562" max="12563" width="11.7109375" style="121" customWidth="1"/>
    <col min="12564" max="12581" width="10.7109375" style="121" customWidth="1"/>
    <col min="12582" max="12594" width="5.140625" style="121" customWidth="1"/>
    <col min="12595" max="12595" width="5.42578125" style="121" customWidth="1"/>
    <col min="12596" max="12596" width="4.85546875" style="121" customWidth="1"/>
    <col min="12597" max="12597" width="7.140625" style="121" customWidth="1"/>
    <col min="12598" max="12803" width="11.42578125" style="121"/>
    <col min="12804" max="12804" width="4.5703125" style="121" customWidth="1"/>
    <col min="12805" max="12805" width="15.85546875" style="121" customWidth="1"/>
    <col min="12806" max="12806" width="16.28515625" style="121" customWidth="1"/>
    <col min="12807" max="12808" width="16.7109375" style="121" customWidth="1"/>
    <col min="12809" max="12810" width="5.7109375" style="121" customWidth="1"/>
    <col min="12811" max="12812" width="3.7109375" style="121" customWidth="1"/>
    <col min="12813" max="12814" width="10.7109375" style="121" customWidth="1"/>
    <col min="12815" max="12815" width="27.7109375" style="121" customWidth="1"/>
    <col min="12816" max="12817" width="10.7109375" style="121" customWidth="1"/>
    <col min="12818" max="12819" width="11.7109375" style="121" customWidth="1"/>
    <col min="12820" max="12837" width="10.7109375" style="121" customWidth="1"/>
    <col min="12838" max="12850" width="5.140625" style="121" customWidth="1"/>
    <col min="12851" max="12851" width="5.42578125" style="121" customWidth="1"/>
    <col min="12852" max="12852" width="4.85546875" style="121" customWidth="1"/>
    <col min="12853" max="12853" width="7.140625" style="121" customWidth="1"/>
    <col min="12854" max="13059" width="11.42578125" style="121"/>
    <col min="13060" max="13060" width="4.5703125" style="121" customWidth="1"/>
    <col min="13061" max="13061" width="15.85546875" style="121" customWidth="1"/>
    <col min="13062" max="13062" width="16.28515625" style="121" customWidth="1"/>
    <col min="13063" max="13064" width="16.7109375" style="121" customWidth="1"/>
    <col min="13065" max="13066" width="5.7109375" style="121" customWidth="1"/>
    <col min="13067" max="13068" width="3.7109375" style="121" customWidth="1"/>
    <col min="13069" max="13070" width="10.7109375" style="121" customWidth="1"/>
    <col min="13071" max="13071" width="27.7109375" style="121" customWidth="1"/>
    <col min="13072" max="13073" width="10.7109375" style="121" customWidth="1"/>
    <col min="13074" max="13075" width="11.7109375" style="121" customWidth="1"/>
    <col min="13076" max="13093" width="10.7109375" style="121" customWidth="1"/>
    <col min="13094" max="13106" width="5.140625" style="121" customWidth="1"/>
    <col min="13107" max="13107" width="5.42578125" style="121" customWidth="1"/>
    <col min="13108" max="13108" width="4.85546875" style="121" customWidth="1"/>
    <col min="13109" max="13109" width="7.140625" style="121" customWidth="1"/>
    <col min="13110" max="13315" width="11.42578125" style="121"/>
    <col min="13316" max="13316" width="4.5703125" style="121" customWidth="1"/>
    <col min="13317" max="13317" width="15.85546875" style="121" customWidth="1"/>
    <col min="13318" max="13318" width="16.28515625" style="121" customWidth="1"/>
    <col min="13319" max="13320" width="16.7109375" style="121" customWidth="1"/>
    <col min="13321" max="13322" width="5.7109375" style="121" customWidth="1"/>
    <col min="13323" max="13324" width="3.7109375" style="121" customWidth="1"/>
    <col min="13325" max="13326" width="10.7109375" style="121" customWidth="1"/>
    <col min="13327" max="13327" width="27.7109375" style="121" customWidth="1"/>
    <col min="13328" max="13329" width="10.7109375" style="121" customWidth="1"/>
    <col min="13330" max="13331" width="11.7109375" style="121" customWidth="1"/>
    <col min="13332" max="13349" width="10.7109375" style="121" customWidth="1"/>
    <col min="13350" max="13362" width="5.140625" style="121" customWidth="1"/>
    <col min="13363" max="13363" width="5.42578125" style="121" customWidth="1"/>
    <col min="13364" max="13364" width="4.85546875" style="121" customWidth="1"/>
    <col min="13365" max="13365" width="7.140625" style="121" customWidth="1"/>
    <col min="13366" max="13571" width="11.42578125" style="121"/>
    <col min="13572" max="13572" width="4.5703125" style="121" customWidth="1"/>
    <col min="13573" max="13573" width="15.85546875" style="121" customWidth="1"/>
    <col min="13574" max="13574" width="16.28515625" style="121" customWidth="1"/>
    <col min="13575" max="13576" width="16.7109375" style="121" customWidth="1"/>
    <col min="13577" max="13578" width="5.7109375" style="121" customWidth="1"/>
    <col min="13579" max="13580" width="3.7109375" style="121" customWidth="1"/>
    <col min="13581" max="13582" width="10.7109375" style="121" customWidth="1"/>
    <col min="13583" max="13583" width="27.7109375" style="121" customWidth="1"/>
    <col min="13584" max="13585" width="10.7109375" style="121" customWidth="1"/>
    <col min="13586" max="13587" width="11.7109375" style="121" customWidth="1"/>
    <col min="13588" max="13605" width="10.7109375" style="121" customWidth="1"/>
    <col min="13606" max="13618" width="5.140625" style="121" customWidth="1"/>
    <col min="13619" max="13619" width="5.42578125" style="121" customWidth="1"/>
    <col min="13620" max="13620" width="4.85546875" style="121" customWidth="1"/>
    <col min="13621" max="13621" width="7.140625" style="121" customWidth="1"/>
    <col min="13622" max="13827" width="11.42578125" style="121"/>
    <col min="13828" max="13828" width="4.5703125" style="121" customWidth="1"/>
    <col min="13829" max="13829" width="15.85546875" style="121" customWidth="1"/>
    <col min="13830" max="13830" width="16.28515625" style="121" customWidth="1"/>
    <col min="13831" max="13832" width="16.7109375" style="121" customWidth="1"/>
    <col min="13833" max="13834" width="5.7109375" style="121" customWidth="1"/>
    <col min="13835" max="13836" width="3.7109375" style="121" customWidth="1"/>
    <col min="13837" max="13838" width="10.7109375" style="121" customWidth="1"/>
    <col min="13839" max="13839" width="27.7109375" style="121" customWidth="1"/>
    <col min="13840" max="13841" width="10.7109375" style="121" customWidth="1"/>
    <col min="13842" max="13843" width="11.7109375" style="121" customWidth="1"/>
    <col min="13844" max="13861" width="10.7109375" style="121" customWidth="1"/>
    <col min="13862" max="13874" width="5.140625" style="121" customWidth="1"/>
    <col min="13875" max="13875" width="5.42578125" style="121" customWidth="1"/>
    <col min="13876" max="13876" width="4.85546875" style="121" customWidth="1"/>
    <col min="13877" max="13877" width="7.140625" style="121" customWidth="1"/>
    <col min="13878" max="14083" width="11.42578125" style="121"/>
    <col min="14084" max="14084" width="4.5703125" style="121" customWidth="1"/>
    <col min="14085" max="14085" width="15.85546875" style="121" customWidth="1"/>
    <col min="14086" max="14086" width="16.28515625" style="121" customWidth="1"/>
    <col min="14087" max="14088" width="16.7109375" style="121" customWidth="1"/>
    <col min="14089" max="14090" width="5.7109375" style="121" customWidth="1"/>
    <col min="14091" max="14092" width="3.7109375" style="121" customWidth="1"/>
    <col min="14093" max="14094" width="10.7109375" style="121" customWidth="1"/>
    <col min="14095" max="14095" width="27.7109375" style="121" customWidth="1"/>
    <col min="14096" max="14097" width="10.7109375" style="121" customWidth="1"/>
    <col min="14098" max="14099" width="11.7109375" style="121" customWidth="1"/>
    <col min="14100" max="14117" width="10.7109375" style="121" customWidth="1"/>
    <col min="14118" max="14130" width="5.140625" style="121" customWidth="1"/>
    <col min="14131" max="14131" width="5.42578125" style="121" customWidth="1"/>
    <col min="14132" max="14132" width="4.85546875" style="121" customWidth="1"/>
    <col min="14133" max="14133" width="7.140625" style="121" customWidth="1"/>
    <col min="14134" max="14339" width="11.42578125" style="121"/>
    <col min="14340" max="14340" width="4.5703125" style="121" customWidth="1"/>
    <col min="14341" max="14341" width="15.85546875" style="121" customWidth="1"/>
    <col min="14342" max="14342" width="16.28515625" style="121" customWidth="1"/>
    <col min="14343" max="14344" width="16.7109375" style="121" customWidth="1"/>
    <col min="14345" max="14346" width="5.7109375" style="121" customWidth="1"/>
    <col min="14347" max="14348" width="3.7109375" style="121" customWidth="1"/>
    <col min="14349" max="14350" width="10.7109375" style="121" customWidth="1"/>
    <col min="14351" max="14351" width="27.7109375" style="121" customWidth="1"/>
    <col min="14352" max="14353" width="10.7109375" style="121" customWidth="1"/>
    <col min="14354" max="14355" width="11.7109375" style="121" customWidth="1"/>
    <col min="14356" max="14373" width="10.7109375" style="121" customWidth="1"/>
    <col min="14374" max="14386" width="5.140625" style="121" customWidth="1"/>
    <col min="14387" max="14387" width="5.42578125" style="121" customWidth="1"/>
    <col min="14388" max="14388" width="4.85546875" style="121" customWidth="1"/>
    <col min="14389" max="14389" width="7.140625" style="121" customWidth="1"/>
    <col min="14390" max="14595" width="11.42578125" style="121"/>
    <col min="14596" max="14596" width="4.5703125" style="121" customWidth="1"/>
    <col min="14597" max="14597" width="15.85546875" style="121" customWidth="1"/>
    <col min="14598" max="14598" width="16.28515625" style="121" customWidth="1"/>
    <col min="14599" max="14600" width="16.7109375" style="121" customWidth="1"/>
    <col min="14601" max="14602" width="5.7109375" style="121" customWidth="1"/>
    <col min="14603" max="14604" width="3.7109375" style="121" customWidth="1"/>
    <col min="14605" max="14606" width="10.7109375" style="121" customWidth="1"/>
    <col min="14607" max="14607" width="27.7109375" style="121" customWidth="1"/>
    <col min="14608" max="14609" width="10.7109375" style="121" customWidth="1"/>
    <col min="14610" max="14611" width="11.7109375" style="121" customWidth="1"/>
    <col min="14612" max="14629" width="10.7109375" style="121" customWidth="1"/>
    <col min="14630" max="14642" width="5.140625" style="121" customWidth="1"/>
    <col min="14643" max="14643" width="5.42578125" style="121" customWidth="1"/>
    <col min="14644" max="14644" width="4.85546875" style="121" customWidth="1"/>
    <col min="14645" max="14645" width="7.140625" style="121" customWidth="1"/>
    <col min="14646" max="14851" width="11.42578125" style="121"/>
    <col min="14852" max="14852" width="4.5703125" style="121" customWidth="1"/>
    <col min="14853" max="14853" width="15.85546875" style="121" customWidth="1"/>
    <col min="14854" max="14854" width="16.28515625" style="121" customWidth="1"/>
    <col min="14855" max="14856" width="16.7109375" style="121" customWidth="1"/>
    <col min="14857" max="14858" width="5.7109375" style="121" customWidth="1"/>
    <col min="14859" max="14860" width="3.7109375" style="121" customWidth="1"/>
    <col min="14861" max="14862" width="10.7109375" style="121" customWidth="1"/>
    <col min="14863" max="14863" width="27.7109375" style="121" customWidth="1"/>
    <col min="14864" max="14865" width="10.7109375" style="121" customWidth="1"/>
    <col min="14866" max="14867" width="11.7109375" style="121" customWidth="1"/>
    <col min="14868" max="14885" width="10.7109375" style="121" customWidth="1"/>
    <col min="14886" max="14898" width="5.140625" style="121" customWidth="1"/>
    <col min="14899" max="14899" width="5.42578125" style="121" customWidth="1"/>
    <col min="14900" max="14900" width="4.85546875" style="121" customWidth="1"/>
    <col min="14901" max="14901" width="7.140625" style="121" customWidth="1"/>
    <col min="14902" max="15107" width="11.42578125" style="121"/>
    <col min="15108" max="15108" width="4.5703125" style="121" customWidth="1"/>
    <col min="15109" max="15109" width="15.85546875" style="121" customWidth="1"/>
    <col min="15110" max="15110" width="16.28515625" style="121" customWidth="1"/>
    <col min="15111" max="15112" width="16.7109375" style="121" customWidth="1"/>
    <col min="15113" max="15114" width="5.7109375" style="121" customWidth="1"/>
    <col min="15115" max="15116" width="3.7109375" style="121" customWidth="1"/>
    <col min="15117" max="15118" width="10.7109375" style="121" customWidth="1"/>
    <col min="15119" max="15119" width="27.7109375" style="121" customWidth="1"/>
    <col min="15120" max="15121" width="10.7109375" style="121" customWidth="1"/>
    <col min="15122" max="15123" width="11.7109375" style="121" customWidth="1"/>
    <col min="15124" max="15141" width="10.7109375" style="121" customWidth="1"/>
    <col min="15142" max="15154" width="5.140625" style="121" customWidth="1"/>
    <col min="15155" max="15155" width="5.42578125" style="121" customWidth="1"/>
    <col min="15156" max="15156" width="4.85546875" style="121" customWidth="1"/>
    <col min="15157" max="15157" width="7.140625" style="121" customWidth="1"/>
    <col min="15158" max="15363" width="11.42578125" style="121"/>
    <col min="15364" max="15364" width="4.5703125" style="121" customWidth="1"/>
    <col min="15365" max="15365" width="15.85546875" style="121" customWidth="1"/>
    <col min="15366" max="15366" width="16.28515625" style="121" customWidth="1"/>
    <col min="15367" max="15368" width="16.7109375" style="121" customWidth="1"/>
    <col min="15369" max="15370" width="5.7109375" style="121" customWidth="1"/>
    <col min="15371" max="15372" width="3.7109375" style="121" customWidth="1"/>
    <col min="15373" max="15374" width="10.7109375" style="121" customWidth="1"/>
    <col min="15375" max="15375" width="27.7109375" style="121" customWidth="1"/>
    <col min="15376" max="15377" width="10.7109375" style="121" customWidth="1"/>
    <col min="15378" max="15379" width="11.7109375" style="121" customWidth="1"/>
    <col min="15380" max="15397" width="10.7109375" style="121" customWidth="1"/>
    <col min="15398" max="15410" width="5.140625" style="121" customWidth="1"/>
    <col min="15411" max="15411" width="5.42578125" style="121" customWidth="1"/>
    <col min="15412" max="15412" width="4.85546875" style="121" customWidth="1"/>
    <col min="15413" max="15413" width="7.140625" style="121" customWidth="1"/>
    <col min="15414" max="15619" width="11.42578125" style="121"/>
    <col min="15620" max="15620" width="4.5703125" style="121" customWidth="1"/>
    <col min="15621" max="15621" width="15.85546875" style="121" customWidth="1"/>
    <col min="15622" max="15622" width="16.28515625" style="121" customWidth="1"/>
    <col min="15623" max="15624" width="16.7109375" style="121" customWidth="1"/>
    <col min="15625" max="15626" width="5.7109375" style="121" customWidth="1"/>
    <col min="15627" max="15628" width="3.7109375" style="121" customWidth="1"/>
    <col min="15629" max="15630" width="10.7109375" style="121" customWidth="1"/>
    <col min="15631" max="15631" width="27.7109375" style="121" customWidth="1"/>
    <col min="15632" max="15633" width="10.7109375" style="121" customWidth="1"/>
    <col min="15634" max="15635" width="11.7109375" style="121" customWidth="1"/>
    <col min="15636" max="15653" width="10.7109375" style="121" customWidth="1"/>
    <col min="15654" max="15666" width="5.140625" style="121" customWidth="1"/>
    <col min="15667" max="15667" width="5.42578125" style="121" customWidth="1"/>
    <col min="15668" max="15668" width="4.85546875" style="121" customWidth="1"/>
    <col min="15669" max="15669" width="7.140625" style="121" customWidth="1"/>
    <col min="15670" max="15875" width="11.42578125" style="121"/>
    <col min="15876" max="15876" width="4.5703125" style="121" customWidth="1"/>
    <col min="15877" max="15877" width="15.85546875" style="121" customWidth="1"/>
    <col min="15878" max="15878" width="16.28515625" style="121" customWidth="1"/>
    <col min="15879" max="15880" width="16.7109375" style="121" customWidth="1"/>
    <col min="15881" max="15882" width="5.7109375" style="121" customWidth="1"/>
    <col min="15883" max="15884" width="3.7109375" style="121" customWidth="1"/>
    <col min="15885" max="15886" width="10.7109375" style="121" customWidth="1"/>
    <col min="15887" max="15887" width="27.7109375" style="121" customWidth="1"/>
    <col min="15888" max="15889" width="10.7109375" style="121" customWidth="1"/>
    <col min="15890" max="15891" width="11.7109375" style="121" customWidth="1"/>
    <col min="15892" max="15909" width="10.7109375" style="121" customWidth="1"/>
    <col min="15910" max="15922" width="5.140625" style="121" customWidth="1"/>
    <col min="15923" max="15923" width="5.42578125" style="121" customWidth="1"/>
    <col min="15924" max="15924" width="4.85546875" style="121" customWidth="1"/>
    <col min="15925" max="15925" width="7.140625" style="121" customWidth="1"/>
    <col min="15926" max="16131" width="11.42578125" style="121"/>
    <col min="16132" max="16132" width="4.5703125" style="121" customWidth="1"/>
    <col min="16133" max="16133" width="15.85546875" style="121" customWidth="1"/>
    <col min="16134" max="16134" width="16.28515625" style="121" customWidth="1"/>
    <col min="16135" max="16136" width="16.7109375" style="121" customWidth="1"/>
    <col min="16137" max="16138" width="5.7109375" style="121" customWidth="1"/>
    <col min="16139" max="16140" width="3.7109375" style="121" customWidth="1"/>
    <col min="16141" max="16142" width="10.7109375" style="121" customWidth="1"/>
    <col min="16143" max="16143" width="27.7109375" style="121" customWidth="1"/>
    <col min="16144" max="16145" width="10.7109375" style="121" customWidth="1"/>
    <col min="16146" max="16147" width="11.7109375" style="121" customWidth="1"/>
    <col min="16148" max="16165" width="10.7109375" style="121" customWidth="1"/>
    <col min="16166" max="16178" width="5.140625" style="121" customWidth="1"/>
    <col min="16179" max="16179" width="5.42578125" style="121" customWidth="1"/>
    <col min="16180" max="16180" width="4.85546875" style="121" customWidth="1"/>
    <col min="16181" max="16181" width="7.140625" style="121" customWidth="1"/>
    <col min="16182" max="16384" width="11.42578125" style="121"/>
  </cols>
  <sheetData>
    <row r="1" spans="1:64" ht="15" thickBot="1" x14ac:dyDescent="0.25">
      <c r="B1" s="122"/>
      <c r="C1" s="122"/>
      <c r="D1" s="123"/>
      <c r="E1" s="123"/>
      <c r="F1" s="123"/>
      <c r="G1" s="123"/>
      <c r="H1" s="123"/>
      <c r="I1" s="124"/>
      <c r="J1" s="124"/>
      <c r="K1" s="124"/>
      <c r="L1" s="123"/>
      <c r="M1" s="123"/>
      <c r="N1" s="123"/>
      <c r="O1" s="123"/>
      <c r="P1" s="123"/>
      <c r="Q1" s="123"/>
      <c r="R1" s="123"/>
      <c r="S1" s="123"/>
      <c r="T1" s="123"/>
      <c r="U1" s="123"/>
      <c r="V1" s="123"/>
      <c r="W1" s="123"/>
      <c r="X1" s="123"/>
      <c r="Y1" s="123"/>
      <c r="Z1" s="123"/>
      <c r="AA1" s="123"/>
      <c r="AB1" s="123"/>
      <c r="AC1" s="123"/>
      <c r="AD1" s="123"/>
      <c r="AE1" s="123"/>
      <c r="AF1" s="123"/>
      <c r="AG1" s="123"/>
      <c r="AH1" s="123"/>
      <c r="AI1" s="123"/>
      <c r="AJ1" s="123"/>
      <c r="AK1" s="123"/>
      <c r="AL1" s="123"/>
      <c r="AM1" s="123"/>
      <c r="AN1" s="123"/>
      <c r="AO1" s="123"/>
      <c r="AP1" s="123"/>
      <c r="AQ1" s="123"/>
      <c r="AR1" s="123"/>
      <c r="AS1" s="123"/>
      <c r="AT1" s="123"/>
      <c r="AU1" s="123"/>
      <c r="AV1" s="123"/>
      <c r="AW1" s="123"/>
      <c r="AX1" s="123"/>
      <c r="AY1" s="123"/>
      <c r="AZ1" s="123"/>
      <c r="BA1" s="123"/>
    </row>
    <row r="2" spans="1:64" ht="18.75" thickTop="1" x14ac:dyDescent="0.2">
      <c r="B2" s="906" t="s">
        <v>2</v>
      </c>
      <c r="C2" s="907"/>
      <c r="D2" s="907"/>
      <c r="E2" s="907"/>
      <c r="F2" s="907"/>
      <c r="G2" s="907"/>
      <c r="H2" s="907"/>
      <c r="I2" s="907"/>
      <c r="J2" s="907"/>
      <c r="K2" s="907"/>
      <c r="L2" s="907"/>
      <c r="M2" s="907"/>
      <c r="N2" s="907"/>
      <c r="O2" s="907"/>
      <c r="P2" s="907"/>
      <c r="Q2" s="907"/>
      <c r="R2" s="907"/>
      <c r="S2" s="907"/>
      <c r="T2" s="907"/>
      <c r="U2" s="907"/>
      <c r="V2" s="907"/>
      <c r="W2" s="907"/>
      <c r="X2" s="907"/>
      <c r="Y2" s="907"/>
      <c r="Z2" s="907"/>
      <c r="AA2" s="907"/>
      <c r="AB2" s="907"/>
      <c r="AC2" s="907"/>
      <c r="AD2" s="907"/>
      <c r="AE2" s="907"/>
      <c r="AF2" s="907"/>
      <c r="AG2" s="907"/>
      <c r="AH2" s="907"/>
      <c r="AI2" s="907"/>
      <c r="AJ2" s="907"/>
      <c r="AK2" s="907"/>
      <c r="AL2" s="907"/>
      <c r="AM2" s="907"/>
      <c r="AN2" s="907"/>
      <c r="AO2" s="907"/>
      <c r="AP2" s="907"/>
      <c r="AQ2" s="907"/>
      <c r="AR2" s="907"/>
      <c r="AS2" s="907"/>
      <c r="AT2" s="907"/>
      <c r="AU2" s="907"/>
      <c r="AV2" s="907"/>
      <c r="AW2" s="907"/>
      <c r="AX2" s="907"/>
      <c r="AY2" s="907"/>
      <c r="AZ2" s="907"/>
      <c r="BA2" s="907"/>
      <c r="BB2" s="907"/>
      <c r="BC2" s="908"/>
      <c r="BE2" s="909"/>
      <c r="BF2" s="911" t="s">
        <v>1669</v>
      </c>
      <c r="BG2" s="912"/>
      <c r="BH2" s="912"/>
      <c r="BI2" s="912"/>
      <c r="BJ2" s="912"/>
      <c r="BK2" s="912"/>
      <c r="BL2" s="912"/>
    </row>
    <row r="3" spans="1:64" ht="15.75" x14ac:dyDescent="0.2">
      <c r="B3" s="913" t="s">
        <v>1670</v>
      </c>
      <c r="C3" s="914"/>
      <c r="D3" s="914"/>
      <c r="E3" s="914"/>
      <c r="F3" s="914"/>
      <c r="G3" s="914"/>
      <c r="H3" s="914"/>
      <c r="I3" s="914"/>
      <c r="J3" s="914"/>
      <c r="K3" s="914"/>
      <c r="L3" s="914"/>
      <c r="M3" s="914"/>
      <c r="N3" s="915">
        <v>2019</v>
      </c>
      <c r="O3" s="915"/>
      <c r="P3" s="915"/>
      <c r="Q3" s="125" t="e">
        <f>VLOOKUP(N3,#REF!,2,0)</f>
        <v>#REF!</v>
      </c>
      <c r="R3" s="125">
        <f>VLOOKUP(N3,$N$310:$O$314,2,0)</f>
        <v>9</v>
      </c>
      <c r="S3" s="126"/>
      <c r="T3" s="126"/>
      <c r="U3" s="126"/>
      <c r="V3" s="126"/>
      <c r="W3" s="126"/>
      <c r="X3" s="126"/>
      <c r="Y3" s="126"/>
      <c r="Z3" s="126"/>
      <c r="AA3" s="126"/>
      <c r="AB3" s="126"/>
      <c r="AC3" s="126"/>
      <c r="AD3" s="126"/>
      <c r="AE3" s="126"/>
      <c r="AF3" s="126"/>
      <c r="AG3" s="126"/>
      <c r="AH3" s="126"/>
      <c r="AI3" s="126"/>
      <c r="AJ3" s="126"/>
      <c r="AK3" s="126"/>
      <c r="AL3" s="126"/>
      <c r="AM3" s="126"/>
      <c r="AN3" s="126"/>
      <c r="AO3" s="126"/>
      <c r="AP3" s="126"/>
      <c r="AQ3" s="126"/>
      <c r="AR3" s="126"/>
      <c r="AS3" s="126"/>
      <c r="AT3" s="126"/>
      <c r="AU3" s="126"/>
      <c r="AV3" s="126"/>
      <c r="AW3" s="126"/>
      <c r="AX3" s="126"/>
      <c r="AY3" s="126"/>
      <c r="AZ3" s="126"/>
      <c r="BA3" s="126"/>
      <c r="BB3" s="126"/>
      <c r="BC3" s="127"/>
      <c r="BE3" s="910"/>
      <c r="BF3" s="911"/>
      <c r="BG3" s="912"/>
      <c r="BH3" s="912"/>
      <c r="BI3" s="912"/>
      <c r="BJ3" s="912"/>
      <c r="BK3" s="912"/>
      <c r="BL3" s="912"/>
    </row>
    <row r="4" spans="1:64" s="128" customFormat="1" ht="6" customHeight="1" thickBot="1" x14ac:dyDescent="0.25">
      <c r="B4" s="129"/>
      <c r="C4" s="129"/>
      <c r="D4" s="129"/>
      <c r="E4" s="129"/>
      <c r="F4" s="129"/>
      <c r="G4" s="129"/>
      <c r="H4" s="129"/>
      <c r="I4" s="129"/>
      <c r="J4" s="129"/>
      <c r="K4" s="129"/>
      <c r="L4" s="129"/>
      <c r="M4" s="129"/>
      <c r="N4" s="130"/>
      <c r="O4" s="130"/>
      <c r="P4" s="130"/>
      <c r="Q4" s="130"/>
      <c r="R4" s="130"/>
      <c r="S4" s="130"/>
      <c r="T4" s="130"/>
      <c r="U4" s="130"/>
      <c r="V4" s="130"/>
      <c r="W4" s="130"/>
      <c r="X4" s="130"/>
      <c r="Y4" s="130"/>
      <c r="Z4" s="130"/>
      <c r="AA4" s="130"/>
      <c r="AB4" s="130"/>
      <c r="AC4" s="130"/>
      <c r="AD4" s="130"/>
      <c r="AE4" s="130"/>
      <c r="AF4" s="130"/>
      <c r="AG4" s="130"/>
      <c r="AH4" s="130"/>
      <c r="AI4" s="130"/>
      <c r="AJ4" s="130"/>
      <c r="AK4" s="130"/>
      <c r="AL4" s="130"/>
      <c r="AM4" s="130"/>
      <c r="AN4" s="130"/>
      <c r="AO4" s="130"/>
      <c r="AP4" s="130"/>
      <c r="AQ4" s="130"/>
      <c r="AR4" s="130"/>
      <c r="AS4" s="130"/>
      <c r="AT4" s="130"/>
      <c r="AU4" s="130"/>
      <c r="AV4" s="130"/>
      <c r="AW4" s="130"/>
      <c r="AX4" s="130"/>
      <c r="AY4" s="130"/>
      <c r="AZ4" s="130"/>
      <c r="BA4" s="130"/>
      <c r="BB4" s="130"/>
    </row>
    <row r="5" spans="1:64" ht="16.5" customHeight="1" thickBot="1" x14ac:dyDescent="0.25">
      <c r="B5" s="131" t="s">
        <v>1671</v>
      </c>
      <c r="C5" s="916" t="str">
        <f>VLOOKUP($D$9,'CONSOLIDADO PLAN DESARROLLO'!$DT$9:$DZ$62,3,0)</f>
        <v>E3. - Infraestructura, Planeación, Ambiente y Servicios Públicos</v>
      </c>
      <c r="D5" s="916"/>
      <c r="E5" s="916"/>
      <c r="F5" s="916"/>
      <c r="G5" s="916"/>
      <c r="H5" s="916"/>
      <c r="I5" s="917"/>
      <c r="J5" s="918" t="s">
        <v>1672</v>
      </c>
      <c r="K5" s="919"/>
      <c r="L5" s="920" t="str">
        <f>VLOOKUP($D$9,'CONSOLIDADO PLAN DESARROLLO'!$DT$9:$DZ$62,5,0)</f>
        <v>Servicios Públicos</v>
      </c>
      <c r="M5" s="920"/>
      <c r="N5" s="920"/>
      <c r="O5" s="920"/>
      <c r="P5" s="920"/>
      <c r="Q5" s="920"/>
      <c r="R5" s="920"/>
      <c r="S5" s="920"/>
      <c r="T5" s="920"/>
      <c r="U5" s="921"/>
      <c r="V5" s="922" t="s">
        <v>1784</v>
      </c>
      <c r="W5" s="923"/>
      <c r="X5" s="923"/>
      <c r="Y5" s="891" t="str">
        <f>VLOOKUP($D$9,'CONSOLIDADO PLAN DESARROLLO'!$DT$9:$DZ$62,4,0)</f>
        <v>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v>
      </c>
      <c r="Z5" s="891"/>
      <c r="AA5" s="891"/>
      <c r="AB5" s="891"/>
      <c r="AC5" s="891"/>
      <c r="AD5" s="891"/>
      <c r="AE5" s="891"/>
      <c r="AF5" s="891"/>
      <c r="AG5" s="891"/>
      <c r="AH5" s="891"/>
      <c r="AI5" s="891"/>
      <c r="AJ5" s="891"/>
      <c r="AK5" s="891"/>
      <c r="AL5" s="891"/>
      <c r="AM5" s="891"/>
      <c r="AN5" s="891"/>
      <c r="AO5" s="891"/>
      <c r="AP5" s="891"/>
      <c r="AQ5" s="891"/>
      <c r="AR5" s="891"/>
      <c r="AS5" s="891"/>
      <c r="AT5" s="891"/>
      <c r="AU5" s="891"/>
      <c r="AV5" s="891"/>
      <c r="AW5" s="891"/>
      <c r="AX5" s="891"/>
      <c r="AY5" s="891"/>
      <c r="AZ5" s="891"/>
      <c r="BA5" s="891"/>
      <c r="BB5" s="891"/>
      <c r="BC5" s="924"/>
    </row>
    <row r="6" spans="1:64" ht="15" customHeight="1" thickBot="1" x14ac:dyDescent="0.25">
      <c r="B6" s="132" t="s">
        <v>1673</v>
      </c>
      <c r="C6" s="891" t="str">
        <f>VLOOKUP($D$9,'CONSOLIDADO PLAN DESARROLLO'!$DT$9:$DZ$62,6,0)</f>
        <v>E3.P_C - ALUMBRADO PÚBLICO, ENERGÍA Y ENERGÍAS RENOVABLES, GAS, CONECTIVIDAD Y TELECOMUNICACIONES</v>
      </c>
      <c r="D6" s="891"/>
      <c r="E6" s="891"/>
      <c r="F6" s="892"/>
      <c r="G6" s="997" t="s">
        <v>1786</v>
      </c>
      <c r="H6" s="998"/>
      <c r="I6" s="998"/>
      <c r="J6" s="998"/>
      <c r="K6" s="999" t="str">
        <f>VLOOKUP($D$9,'CONSOLIDADO PLAN DESARROLLO'!$DT$9:$DZ$62,7,0)</f>
        <v>Garantizar el acceso a servicios públicos diferentes a saneamiento básico en adecuadas condiciones de cobertura y calidad</v>
      </c>
      <c r="L6" s="999"/>
      <c r="M6" s="999"/>
      <c r="N6" s="999"/>
      <c r="O6" s="999"/>
      <c r="P6" s="999"/>
      <c r="Q6" s="1000"/>
      <c r="R6" s="893" t="s">
        <v>1945</v>
      </c>
      <c r="S6" s="894"/>
      <c r="T6" s="894"/>
      <c r="U6" s="894"/>
      <c r="V6" s="895"/>
      <c r="W6" s="895"/>
      <c r="X6" s="895"/>
      <c r="Y6" s="895"/>
      <c r="Z6" s="895"/>
      <c r="AA6" s="895"/>
      <c r="AB6" s="895"/>
      <c r="AC6" s="895"/>
      <c r="AD6" s="895"/>
      <c r="AE6" s="895"/>
      <c r="AF6" s="895"/>
      <c r="AG6" s="895"/>
      <c r="AH6" s="895"/>
      <c r="AI6" s="895"/>
      <c r="AJ6" s="895"/>
      <c r="AK6" s="896"/>
      <c r="AL6" s="897" t="s">
        <v>1674</v>
      </c>
      <c r="AM6" s="898"/>
      <c r="AN6" s="898"/>
      <c r="AO6" s="898"/>
      <c r="AP6" s="898"/>
      <c r="AQ6" s="898"/>
      <c r="AR6" s="898"/>
      <c r="AS6" s="898"/>
      <c r="AT6" s="898"/>
      <c r="AU6" s="898"/>
      <c r="AV6" s="898"/>
      <c r="AW6" s="898"/>
      <c r="AX6" s="898"/>
      <c r="AY6" s="898"/>
      <c r="AZ6" s="898"/>
      <c r="BA6" s="898"/>
      <c r="BB6" s="898"/>
      <c r="BC6" s="899"/>
    </row>
    <row r="7" spans="1:64" ht="36" customHeight="1" x14ac:dyDescent="0.2">
      <c r="B7" s="1001" t="s">
        <v>1675</v>
      </c>
      <c r="C7" s="1002"/>
      <c r="D7" s="900" t="s">
        <v>1676</v>
      </c>
      <c r="E7" s="1005" t="s">
        <v>1677</v>
      </c>
      <c r="F7" s="902" t="s">
        <v>1678</v>
      </c>
      <c r="G7" s="904" t="s">
        <v>1679</v>
      </c>
      <c r="H7" s="942" t="s">
        <v>1787</v>
      </c>
      <c r="I7" s="944" t="s">
        <v>1909</v>
      </c>
      <c r="J7" s="946">
        <f>+$N$3</f>
        <v>2019</v>
      </c>
      <c r="K7" s="948" t="s">
        <v>1681</v>
      </c>
      <c r="L7" s="950" t="s">
        <v>1937</v>
      </c>
      <c r="M7" s="133"/>
      <c r="N7" s="133"/>
      <c r="O7" s="133"/>
      <c r="P7" s="133"/>
      <c r="Q7" s="133"/>
      <c r="R7" s="952" t="s">
        <v>1911</v>
      </c>
      <c r="S7" s="953"/>
      <c r="T7" s="936" t="s">
        <v>1928</v>
      </c>
      <c r="U7" s="936"/>
      <c r="V7" s="936" t="s">
        <v>1912</v>
      </c>
      <c r="W7" s="936"/>
      <c r="X7" s="936" t="s">
        <v>1913</v>
      </c>
      <c r="Y7" s="936"/>
      <c r="Z7" s="941" t="s">
        <v>1910</v>
      </c>
      <c r="AA7" s="941"/>
      <c r="AB7" s="936" t="s">
        <v>36</v>
      </c>
      <c r="AC7" s="936"/>
      <c r="AD7" s="936" t="s">
        <v>1929</v>
      </c>
      <c r="AE7" s="936"/>
      <c r="AF7" s="936" t="s">
        <v>1914</v>
      </c>
      <c r="AG7" s="936"/>
      <c r="AH7" s="936" t="s">
        <v>1939</v>
      </c>
      <c r="AI7" s="936"/>
      <c r="AJ7" s="937" t="s">
        <v>1924</v>
      </c>
      <c r="AK7" s="938"/>
      <c r="AL7" s="939" t="s">
        <v>1682</v>
      </c>
      <c r="AM7" s="940"/>
      <c r="AN7" s="940"/>
      <c r="AO7" s="940"/>
      <c r="AP7" s="940"/>
      <c r="AQ7" s="940"/>
      <c r="AR7" s="940"/>
      <c r="AS7" s="940" t="s">
        <v>1683</v>
      </c>
      <c r="AT7" s="940"/>
      <c r="AU7" s="940"/>
      <c r="AV7" s="940" t="s">
        <v>1684</v>
      </c>
      <c r="AW7" s="940"/>
      <c r="AX7" s="940"/>
      <c r="AY7" s="940"/>
      <c r="AZ7" s="940"/>
      <c r="BA7" s="927" t="s">
        <v>1685</v>
      </c>
      <c r="BB7" s="925" t="s">
        <v>1940</v>
      </c>
      <c r="BC7" s="926" t="s">
        <v>1687</v>
      </c>
    </row>
    <row r="8" spans="1:64" ht="57" customHeight="1" x14ac:dyDescent="0.2">
      <c r="B8" s="1003"/>
      <c r="C8" s="1004"/>
      <c r="D8" s="901"/>
      <c r="E8" s="1006"/>
      <c r="F8" s="903"/>
      <c r="G8" s="905"/>
      <c r="H8" s="943"/>
      <c r="I8" s="945"/>
      <c r="J8" s="947"/>
      <c r="K8" s="949"/>
      <c r="L8" s="951"/>
      <c r="M8" s="133"/>
      <c r="N8" s="133"/>
      <c r="O8" s="133"/>
      <c r="P8" s="133"/>
      <c r="Q8" s="133"/>
      <c r="R8" s="27" t="s">
        <v>1941</v>
      </c>
      <c r="S8" s="28" t="s">
        <v>1942</v>
      </c>
      <c r="T8" s="29" t="s">
        <v>1941</v>
      </c>
      <c r="U8" s="28" t="s">
        <v>1942</v>
      </c>
      <c r="V8" s="29" t="s">
        <v>1941</v>
      </c>
      <c r="W8" s="28" t="s">
        <v>1942</v>
      </c>
      <c r="X8" s="29" t="s">
        <v>1941</v>
      </c>
      <c r="Y8" s="28" t="s">
        <v>1942</v>
      </c>
      <c r="Z8" s="29" t="s">
        <v>1941</v>
      </c>
      <c r="AA8" s="28" t="s">
        <v>1942</v>
      </c>
      <c r="AB8" s="29" t="s">
        <v>1941</v>
      </c>
      <c r="AC8" s="28" t="s">
        <v>1942</v>
      </c>
      <c r="AD8" s="29" t="s">
        <v>1941</v>
      </c>
      <c r="AE8" s="28" t="s">
        <v>1942</v>
      </c>
      <c r="AF8" s="29" t="s">
        <v>1941</v>
      </c>
      <c r="AG8" s="28" t="s">
        <v>1942</v>
      </c>
      <c r="AH8" s="29" t="s">
        <v>1941</v>
      </c>
      <c r="AI8" s="28" t="s">
        <v>1942</v>
      </c>
      <c r="AJ8" s="30" t="s">
        <v>1943</v>
      </c>
      <c r="AK8" s="31" t="s">
        <v>1944</v>
      </c>
      <c r="AL8" s="32" t="s">
        <v>1688</v>
      </c>
      <c r="AM8" s="33" t="s">
        <v>1689</v>
      </c>
      <c r="AN8" s="33" t="s">
        <v>1690</v>
      </c>
      <c r="AO8" s="33" t="s">
        <v>1691</v>
      </c>
      <c r="AP8" s="33" t="s">
        <v>1692</v>
      </c>
      <c r="AQ8" s="33" t="s">
        <v>1693</v>
      </c>
      <c r="AR8" s="34" t="s">
        <v>1694</v>
      </c>
      <c r="AS8" s="35" t="s">
        <v>1695</v>
      </c>
      <c r="AT8" s="33" t="s">
        <v>1696</v>
      </c>
      <c r="AU8" s="34" t="s">
        <v>1925</v>
      </c>
      <c r="AV8" s="35" t="s">
        <v>1698</v>
      </c>
      <c r="AW8" s="33" t="s">
        <v>1919</v>
      </c>
      <c r="AX8" s="33" t="s">
        <v>1700</v>
      </c>
      <c r="AY8" s="33" t="s">
        <v>1701</v>
      </c>
      <c r="AZ8" s="36" t="s">
        <v>1702</v>
      </c>
      <c r="BA8" s="927"/>
      <c r="BB8" s="925"/>
      <c r="BC8" s="926"/>
    </row>
    <row r="9" spans="1:64" ht="86.25" customHeight="1" x14ac:dyDescent="0.2">
      <c r="B9" s="1007" t="s">
        <v>1930</v>
      </c>
      <c r="C9" s="1008"/>
      <c r="D9" s="877" t="s">
        <v>392</v>
      </c>
      <c r="E9" s="102" t="str">
        <f>VLOOKUP($D$9,'CONSOLIDADO PLAN DESARROLLO'!$EB$9:$EF$62,2,0)</f>
        <v>Articular con las empresas prestadoras de servicios la ampliación de la cobertura de redes de (energía, gas, telefonía, concectividad, telecomunicaciones, etc)</v>
      </c>
      <c r="F9" s="37" t="str">
        <f>VLOOKUP($D$9,'CONSOLIDADO PLAN DESARROLLO'!$EB$9:$EF$62,3,0)</f>
        <v>%</v>
      </c>
      <c r="G9" s="98">
        <f>VLOOKUP($D$9,'CONSOLIDADO PLAN DESARROLLO'!$EB$9:$EF$62,4,0)</f>
        <v>2</v>
      </c>
      <c r="H9" s="98">
        <f>VLOOKUP($D$9,'CONSOLIDADO PLAN DESARROLLO'!$EB$9:$EF$62,5,0)</f>
        <v>5</v>
      </c>
      <c r="I9" s="928">
        <v>2</v>
      </c>
      <c r="J9" s="929"/>
      <c r="K9" s="878">
        <v>0</v>
      </c>
      <c r="L9" s="853">
        <v>0</v>
      </c>
      <c r="M9" s="133"/>
      <c r="N9" s="133"/>
      <c r="O9" s="133"/>
      <c r="P9" s="133"/>
      <c r="Q9" s="133"/>
      <c r="R9" s="134">
        <f>+R12+R21+R30+R39+R48+R57+R66+R75+R84+R93+R102+R111+R120+R129+R138+R147+R156+R165+R174+R183+R192</f>
        <v>0</v>
      </c>
      <c r="S9" s="135">
        <f t="shared" ref="S9:AZ9" si="0">+S12+S21+S30+S39+S48+S57+S66+S75+S84+S93+S102+S111+S120+S129+S138+S147+S156+S165+S174+S183+S192</f>
        <v>0</v>
      </c>
      <c r="T9" s="136">
        <f t="shared" si="0"/>
        <v>0</v>
      </c>
      <c r="U9" s="135">
        <f t="shared" si="0"/>
        <v>0</v>
      </c>
      <c r="V9" s="136">
        <f t="shared" si="0"/>
        <v>0</v>
      </c>
      <c r="W9" s="135">
        <f t="shared" si="0"/>
        <v>0</v>
      </c>
      <c r="X9" s="136">
        <f t="shared" si="0"/>
        <v>0</v>
      </c>
      <c r="Y9" s="135">
        <f t="shared" si="0"/>
        <v>0</v>
      </c>
      <c r="Z9" s="136">
        <f t="shared" si="0"/>
        <v>0</v>
      </c>
      <c r="AA9" s="135">
        <f t="shared" si="0"/>
        <v>0</v>
      </c>
      <c r="AB9" s="136">
        <f t="shared" si="0"/>
        <v>0</v>
      </c>
      <c r="AC9" s="135">
        <f t="shared" si="0"/>
        <v>0</v>
      </c>
      <c r="AD9" s="136">
        <f t="shared" si="0"/>
        <v>0</v>
      </c>
      <c r="AE9" s="135">
        <f t="shared" si="0"/>
        <v>0</v>
      </c>
      <c r="AF9" s="136">
        <f t="shared" si="0"/>
        <v>0</v>
      </c>
      <c r="AG9" s="135">
        <f t="shared" si="0"/>
        <v>0</v>
      </c>
      <c r="AH9" s="136">
        <f t="shared" ref="AH9:AI9" si="1">+AH12+AH21+AH30+AH39+AH48+AH57+AH66+AH75+AH84+AH93+AH102+AH111+AH120+AH129+AH138+AH147+AH156+AH165+AH174+AH183+AH192</f>
        <v>0</v>
      </c>
      <c r="AI9" s="135">
        <f t="shared" si="1"/>
        <v>0</v>
      </c>
      <c r="AJ9" s="137">
        <f t="shared" si="0"/>
        <v>0</v>
      </c>
      <c r="AK9" s="138">
        <f t="shared" si="0"/>
        <v>0</v>
      </c>
      <c r="AL9" s="139">
        <f t="shared" si="0"/>
        <v>0</v>
      </c>
      <c r="AM9" s="140">
        <f t="shared" si="0"/>
        <v>0</v>
      </c>
      <c r="AN9" s="140">
        <f t="shared" si="0"/>
        <v>0</v>
      </c>
      <c r="AO9" s="140">
        <f t="shared" si="0"/>
        <v>0</v>
      </c>
      <c r="AP9" s="140">
        <f t="shared" si="0"/>
        <v>0</v>
      </c>
      <c r="AQ9" s="140">
        <f t="shared" si="0"/>
        <v>0</v>
      </c>
      <c r="AR9" s="141">
        <f t="shared" si="0"/>
        <v>0</v>
      </c>
      <c r="AS9" s="142">
        <f t="shared" si="0"/>
        <v>0</v>
      </c>
      <c r="AT9" s="140">
        <f t="shared" si="0"/>
        <v>0</v>
      </c>
      <c r="AU9" s="141">
        <f t="shared" si="0"/>
        <v>0</v>
      </c>
      <c r="AV9" s="143">
        <f t="shared" si="0"/>
        <v>0</v>
      </c>
      <c r="AW9" s="144">
        <f t="shared" si="0"/>
        <v>0</v>
      </c>
      <c r="AX9" s="144">
        <f t="shared" si="0"/>
        <v>0</v>
      </c>
      <c r="AY9" s="144">
        <f t="shared" si="0"/>
        <v>0</v>
      </c>
      <c r="AZ9" s="141">
        <f t="shared" si="0"/>
        <v>0</v>
      </c>
      <c r="BA9" s="145"/>
      <c r="BB9" s="145"/>
      <c r="BC9" s="146"/>
    </row>
    <row r="10" spans="1:64" ht="78" hidden="1" customHeight="1" x14ac:dyDescent="0.2">
      <c r="B10" s="147" t="s">
        <v>1703</v>
      </c>
      <c r="C10" s="148" t="s">
        <v>1704</v>
      </c>
      <c r="D10" s="930" t="e">
        <f>VLOOKUP($D$9,#REF!,2,0)</f>
        <v>#REF!</v>
      </c>
      <c r="E10" s="931"/>
      <c r="F10" s="931"/>
      <c r="G10" s="931"/>
      <c r="H10" s="931"/>
      <c r="I10" s="931"/>
      <c r="J10" s="932"/>
      <c r="K10" s="38" t="e">
        <f>VLOOKUP($D$9,#REF!,3,0)</f>
        <v>#REF!</v>
      </c>
      <c r="L10" s="39" t="e">
        <f>VLOOKUP($D$9,#REF!,4,0)</f>
        <v>#REF!</v>
      </c>
      <c r="M10" s="40" t="e">
        <f>VLOOKUP($D$9,#REF!,5,0)</f>
        <v>#REF!</v>
      </c>
      <c r="N10" s="933" t="e">
        <f>VLOOKUP($D$9,#REF!,Q3,0)</f>
        <v>#REF!</v>
      </c>
      <c r="O10" s="934"/>
      <c r="P10" s="40"/>
      <c r="Q10" s="149">
        <v>5555</v>
      </c>
      <c r="R10" s="150"/>
      <c r="S10" s="151"/>
      <c r="T10" s="151"/>
      <c r="U10" s="151"/>
      <c r="V10" s="151"/>
      <c r="W10" s="151"/>
      <c r="X10" s="151"/>
      <c r="Y10" s="151"/>
      <c r="Z10" s="151"/>
      <c r="AA10" s="151"/>
      <c r="AB10" s="151"/>
      <c r="AC10" s="151"/>
      <c r="AD10" s="151"/>
      <c r="AE10" s="151"/>
      <c r="AF10" s="151"/>
      <c r="AG10" s="151"/>
      <c r="AH10" s="151"/>
      <c r="AI10" s="151"/>
      <c r="AJ10" s="152"/>
      <c r="AK10" s="152"/>
      <c r="AL10" s="153"/>
      <c r="AM10" s="153"/>
      <c r="AN10" s="153"/>
      <c r="AO10" s="153"/>
      <c r="AP10" s="153"/>
      <c r="AQ10" s="153"/>
      <c r="AR10" s="154"/>
      <c r="AS10" s="153"/>
      <c r="AT10" s="153"/>
      <c r="AU10" s="154"/>
      <c r="AV10" s="154"/>
      <c r="AW10" s="154"/>
      <c r="AX10" s="154"/>
      <c r="AY10" s="154"/>
      <c r="AZ10" s="154"/>
      <c r="BA10" s="154"/>
      <c r="BB10" s="154"/>
      <c r="BC10" s="155"/>
    </row>
    <row r="11" spans="1:64" ht="6" customHeight="1" x14ac:dyDescent="0.2">
      <c r="A11" s="156"/>
      <c r="B11" s="157"/>
      <c r="C11" s="157"/>
      <c r="D11" s="157"/>
      <c r="E11" s="157"/>
      <c r="F11" s="157"/>
      <c r="G11" s="157"/>
      <c r="H11" s="157"/>
      <c r="I11" s="157"/>
      <c r="J11" s="157"/>
      <c r="K11" s="157"/>
      <c r="L11" s="157"/>
      <c r="M11" s="157"/>
      <c r="N11" s="935"/>
      <c r="O11" s="935"/>
      <c r="P11" s="157"/>
      <c r="Q11" s="157"/>
      <c r="R11" s="158"/>
      <c r="S11" s="158"/>
      <c r="T11" s="158"/>
      <c r="U11" s="158"/>
      <c r="V11" s="158"/>
      <c r="W11" s="158"/>
      <c r="X11" s="158"/>
      <c r="Y11" s="158"/>
      <c r="Z11" s="158"/>
      <c r="AA11" s="158"/>
      <c r="AB11" s="158"/>
      <c r="AC11" s="158"/>
      <c r="AD11" s="158"/>
      <c r="AE11" s="158"/>
      <c r="AF11" s="158"/>
      <c r="AG11" s="158"/>
      <c r="AH11" s="158"/>
      <c r="AI11" s="158"/>
      <c r="AJ11" s="158"/>
      <c r="AK11" s="159"/>
      <c r="AL11" s="159"/>
      <c r="AM11" s="159"/>
      <c r="AN11" s="159"/>
      <c r="AO11" s="159"/>
      <c r="AP11" s="159"/>
      <c r="AQ11" s="160"/>
      <c r="AR11" s="159"/>
      <c r="AS11" s="159"/>
      <c r="AT11" s="159"/>
      <c r="AU11" s="159"/>
      <c r="AV11" s="159"/>
      <c r="AW11" s="159"/>
      <c r="AX11" s="159"/>
      <c r="AY11" s="159"/>
      <c r="AZ11" s="159"/>
      <c r="BA11" s="159"/>
      <c r="BB11" s="159"/>
      <c r="BC11" s="156"/>
    </row>
    <row r="12" spans="1:64" ht="72" customHeight="1" x14ac:dyDescent="0.2">
      <c r="A12" s="954">
        <v>1</v>
      </c>
      <c r="B12" s="161" t="s">
        <v>1705</v>
      </c>
      <c r="C12" s="162" t="s">
        <v>1706</v>
      </c>
      <c r="D12" s="163" t="s">
        <v>21</v>
      </c>
      <c r="E12" s="163" t="s">
        <v>1893</v>
      </c>
      <c r="F12" s="162" t="s">
        <v>1707</v>
      </c>
      <c r="G12" s="164" t="s">
        <v>1679</v>
      </c>
      <c r="H12" s="164" t="s">
        <v>1680</v>
      </c>
      <c r="I12" s="165" t="s">
        <v>1909</v>
      </c>
      <c r="J12" s="166">
        <f>+$N$3</f>
        <v>2019</v>
      </c>
      <c r="K12" s="164" t="s">
        <v>1926</v>
      </c>
      <c r="L12" s="165" t="s">
        <v>1937</v>
      </c>
      <c r="M12" s="162" t="s">
        <v>1708</v>
      </c>
      <c r="N12" s="162" t="s">
        <v>1709</v>
      </c>
      <c r="O12" s="162" t="s">
        <v>1710</v>
      </c>
      <c r="P12" s="162" t="s">
        <v>1946</v>
      </c>
      <c r="Q12" s="162" t="s">
        <v>1938</v>
      </c>
      <c r="R12" s="167">
        <f>SUM(R13:R19)</f>
        <v>0</v>
      </c>
      <c r="S12" s="168">
        <f t="shared" ref="S12:AK12" si="2">SUM(S13:S19)</f>
        <v>0</v>
      </c>
      <c r="T12" s="169">
        <f t="shared" si="2"/>
        <v>0</v>
      </c>
      <c r="U12" s="170">
        <f t="shared" si="2"/>
        <v>0</v>
      </c>
      <c r="V12" s="169">
        <f t="shared" si="2"/>
        <v>0</v>
      </c>
      <c r="W12" s="170">
        <f t="shared" si="2"/>
        <v>0</v>
      </c>
      <c r="X12" s="169">
        <f t="shared" si="2"/>
        <v>0</v>
      </c>
      <c r="Y12" s="170">
        <f t="shared" si="2"/>
        <v>0</v>
      </c>
      <c r="Z12" s="169">
        <f t="shared" si="2"/>
        <v>0</v>
      </c>
      <c r="AA12" s="170">
        <f t="shared" si="2"/>
        <v>0</v>
      </c>
      <c r="AB12" s="169">
        <f t="shared" si="2"/>
        <v>0</v>
      </c>
      <c r="AC12" s="170">
        <f t="shared" si="2"/>
        <v>0</v>
      </c>
      <c r="AD12" s="169">
        <f t="shared" si="2"/>
        <v>0</v>
      </c>
      <c r="AE12" s="170">
        <f t="shared" si="2"/>
        <v>0</v>
      </c>
      <c r="AF12" s="169">
        <f t="shared" si="2"/>
        <v>0</v>
      </c>
      <c r="AG12" s="171">
        <f t="shared" si="2"/>
        <v>0</v>
      </c>
      <c r="AH12" s="169">
        <f t="shared" si="2"/>
        <v>0</v>
      </c>
      <c r="AI12" s="170">
        <f t="shared" si="2"/>
        <v>0</v>
      </c>
      <c r="AJ12" s="172">
        <f t="shared" si="2"/>
        <v>0</v>
      </c>
      <c r="AK12" s="173">
        <f t="shared" si="2"/>
        <v>0</v>
      </c>
      <c r="AL12" s="858"/>
      <c r="AM12" s="859"/>
      <c r="AN12" s="859"/>
      <c r="AO12" s="859"/>
      <c r="AP12" s="859"/>
      <c r="AQ12" s="859"/>
      <c r="AR12" s="860"/>
      <c r="AS12" s="861"/>
      <c r="AT12" s="859"/>
      <c r="AU12" s="860"/>
      <c r="AV12" s="861"/>
      <c r="AW12" s="859"/>
      <c r="AX12" s="859"/>
      <c r="AY12" s="859"/>
      <c r="AZ12" s="862"/>
      <c r="BA12" s="44" t="s">
        <v>1685</v>
      </c>
      <c r="BB12" s="44" t="s">
        <v>1940</v>
      </c>
      <c r="BC12" s="45" t="s">
        <v>1687</v>
      </c>
    </row>
    <row r="13" spans="1:64" ht="17.25" customHeight="1" x14ac:dyDescent="0.2">
      <c r="A13" s="955"/>
      <c r="B13" s="957" t="str">
        <f>VLOOKUP($D$9,'PROYECTOS REGISTRADOS'!$A$2:$D$82,4,0)</f>
        <v>Implementación de estrategias para la ampliación, cobertura, adecuación y mantenimiento de las redes de energía, gas, telefonia, conectividad, telecomunicaciones del Municipio de Tocancipá, Cundinamarca, Centro Oriente.</v>
      </c>
      <c r="C13" s="960" t="str">
        <f>VLOOKUP($D$9,'PROYECTOS REGISTRADOS'!$A$2:$D$82,3,0)</f>
        <v>2016-25817-0049</v>
      </c>
      <c r="D13" s="963" t="s">
        <v>1145</v>
      </c>
      <c r="E13" s="972" t="str">
        <f>IF(D13=0,"0-0",(VLOOKUP(D13,'CONSOLIDADO PLAN DESARROLLO'!$EL$9:$ET$304,2,0)))</f>
        <v>Implementar una estrategia para  la ampliación de cobertura, adecuación y mantenimiento de redes (energía, gas, telefonía, conectividad, telecomunicaciones... etc)</v>
      </c>
      <c r="F13" s="966" t="str">
        <f>IF(D13=0,"0-0",(VLOOKUP(D13,'CONSOLIDADO PLAN DESARROLLO'!$EL$9:$ET$304,3,0)))</f>
        <v>No. de estrategias implementadas</v>
      </c>
      <c r="G13" s="994">
        <f>IF(D13=0,"0-0",(VLOOKUP(D13,'CONSOLIDADO PLAN DESARROLLO'!$EL$9:$ET$304,4,0)))</f>
        <v>0</v>
      </c>
      <c r="H13" s="975">
        <f>IF(D13=0,"0-0",(VLOOKUP(D13,'CONSOLIDADO PLAN DESARROLLO'!$EL$9:$ET$304,5,0)))</f>
        <v>1</v>
      </c>
      <c r="I13" s="978">
        <f>IF(D13=0,"0-0",(VLOOKUP(D13,'CONSOLIDADO PLAN DESARROLLO'!$EL$9:$ET$304,$R$3,0)))</f>
        <v>0.75</v>
      </c>
      <c r="J13" s="979"/>
      <c r="K13" s="984">
        <v>0</v>
      </c>
      <c r="L13" s="990">
        <v>0</v>
      </c>
      <c r="M13" s="804" t="s">
        <v>1931</v>
      </c>
      <c r="N13" s="805" t="s">
        <v>1932</v>
      </c>
      <c r="O13" s="806">
        <v>1</v>
      </c>
      <c r="P13" s="47">
        <v>0</v>
      </c>
      <c r="Q13" s="47">
        <v>0</v>
      </c>
      <c r="R13" s="882">
        <f>VLOOKUP($D13,'[4]Tablero Logro Metas 2019'!$AK$7:$AS$302,3,0)</f>
        <v>0</v>
      </c>
      <c r="S13" s="48">
        <v>0</v>
      </c>
      <c r="T13" s="885">
        <f>VLOOKUP($D13,'[4]Tablero Logro Metas 2019'!$AK$7:$AS$302,4,0)</f>
        <v>0</v>
      </c>
      <c r="U13" s="49">
        <v>0</v>
      </c>
      <c r="V13" s="885">
        <f>VLOOKUP($D13,'[4]Tablero Logro Metas 2019'!$AK$7:$AS$302,5,0)</f>
        <v>0</v>
      </c>
      <c r="W13" s="49">
        <v>0</v>
      </c>
      <c r="X13" s="885">
        <f>VLOOKUP($D13,'[4]Tablero Logro Metas 2019'!$AK$7:$AS$302,6,0)</f>
        <v>0</v>
      </c>
      <c r="Y13" s="49">
        <v>0</v>
      </c>
      <c r="Z13" s="885">
        <f>VLOOKUP($D13,'[4]Tablero Logro Metas 2019'!$AK$7:$AS$302,7,0)</f>
        <v>0</v>
      </c>
      <c r="AA13" s="49">
        <v>0</v>
      </c>
      <c r="AB13" s="885">
        <f>VLOOKUP($D13,'[4]Tablero Logro Metas 2019'!$AK$7:$AS$302,8,0)</f>
        <v>0</v>
      </c>
      <c r="AC13" s="49">
        <v>0</v>
      </c>
      <c r="AD13" s="885">
        <f>VLOOKUP($D13,'[4]Tablero Logro Metas 2019'!$AK$7:$AS$302,9,0)</f>
        <v>0</v>
      </c>
      <c r="AE13" s="49">
        <v>0</v>
      </c>
      <c r="AF13" s="888"/>
      <c r="AG13" s="50">
        <v>0</v>
      </c>
      <c r="AH13" s="888"/>
      <c r="AI13" s="49">
        <v>0</v>
      </c>
      <c r="AJ13" s="879">
        <f>+R13+T13+V13+X13+Z13+AB13+AD13+AF13+AH13</f>
        <v>0</v>
      </c>
      <c r="AK13" s="103">
        <f t="shared" ref="AK13:AK18" si="3">AC13+AE13+AG13+S13+U13+W13+Y13+AA13+AI13</f>
        <v>0</v>
      </c>
      <c r="AL13" s="51">
        <v>0</v>
      </c>
      <c r="AM13" s="52">
        <v>0</v>
      </c>
      <c r="AN13" s="52">
        <v>0</v>
      </c>
      <c r="AO13" s="52">
        <v>0</v>
      </c>
      <c r="AP13" s="52">
        <v>0</v>
      </c>
      <c r="AQ13" s="52">
        <v>0</v>
      </c>
      <c r="AR13" s="53">
        <f t="shared" ref="AR13:AR18" si="4">SUM(AL13:AQ13)</f>
        <v>0</v>
      </c>
      <c r="AS13" s="54">
        <v>0</v>
      </c>
      <c r="AT13" s="52">
        <v>0</v>
      </c>
      <c r="AU13" s="53">
        <f t="shared" ref="AU13:AU17" si="5">SUM(AS13:AT13)</f>
        <v>0</v>
      </c>
      <c r="AV13" s="54">
        <v>0</v>
      </c>
      <c r="AW13" s="52">
        <v>0</v>
      </c>
      <c r="AX13" s="52">
        <v>0</v>
      </c>
      <c r="AY13" s="52">
        <v>0</v>
      </c>
      <c r="AZ13" s="55">
        <v>0</v>
      </c>
      <c r="BA13" s="56"/>
      <c r="BB13" s="56"/>
      <c r="BC13" s="57" t="s">
        <v>1746</v>
      </c>
    </row>
    <row r="14" spans="1:64" ht="17.25" customHeight="1" x14ac:dyDescent="0.2">
      <c r="A14" s="955"/>
      <c r="B14" s="957"/>
      <c r="C14" s="960"/>
      <c r="D14" s="963"/>
      <c r="E14" s="973"/>
      <c r="F14" s="966"/>
      <c r="G14" s="994"/>
      <c r="H14" s="975"/>
      <c r="I14" s="980"/>
      <c r="J14" s="981"/>
      <c r="K14" s="984"/>
      <c r="L14" s="991"/>
      <c r="M14" s="174"/>
      <c r="N14" s="175"/>
      <c r="O14" s="176"/>
      <c r="P14" s="47"/>
      <c r="Q14" s="47"/>
      <c r="R14" s="883"/>
      <c r="S14" s="48"/>
      <c r="T14" s="886"/>
      <c r="U14" s="49"/>
      <c r="V14" s="886"/>
      <c r="W14" s="49"/>
      <c r="X14" s="886"/>
      <c r="Y14" s="49"/>
      <c r="Z14" s="886"/>
      <c r="AA14" s="49"/>
      <c r="AB14" s="886"/>
      <c r="AC14" s="49"/>
      <c r="AD14" s="886"/>
      <c r="AE14" s="49"/>
      <c r="AF14" s="889"/>
      <c r="AG14" s="50"/>
      <c r="AH14" s="889"/>
      <c r="AI14" s="49"/>
      <c r="AJ14" s="880"/>
      <c r="AK14" s="103">
        <f t="shared" si="3"/>
        <v>0</v>
      </c>
      <c r="AL14" s="51"/>
      <c r="AM14" s="52"/>
      <c r="AN14" s="52"/>
      <c r="AO14" s="52"/>
      <c r="AP14" s="52"/>
      <c r="AQ14" s="52"/>
      <c r="AR14" s="53">
        <f t="shared" si="4"/>
        <v>0</v>
      </c>
      <c r="AS14" s="54"/>
      <c r="AT14" s="52"/>
      <c r="AU14" s="53">
        <f t="shared" si="5"/>
        <v>0</v>
      </c>
      <c r="AV14" s="54"/>
      <c r="AW14" s="52"/>
      <c r="AX14" s="52"/>
      <c r="AY14" s="52"/>
      <c r="AZ14" s="55"/>
      <c r="BA14" s="56"/>
      <c r="BB14" s="56"/>
      <c r="BC14" s="57"/>
    </row>
    <row r="15" spans="1:64" ht="17.25" customHeight="1" x14ac:dyDescent="0.2">
      <c r="A15" s="955"/>
      <c r="B15" s="957"/>
      <c r="C15" s="960"/>
      <c r="D15" s="963"/>
      <c r="E15" s="973"/>
      <c r="F15" s="966"/>
      <c r="G15" s="994"/>
      <c r="H15" s="975"/>
      <c r="I15" s="980"/>
      <c r="J15" s="981"/>
      <c r="K15" s="984"/>
      <c r="L15" s="991"/>
      <c r="M15" s="174"/>
      <c r="N15" s="175"/>
      <c r="O15" s="176"/>
      <c r="P15" s="47"/>
      <c r="Q15" s="47"/>
      <c r="R15" s="883"/>
      <c r="S15" s="48"/>
      <c r="T15" s="886"/>
      <c r="U15" s="49"/>
      <c r="V15" s="886"/>
      <c r="W15" s="49"/>
      <c r="X15" s="886"/>
      <c r="Y15" s="49"/>
      <c r="Z15" s="886"/>
      <c r="AA15" s="49"/>
      <c r="AB15" s="886"/>
      <c r="AC15" s="49"/>
      <c r="AD15" s="886"/>
      <c r="AE15" s="49"/>
      <c r="AF15" s="889"/>
      <c r="AG15" s="50"/>
      <c r="AH15" s="889"/>
      <c r="AI15" s="49"/>
      <c r="AJ15" s="880"/>
      <c r="AK15" s="103">
        <f t="shared" si="3"/>
        <v>0</v>
      </c>
      <c r="AL15" s="51"/>
      <c r="AM15" s="52"/>
      <c r="AN15" s="52"/>
      <c r="AO15" s="52"/>
      <c r="AP15" s="52"/>
      <c r="AQ15" s="52"/>
      <c r="AR15" s="53">
        <f t="shared" si="4"/>
        <v>0</v>
      </c>
      <c r="AS15" s="54"/>
      <c r="AT15" s="52"/>
      <c r="AU15" s="53">
        <f t="shared" si="5"/>
        <v>0</v>
      </c>
      <c r="AV15" s="54"/>
      <c r="AW15" s="52"/>
      <c r="AX15" s="52"/>
      <c r="AY15" s="52"/>
      <c r="AZ15" s="55"/>
      <c r="BA15" s="56"/>
      <c r="BB15" s="56"/>
      <c r="BC15" s="57"/>
    </row>
    <row r="16" spans="1:64" ht="17.25" customHeight="1" x14ac:dyDescent="0.2">
      <c r="A16" s="955"/>
      <c r="B16" s="957"/>
      <c r="C16" s="960"/>
      <c r="D16" s="963"/>
      <c r="E16" s="973"/>
      <c r="F16" s="966"/>
      <c r="G16" s="994"/>
      <c r="H16" s="975"/>
      <c r="I16" s="980"/>
      <c r="J16" s="981"/>
      <c r="K16" s="984"/>
      <c r="L16" s="991"/>
      <c r="M16" s="174"/>
      <c r="N16" s="175"/>
      <c r="O16" s="176"/>
      <c r="P16" s="47"/>
      <c r="Q16" s="47"/>
      <c r="R16" s="883"/>
      <c r="S16" s="48"/>
      <c r="T16" s="886"/>
      <c r="U16" s="49"/>
      <c r="V16" s="886"/>
      <c r="W16" s="49"/>
      <c r="X16" s="886"/>
      <c r="Y16" s="49"/>
      <c r="Z16" s="886"/>
      <c r="AA16" s="49"/>
      <c r="AB16" s="886"/>
      <c r="AC16" s="49"/>
      <c r="AD16" s="886"/>
      <c r="AE16" s="49"/>
      <c r="AF16" s="889"/>
      <c r="AG16" s="50"/>
      <c r="AH16" s="889"/>
      <c r="AI16" s="49"/>
      <c r="AJ16" s="880"/>
      <c r="AK16" s="103">
        <f t="shared" si="3"/>
        <v>0</v>
      </c>
      <c r="AL16" s="51"/>
      <c r="AM16" s="52"/>
      <c r="AN16" s="52"/>
      <c r="AO16" s="52"/>
      <c r="AP16" s="52"/>
      <c r="AQ16" s="52"/>
      <c r="AR16" s="53">
        <f t="shared" si="4"/>
        <v>0</v>
      </c>
      <c r="AS16" s="54"/>
      <c r="AT16" s="52"/>
      <c r="AU16" s="53">
        <f t="shared" si="5"/>
        <v>0</v>
      </c>
      <c r="AV16" s="54"/>
      <c r="AW16" s="52"/>
      <c r="AX16" s="52"/>
      <c r="AY16" s="52"/>
      <c r="AZ16" s="55"/>
      <c r="BA16" s="56"/>
      <c r="BB16" s="56"/>
      <c r="BC16" s="57"/>
    </row>
    <row r="17" spans="1:55" ht="17.25" customHeight="1" x14ac:dyDescent="0.2">
      <c r="A17" s="955"/>
      <c r="B17" s="957"/>
      <c r="C17" s="960"/>
      <c r="D17" s="963"/>
      <c r="E17" s="973"/>
      <c r="F17" s="966"/>
      <c r="G17" s="994"/>
      <c r="H17" s="975"/>
      <c r="I17" s="980"/>
      <c r="J17" s="981"/>
      <c r="K17" s="984"/>
      <c r="L17" s="991"/>
      <c r="M17" s="174"/>
      <c r="N17" s="175"/>
      <c r="O17" s="176"/>
      <c r="P17" s="47"/>
      <c r="Q17" s="47"/>
      <c r="R17" s="883"/>
      <c r="S17" s="48"/>
      <c r="T17" s="886"/>
      <c r="U17" s="49"/>
      <c r="V17" s="886"/>
      <c r="W17" s="49"/>
      <c r="X17" s="886"/>
      <c r="Y17" s="49"/>
      <c r="Z17" s="886"/>
      <c r="AA17" s="49"/>
      <c r="AB17" s="886"/>
      <c r="AC17" s="49"/>
      <c r="AD17" s="886"/>
      <c r="AE17" s="49"/>
      <c r="AF17" s="889"/>
      <c r="AG17" s="50"/>
      <c r="AH17" s="889"/>
      <c r="AI17" s="49"/>
      <c r="AJ17" s="880"/>
      <c r="AK17" s="103">
        <f t="shared" si="3"/>
        <v>0</v>
      </c>
      <c r="AL17" s="51"/>
      <c r="AM17" s="52"/>
      <c r="AN17" s="52"/>
      <c r="AO17" s="52"/>
      <c r="AP17" s="52"/>
      <c r="AQ17" s="52"/>
      <c r="AR17" s="53">
        <f t="shared" si="4"/>
        <v>0</v>
      </c>
      <c r="AS17" s="54"/>
      <c r="AT17" s="52"/>
      <c r="AU17" s="53">
        <f t="shared" si="5"/>
        <v>0</v>
      </c>
      <c r="AV17" s="54"/>
      <c r="AW17" s="52"/>
      <c r="AX17" s="52"/>
      <c r="AY17" s="52"/>
      <c r="AZ17" s="55"/>
      <c r="BA17" s="56"/>
      <c r="BB17" s="56"/>
      <c r="BC17" s="57"/>
    </row>
    <row r="18" spans="1:55" ht="17.25" customHeight="1" x14ac:dyDescent="0.2">
      <c r="A18" s="955"/>
      <c r="B18" s="958"/>
      <c r="C18" s="961"/>
      <c r="D18" s="964"/>
      <c r="E18" s="973"/>
      <c r="F18" s="967"/>
      <c r="G18" s="995"/>
      <c r="H18" s="976"/>
      <c r="I18" s="980"/>
      <c r="J18" s="981"/>
      <c r="K18" s="985"/>
      <c r="L18" s="991"/>
      <c r="M18" s="177"/>
      <c r="N18" s="178"/>
      <c r="O18" s="179"/>
      <c r="P18" s="107"/>
      <c r="Q18" s="107"/>
      <c r="R18" s="883"/>
      <c r="S18" s="108"/>
      <c r="T18" s="886"/>
      <c r="U18" s="109"/>
      <c r="V18" s="886"/>
      <c r="W18" s="109"/>
      <c r="X18" s="886"/>
      <c r="Y18" s="109"/>
      <c r="Z18" s="886"/>
      <c r="AA18" s="109"/>
      <c r="AB18" s="886"/>
      <c r="AC18" s="109"/>
      <c r="AD18" s="886"/>
      <c r="AE18" s="109"/>
      <c r="AF18" s="889"/>
      <c r="AG18" s="110"/>
      <c r="AH18" s="889"/>
      <c r="AI18" s="109"/>
      <c r="AJ18" s="881"/>
      <c r="AK18" s="103">
        <f t="shared" si="3"/>
        <v>0</v>
      </c>
      <c r="AL18" s="111"/>
      <c r="AM18" s="112"/>
      <c r="AN18" s="112"/>
      <c r="AO18" s="112"/>
      <c r="AP18" s="112"/>
      <c r="AQ18" s="112"/>
      <c r="AR18" s="53">
        <f t="shared" si="4"/>
        <v>0</v>
      </c>
      <c r="AS18" s="113"/>
      <c r="AT18" s="112"/>
      <c r="AU18" s="53">
        <f>SUM(AS18:AT18)</f>
        <v>0</v>
      </c>
      <c r="AV18" s="113"/>
      <c r="AW18" s="112"/>
      <c r="AX18" s="112"/>
      <c r="AY18" s="112"/>
      <c r="AZ18" s="114"/>
      <c r="BA18" s="115"/>
      <c r="BB18" s="115"/>
      <c r="BC18" s="116"/>
    </row>
    <row r="19" spans="1:55" ht="9.9499999999999993" customHeight="1" thickBot="1" x14ac:dyDescent="0.25">
      <c r="A19" s="956"/>
      <c r="B19" s="959"/>
      <c r="C19" s="962"/>
      <c r="D19" s="965"/>
      <c r="E19" s="974"/>
      <c r="F19" s="968"/>
      <c r="G19" s="996"/>
      <c r="H19" s="977"/>
      <c r="I19" s="982"/>
      <c r="J19" s="983"/>
      <c r="K19" s="986"/>
      <c r="L19" s="992"/>
      <c r="M19" s="180"/>
      <c r="N19" s="181"/>
      <c r="O19" s="182"/>
      <c r="P19" s="117"/>
      <c r="Q19" s="117"/>
      <c r="R19" s="884"/>
      <c r="S19" s="183"/>
      <c r="T19" s="887"/>
      <c r="U19" s="184"/>
      <c r="V19" s="887"/>
      <c r="W19" s="184"/>
      <c r="X19" s="887"/>
      <c r="Y19" s="184"/>
      <c r="Z19" s="887"/>
      <c r="AA19" s="184"/>
      <c r="AB19" s="887"/>
      <c r="AC19" s="184"/>
      <c r="AD19" s="887"/>
      <c r="AE19" s="184"/>
      <c r="AF19" s="890"/>
      <c r="AG19" s="185"/>
      <c r="AH19" s="890"/>
      <c r="AI19" s="184"/>
      <c r="AJ19" s="118"/>
      <c r="AK19" s="119"/>
      <c r="AL19" s="186"/>
      <c r="AM19" s="187"/>
      <c r="AN19" s="187"/>
      <c r="AO19" s="187"/>
      <c r="AP19" s="187"/>
      <c r="AQ19" s="187"/>
      <c r="AR19" s="120"/>
      <c r="AS19" s="188"/>
      <c r="AT19" s="187"/>
      <c r="AU19" s="120"/>
      <c r="AV19" s="188"/>
      <c r="AW19" s="187"/>
      <c r="AX19" s="187"/>
      <c r="AY19" s="187"/>
      <c r="AZ19" s="189"/>
      <c r="BA19" s="190"/>
      <c r="BB19" s="190"/>
      <c r="BC19" s="191"/>
    </row>
    <row r="20" spans="1:55" ht="6" customHeight="1" x14ac:dyDescent="0.2">
      <c r="A20" s="156"/>
      <c r="B20" s="192"/>
      <c r="C20" s="192"/>
      <c r="D20" s="192"/>
      <c r="E20" s="192"/>
      <c r="F20" s="192"/>
      <c r="G20" s="192"/>
      <c r="H20" s="192"/>
      <c r="I20" s="993"/>
      <c r="J20" s="993"/>
      <c r="K20" s="192"/>
      <c r="L20" s="192"/>
      <c r="M20" s="192"/>
      <c r="N20" s="192"/>
      <c r="O20" s="192"/>
      <c r="P20" s="192"/>
      <c r="Q20" s="192"/>
      <c r="R20" s="192"/>
      <c r="S20" s="192"/>
      <c r="T20" s="192"/>
      <c r="U20" s="192"/>
      <c r="V20" s="192"/>
      <c r="W20" s="192"/>
      <c r="X20" s="192"/>
      <c r="Y20" s="192"/>
      <c r="Z20" s="192"/>
      <c r="AA20" s="192"/>
      <c r="AB20" s="192"/>
      <c r="AC20" s="192"/>
      <c r="AD20" s="192"/>
      <c r="AE20" s="192"/>
      <c r="AF20" s="192"/>
      <c r="AG20" s="192"/>
      <c r="AH20" s="192"/>
      <c r="AI20" s="192"/>
      <c r="AJ20" s="192"/>
      <c r="AK20" s="193"/>
      <c r="AL20" s="193"/>
      <c r="AM20" s="193"/>
      <c r="AN20" s="193"/>
      <c r="AO20" s="193"/>
      <c r="AP20" s="193"/>
      <c r="AQ20" s="194"/>
      <c r="AR20" s="193"/>
      <c r="AS20" s="193"/>
      <c r="AT20" s="193"/>
      <c r="AU20" s="193"/>
      <c r="AV20" s="193"/>
      <c r="AW20" s="193"/>
      <c r="AX20" s="193"/>
      <c r="AY20" s="193"/>
      <c r="AZ20" s="193"/>
      <c r="BA20" s="193"/>
      <c r="BB20" s="193"/>
      <c r="BC20" s="156"/>
    </row>
    <row r="21" spans="1:55" ht="72" hidden="1" customHeight="1" x14ac:dyDescent="0.2">
      <c r="A21" s="954">
        <v>2</v>
      </c>
      <c r="B21" s="161" t="s">
        <v>1705</v>
      </c>
      <c r="C21" s="162" t="s">
        <v>1706</v>
      </c>
      <c r="D21" s="163" t="s">
        <v>21</v>
      </c>
      <c r="E21" s="163" t="s">
        <v>1893</v>
      </c>
      <c r="F21" s="162" t="s">
        <v>1707</v>
      </c>
      <c r="G21" s="164" t="s">
        <v>1679</v>
      </c>
      <c r="H21" s="164" t="s">
        <v>1680</v>
      </c>
      <c r="I21" s="165" t="s">
        <v>1909</v>
      </c>
      <c r="J21" s="166">
        <f>+$N$3</f>
        <v>2019</v>
      </c>
      <c r="K21" s="164" t="s">
        <v>1926</v>
      </c>
      <c r="L21" s="165" t="s">
        <v>1927</v>
      </c>
      <c r="M21" s="162" t="s">
        <v>1708</v>
      </c>
      <c r="N21" s="162" t="s">
        <v>1709</v>
      </c>
      <c r="O21" s="162" t="s">
        <v>1710</v>
      </c>
      <c r="P21" s="162" t="s">
        <v>1711</v>
      </c>
      <c r="Q21" s="162" t="s">
        <v>1712</v>
      </c>
      <c r="R21" s="167">
        <f t="shared" ref="R21" si="6">SUM(R22:R28)</f>
        <v>0</v>
      </c>
      <c r="S21" s="168">
        <f t="shared" ref="S21" si="7">SUM(S22:S28)</f>
        <v>0</v>
      </c>
      <c r="T21" s="169">
        <f t="shared" ref="T21" si="8">SUM(T22:T28)</f>
        <v>0</v>
      </c>
      <c r="U21" s="170">
        <f t="shared" ref="U21" si="9">SUM(U22:U28)</f>
        <v>0</v>
      </c>
      <c r="V21" s="169">
        <f t="shared" ref="V21" si="10">SUM(V22:V28)</f>
        <v>0</v>
      </c>
      <c r="W21" s="170">
        <f t="shared" ref="W21" si="11">SUM(W22:W28)</f>
        <v>0</v>
      </c>
      <c r="X21" s="169">
        <f t="shared" ref="X21" si="12">SUM(X22:X28)</f>
        <v>0</v>
      </c>
      <c r="Y21" s="170">
        <f t="shared" ref="Y21" si="13">SUM(Y22:Y28)</f>
        <v>0</v>
      </c>
      <c r="Z21" s="169">
        <f t="shared" ref="Z21" si="14">SUM(Z22:Z28)</f>
        <v>0</v>
      </c>
      <c r="AA21" s="170">
        <f t="shared" ref="AA21" si="15">SUM(AA22:AA28)</f>
        <v>0</v>
      </c>
      <c r="AB21" s="169">
        <f t="shared" ref="AB21" si="16">SUM(AB22:AB28)</f>
        <v>0</v>
      </c>
      <c r="AC21" s="170">
        <f t="shared" ref="AC21" si="17">SUM(AC22:AC28)</f>
        <v>0</v>
      </c>
      <c r="AD21" s="169">
        <f t="shared" ref="AD21" si="18">SUM(AD22:AD28)</f>
        <v>0</v>
      </c>
      <c r="AE21" s="170">
        <f t="shared" ref="AE21" si="19">SUM(AE22:AE28)</f>
        <v>0</v>
      </c>
      <c r="AF21" s="169">
        <f t="shared" ref="AF21" si="20">SUM(AF22:AF28)</f>
        <v>0</v>
      </c>
      <c r="AG21" s="171">
        <f t="shared" ref="AG21" si="21">SUM(AG22:AG28)</f>
        <v>0</v>
      </c>
      <c r="AH21" s="854"/>
      <c r="AI21" s="854"/>
      <c r="AJ21" s="172">
        <f t="shared" ref="AJ21" si="22">SUM(AJ22:AJ28)</f>
        <v>0</v>
      </c>
      <c r="AK21" s="173">
        <f t="shared" ref="AK21" si="23">SUM(AK22:AK28)</f>
        <v>0</v>
      </c>
      <c r="AL21" s="41">
        <f t="shared" ref="AL21" si="24">SUM(AL22:AL28)</f>
        <v>0</v>
      </c>
      <c r="AM21" s="42">
        <f t="shared" ref="AM21" si="25">SUM(AM22:AM28)</f>
        <v>0</v>
      </c>
      <c r="AN21" s="42">
        <f t="shared" ref="AN21" si="26">SUM(AN22:AN28)</f>
        <v>0</v>
      </c>
      <c r="AO21" s="42">
        <f t="shared" ref="AO21" si="27">SUM(AO22:AO28)</f>
        <v>0</v>
      </c>
      <c r="AP21" s="42">
        <f t="shared" ref="AP21" si="28">SUM(AP22:AP28)</f>
        <v>0</v>
      </c>
      <c r="AQ21" s="42">
        <f t="shared" ref="AQ21" si="29">SUM(AQ22:AQ28)</f>
        <v>0</v>
      </c>
      <c r="AR21" s="43">
        <f t="shared" ref="AR21" si="30">SUM(AR22:AR28)</f>
        <v>0</v>
      </c>
      <c r="AS21" s="104">
        <f t="shared" ref="AS21" si="31">SUM(AS22:AS28)</f>
        <v>0</v>
      </c>
      <c r="AT21" s="42">
        <f t="shared" ref="AT21" si="32">SUM(AT22:AT28)</f>
        <v>0</v>
      </c>
      <c r="AU21" s="43">
        <f t="shared" ref="AU21" si="33">SUM(AU22:AU28)</f>
        <v>0</v>
      </c>
      <c r="AV21" s="104">
        <f t="shared" ref="AV21" si="34">SUM(AV22:AV28)</f>
        <v>0</v>
      </c>
      <c r="AW21" s="42">
        <f t="shared" ref="AW21" si="35">SUM(AW22:AW28)</f>
        <v>0</v>
      </c>
      <c r="AX21" s="42">
        <f t="shared" ref="AX21" si="36">SUM(AX22:AX28)</f>
        <v>0</v>
      </c>
      <c r="AY21" s="42">
        <f t="shared" ref="AY21" si="37">SUM(AY22:AY28)</f>
        <v>0</v>
      </c>
      <c r="AZ21" s="105">
        <f t="shared" ref="AZ21" si="38">SUM(AZ22:AZ28)</f>
        <v>0</v>
      </c>
      <c r="BA21" s="44" t="s">
        <v>1685</v>
      </c>
      <c r="BB21" s="44" t="s">
        <v>1686</v>
      </c>
      <c r="BC21" s="45" t="s">
        <v>1687</v>
      </c>
    </row>
    <row r="22" spans="1:55" ht="17.25" hidden="1" customHeight="1" x14ac:dyDescent="0.2">
      <c r="A22" s="955"/>
      <c r="B22" s="957" t="str">
        <f>VLOOKUP($D$9,'PROYECTOS REGISTRADOS'!$A$2:$D$82,4,0)</f>
        <v>Implementación de estrategias para la ampliación, cobertura, adecuación y mantenimiento de las redes de energía, gas, telefonia, conectividad, telecomunicaciones del Municipio de Tocancipá, Cundinamarca, Centro Oriente.</v>
      </c>
      <c r="C22" s="960" t="str">
        <f>VLOOKUP($D$9,'PROYECTOS REGISTRADOS'!$A$2:$D$82,3,0)</f>
        <v>2016-25817-0049</v>
      </c>
      <c r="D22" s="969"/>
      <c r="E22" s="972" t="str">
        <f>IF(D22=0,"0-0",(VLOOKUP(D22,'CONSOLIDADO PLAN DESARROLLO'!$EL$9:$ET$304,2,0)))</f>
        <v>0-0</v>
      </c>
      <c r="F22" s="966" t="str">
        <f>IF(D22=0,"0-0",(VLOOKUP(D22,'CONSOLIDADO PLAN DESARROLLO'!$EL$9:$ET$304,3,0)))</f>
        <v>0-0</v>
      </c>
      <c r="G22" s="994" t="str">
        <f>IF(D22=0,"0-0",(VLOOKUP(D22,'CONSOLIDADO PLAN DESARROLLO'!$EL$9:$ET$304,4,0)))</f>
        <v>0-0</v>
      </c>
      <c r="H22" s="975" t="str">
        <f>IF(D22=0,"0-0",(VLOOKUP(D22,'CONSOLIDADO PLAN DESARROLLO'!$EL$9:$ET$304,5,0)))</f>
        <v>0-0</v>
      </c>
      <c r="I22" s="978" t="str">
        <f>IF(D22=0,"0-0",(VLOOKUP(D22,'CONSOLIDADO PLAN DESARROLLO'!$EL$9:$ET$304,$R$3,0)))</f>
        <v>0-0</v>
      </c>
      <c r="J22" s="979"/>
      <c r="K22" s="987"/>
      <c r="L22" s="990"/>
      <c r="M22" s="174"/>
      <c r="N22" s="175"/>
      <c r="O22" s="176"/>
      <c r="P22" s="46"/>
      <c r="Q22" s="47"/>
      <c r="R22" s="1009"/>
      <c r="S22" s="48"/>
      <c r="T22" s="888"/>
      <c r="U22" s="49"/>
      <c r="V22" s="888"/>
      <c r="W22" s="49"/>
      <c r="X22" s="888"/>
      <c r="Y22" s="49"/>
      <c r="Z22" s="888"/>
      <c r="AA22" s="49"/>
      <c r="AB22" s="888"/>
      <c r="AC22" s="49"/>
      <c r="AD22" s="888"/>
      <c r="AE22" s="49"/>
      <c r="AF22" s="888"/>
      <c r="AG22" s="50"/>
      <c r="AH22" s="855"/>
      <c r="AI22" s="855"/>
      <c r="AJ22" s="879">
        <f>+R22+T22+V22+X22+Z22+AB22+AD22+AF22</f>
        <v>0</v>
      </c>
      <c r="AK22" s="103">
        <f t="shared" ref="AK22:AK27" si="39">AC22+AE22+AG22+S22+U22+W22+Y22+AA22</f>
        <v>0</v>
      </c>
      <c r="AL22" s="51"/>
      <c r="AM22" s="52"/>
      <c r="AN22" s="52"/>
      <c r="AO22" s="52"/>
      <c r="AP22" s="52"/>
      <c r="AQ22" s="52"/>
      <c r="AR22" s="53">
        <f t="shared" ref="AR22:AR27" si="40">SUM(AL22:AQ22)</f>
        <v>0</v>
      </c>
      <c r="AS22" s="54"/>
      <c r="AT22" s="52"/>
      <c r="AU22" s="53">
        <f t="shared" ref="AU22:AU26" si="41">SUM(AS22:AT22)</f>
        <v>0</v>
      </c>
      <c r="AV22" s="54"/>
      <c r="AW22" s="52"/>
      <c r="AX22" s="52"/>
      <c r="AY22" s="52"/>
      <c r="AZ22" s="55"/>
      <c r="BA22" s="56"/>
      <c r="BB22" s="56"/>
      <c r="BC22" s="57"/>
    </row>
    <row r="23" spans="1:55" ht="17.25" hidden="1" customHeight="1" x14ac:dyDescent="0.2">
      <c r="A23" s="955"/>
      <c r="B23" s="957"/>
      <c r="C23" s="960"/>
      <c r="D23" s="969"/>
      <c r="E23" s="973"/>
      <c r="F23" s="966"/>
      <c r="G23" s="994"/>
      <c r="H23" s="975"/>
      <c r="I23" s="980"/>
      <c r="J23" s="981"/>
      <c r="K23" s="987"/>
      <c r="L23" s="991"/>
      <c r="M23" s="174"/>
      <c r="N23" s="175"/>
      <c r="O23" s="176"/>
      <c r="P23" s="46"/>
      <c r="Q23" s="47"/>
      <c r="R23" s="1010"/>
      <c r="S23" s="48"/>
      <c r="T23" s="889"/>
      <c r="U23" s="49"/>
      <c r="V23" s="889"/>
      <c r="W23" s="49"/>
      <c r="X23" s="889"/>
      <c r="Y23" s="49"/>
      <c r="Z23" s="889"/>
      <c r="AA23" s="49"/>
      <c r="AB23" s="889"/>
      <c r="AC23" s="49"/>
      <c r="AD23" s="889"/>
      <c r="AE23" s="49"/>
      <c r="AF23" s="889"/>
      <c r="AG23" s="50"/>
      <c r="AH23" s="856"/>
      <c r="AI23" s="856"/>
      <c r="AJ23" s="880"/>
      <c r="AK23" s="103">
        <f t="shared" si="39"/>
        <v>0</v>
      </c>
      <c r="AL23" s="51"/>
      <c r="AM23" s="52"/>
      <c r="AN23" s="52"/>
      <c r="AO23" s="52"/>
      <c r="AP23" s="52"/>
      <c r="AQ23" s="52"/>
      <c r="AR23" s="53">
        <f t="shared" si="40"/>
        <v>0</v>
      </c>
      <c r="AS23" s="54"/>
      <c r="AT23" s="52"/>
      <c r="AU23" s="53">
        <f t="shared" si="41"/>
        <v>0</v>
      </c>
      <c r="AV23" s="54"/>
      <c r="AW23" s="52"/>
      <c r="AX23" s="52"/>
      <c r="AY23" s="52"/>
      <c r="AZ23" s="55"/>
      <c r="BA23" s="56"/>
      <c r="BB23" s="56"/>
      <c r="BC23" s="57"/>
    </row>
    <row r="24" spans="1:55" ht="17.25" hidden="1" customHeight="1" x14ac:dyDescent="0.2">
      <c r="A24" s="955"/>
      <c r="B24" s="957"/>
      <c r="C24" s="960"/>
      <c r="D24" s="969"/>
      <c r="E24" s="973"/>
      <c r="F24" s="966"/>
      <c r="G24" s="994"/>
      <c r="H24" s="975"/>
      <c r="I24" s="980"/>
      <c r="J24" s="981"/>
      <c r="K24" s="987"/>
      <c r="L24" s="991"/>
      <c r="M24" s="174"/>
      <c r="N24" s="175"/>
      <c r="O24" s="176"/>
      <c r="P24" s="46"/>
      <c r="Q24" s="47"/>
      <c r="R24" s="1010"/>
      <c r="S24" s="48"/>
      <c r="T24" s="889"/>
      <c r="U24" s="49"/>
      <c r="V24" s="889"/>
      <c r="W24" s="49"/>
      <c r="X24" s="889"/>
      <c r="Y24" s="49"/>
      <c r="Z24" s="889"/>
      <c r="AA24" s="49"/>
      <c r="AB24" s="889"/>
      <c r="AC24" s="49"/>
      <c r="AD24" s="889"/>
      <c r="AE24" s="49"/>
      <c r="AF24" s="889"/>
      <c r="AG24" s="50"/>
      <c r="AH24" s="856"/>
      <c r="AI24" s="856"/>
      <c r="AJ24" s="880"/>
      <c r="AK24" s="103">
        <f t="shared" si="39"/>
        <v>0</v>
      </c>
      <c r="AL24" s="51"/>
      <c r="AM24" s="52"/>
      <c r="AN24" s="52"/>
      <c r="AO24" s="52"/>
      <c r="AP24" s="52"/>
      <c r="AQ24" s="52"/>
      <c r="AR24" s="53">
        <f t="shared" si="40"/>
        <v>0</v>
      </c>
      <c r="AS24" s="54"/>
      <c r="AT24" s="52"/>
      <c r="AU24" s="53">
        <f t="shared" si="41"/>
        <v>0</v>
      </c>
      <c r="AV24" s="54"/>
      <c r="AW24" s="52"/>
      <c r="AX24" s="52"/>
      <c r="AY24" s="52"/>
      <c r="AZ24" s="55"/>
      <c r="BA24" s="56"/>
      <c r="BB24" s="56"/>
      <c r="BC24" s="57"/>
    </row>
    <row r="25" spans="1:55" ht="17.25" hidden="1" customHeight="1" x14ac:dyDescent="0.2">
      <c r="A25" s="955"/>
      <c r="B25" s="957"/>
      <c r="C25" s="960"/>
      <c r="D25" s="969"/>
      <c r="E25" s="973"/>
      <c r="F25" s="966"/>
      <c r="G25" s="994"/>
      <c r="H25" s="975"/>
      <c r="I25" s="980"/>
      <c r="J25" s="981"/>
      <c r="K25" s="987"/>
      <c r="L25" s="991"/>
      <c r="M25" s="174"/>
      <c r="N25" s="175"/>
      <c r="O25" s="176"/>
      <c r="P25" s="46"/>
      <c r="Q25" s="47"/>
      <c r="R25" s="1010"/>
      <c r="S25" s="48"/>
      <c r="T25" s="889"/>
      <c r="U25" s="49"/>
      <c r="V25" s="889"/>
      <c r="W25" s="49"/>
      <c r="X25" s="889"/>
      <c r="Y25" s="49"/>
      <c r="Z25" s="889"/>
      <c r="AA25" s="49"/>
      <c r="AB25" s="889"/>
      <c r="AC25" s="49"/>
      <c r="AD25" s="889"/>
      <c r="AE25" s="49"/>
      <c r="AF25" s="889"/>
      <c r="AG25" s="50"/>
      <c r="AH25" s="856"/>
      <c r="AI25" s="856"/>
      <c r="AJ25" s="880"/>
      <c r="AK25" s="103">
        <f t="shared" si="39"/>
        <v>0</v>
      </c>
      <c r="AL25" s="51"/>
      <c r="AM25" s="52"/>
      <c r="AN25" s="52"/>
      <c r="AO25" s="52"/>
      <c r="AP25" s="52"/>
      <c r="AQ25" s="52"/>
      <c r="AR25" s="53">
        <f t="shared" si="40"/>
        <v>0</v>
      </c>
      <c r="AS25" s="54"/>
      <c r="AT25" s="52"/>
      <c r="AU25" s="53">
        <f t="shared" si="41"/>
        <v>0</v>
      </c>
      <c r="AV25" s="54"/>
      <c r="AW25" s="52"/>
      <c r="AX25" s="52"/>
      <c r="AY25" s="52"/>
      <c r="AZ25" s="55"/>
      <c r="BA25" s="56"/>
      <c r="BB25" s="56"/>
      <c r="BC25" s="57"/>
    </row>
    <row r="26" spans="1:55" ht="17.25" hidden="1" customHeight="1" x14ac:dyDescent="0.2">
      <c r="A26" s="955"/>
      <c r="B26" s="957"/>
      <c r="C26" s="960"/>
      <c r="D26" s="969"/>
      <c r="E26" s="973"/>
      <c r="F26" s="966"/>
      <c r="G26" s="994"/>
      <c r="H26" s="975"/>
      <c r="I26" s="980"/>
      <c r="J26" s="981"/>
      <c r="K26" s="987"/>
      <c r="L26" s="991"/>
      <c r="M26" s="174"/>
      <c r="N26" s="175"/>
      <c r="O26" s="176"/>
      <c r="P26" s="46"/>
      <c r="Q26" s="47"/>
      <c r="R26" s="1010"/>
      <c r="S26" s="48"/>
      <c r="T26" s="889"/>
      <c r="U26" s="49"/>
      <c r="V26" s="889"/>
      <c r="W26" s="49"/>
      <c r="X26" s="889"/>
      <c r="Y26" s="49"/>
      <c r="Z26" s="889"/>
      <c r="AA26" s="49"/>
      <c r="AB26" s="889"/>
      <c r="AC26" s="49"/>
      <c r="AD26" s="889"/>
      <c r="AE26" s="49"/>
      <c r="AF26" s="889"/>
      <c r="AG26" s="50"/>
      <c r="AH26" s="856"/>
      <c r="AI26" s="856"/>
      <c r="AJ26" s="880"/>
      <c r="AK26" s="103">
        <f t="shared" si="39"/>
        <v>0</v>
      </c>
      <c r="AL26" s="51"/>
      <c r="AM26" s="52"/>
      <c r="AN26" s="52"/>
      <c r="AO26" s="52"/>
      <c r="AP26" s="52"/>
      <c r="AQ26" s="52"/>
      <c r="AR26" s="53">
        <f t="shared" si="40"/>
        <v>0</v>
      </c>
      <c r="AS26" s="54"/>
      <c r="AT26" s="52"/>
      <c r="AU26" s="53">
        <f t="shared" si="41"/>
        <v>0</v>
      </c>
      <c r="AV26" s="54"/>
      <c r="AW26" s="52"/>
      <c r="AX26" s="52"/>
      <c r="AY26" s="52"/>
      <c r="AZ26" s="55"/>
      <c r="BA26" s="56"/>
      <c r="BB26" s="56"/>
      <c r="BC26" s="57"/>
    </row>
    <row r="27" spans="1:55" ht="17.25" hidden="1" customHeight="1" x14ac:dyDescent="0.2">
      <c r="A27" s="955"/>
      <c r="B27" s="958"/>
      <c r="C27" s="961"/>
      <c r="D27" s="970"/>
      <c r="E27" s="973"/>
      <c r="F27" s="967"/>
      <c r="G27" s="995"/>
      <c r="H27" s="976"/>
      <c r="I27" s="980"/>
      <c r="J27" s="981"/>
      <c r="K27" s="988"/>
      <c r="L27" s="991"/>
      <c r="M27" s="177"/>
      <c r="N27" s="178"/>
      <c r="O27" s="179"/>
      <c r="P27" s="106"/>
      <c r="Q27" s="107"/>
      <c r="R27" s="1010"/>
      <c r="S27" s="108"/>
      <c r="T27" s="889"/>
      <c r="U27" s="109"/>
      <c r="V27" s="889"/>
      <c r="W27" s="109"/>
      <c r="X27" s="889"/>
      <c r="Y27" s="109"/>
      <c r="Z27" s="889"/>
      <c r="AA27" s="109"/>
      <c r="AB27" s="889"/>
      <c r="AC27" s="109"/>
      <c r="AD27" s="889"/>
      <c r="AE27" s="109"/>
      <c r="AF27" s="889"/>
      <c r="AG27" s="110"/>
      <c r="AH27" s="856"/>
      <c r="AI27" s="856"/>
      <c r="AJ27" s="881"/>
      <c r="AK27" s="103">
        <f t="shared" si="39"/>
        <v>0</v>
      </c>
      <c r="AL27" s="111"/>
      <c r="AM27" s="112"/>
      <c r="AN27" s="112"/>
      <c r="AO27" s="112"/>
      <c r="AP27" s="112"/>
      <c r="AQ27" s="112"/>
      <c r="AR27" s="53">
        <f t="shared" si="40"/>
        <v>0</v>
      </c>
      <c r="AS27" s="113"/>
      <c r="AT27" s="112"/>
      <c r="AU27" s="53">
        <f>SUM(AS27:AT27)</f>
        <v>0</v>
      </c>
      <c r="AV27" s="113"/>
      <c r="AW27" s="112"/>
      <c r="AX27" s="112"/>
      <c r="AY27" s="112"/>
      <c r="AZ27" s="114"/>
      <c r="BA27" s="115"/>
      <c r="BB27" s="115"/>
      <c r="BC27" s="116"/>
    </row>
    <row r="28" spans="1:55" ht="9.9499999999999993" hidden="1" customHeight="1" thickBot="1" x14ac:dyDescent="0.25">
      <c r="A28" s="956"/>
      <c r="B28" s="959"/>
      <c r="C28" s="962"/>
      <c r="D28" s="971"/>
      <c r="E28" s="974"/>
      <c r="F28" s="968"/>
      <c r="G28" s="996"/>
      <c r="H28" s="977"/>
      <c r="I28" s="982"/>
      <c r="J28" s="983"/>
      <c r="K28" s="989"/>
      <c r="L28" s="992"/>
      <c r="M28" s="180"/>
      <c r="N28" s="181"/>
      <c r="O28" s="182"/>
      <c r="P28" s="117"/>
      <c r="Q28" s="117"/>
      <c r="R28" s="1011"/>
      <c r="S28" s="183"/>
      <c r="T28" s="890"/>
      <c r="U28" s="184"/>
      <c r="V28" s="890"/>
      <c r="W28" s="184"/>
      <c r="X28" s="890"/>
      <c r="Y28" s="184"/>
      <c r="Z28" s="890"/>
      <c r="AA28" s="184"/>
      <c r="AB28" s="890"/>
      <c r="AC28" s="184"/>
      <c r="AD28" s="890"/>
      <c r="AE28" s="184"/>
      <c r="AF28" s="890"/>
      <c r="AG28" s="185"/>
      <c r="AH28" s="857"/>
      <c r="AI28" s="857"/>
      <c r="AJ28" s="118"/>
      <c r="AK28" s="119"/>
      <c r="AL28" s="186"/>
      <c r="AM28" s="187"/>
      <c r="AN28" s="187"/>
      <c r="AO28" s="187"/>
      <c r="AP28" s="187"/>
      <c r="AQ28" s="187"/>
      <c r="AR28" s="120"/>
      <c r="AS28" s="188"/>
      <c r="AT28" s="187"/>
      <c r="AU28" s="120"/>
      <c r="AV28" s="188"/>
      <c r="AW28" s="187"/>
      <c r="AX28" s="187"/>
      <c r="AY28" s="187"/>
      <c r="AZ28" s="189"/>
      <c r="BA28" s="190"/>
      <c r="BB28" s="190"/>
      <c r="BC28" s="191"/>
    </row>
    <row r="29" spans="1:55" ht="6" hidden="1" customHeight="1" x14ac:dyDescent="0.2">
      <c r="A29" s="156"/>
      <c r="B29" s="192"/>
      <c r="C29" s="192"/>
      <c r="D29" s="192"/>
      <c r="E29" s="192"/>
      <c r="F29" s="192"/>
      <c r="G29" s="192"/>
      <c r="H29" s="192"/>
      <c r="I29" s="993"/>
      <c r="J29" s="993"/>
      <c r="K29" s="192"/>
      <c r="L29" s="192"/>
      <c r="M29" s="192"/>
      <c r="N29" s="192"/>
      <c r="O29" s="192"/>
      <c r="P29" s="192"/>
      <c r="Q29" s="192"/>
      <c r="R29" s="192"/>
      <c r="S29" s="192"/>
      <c r="T29" s="192"/>
      <c r="U29" s="192"/>
      <c r="V29" s="192"/>
      <c r="W29" s="192"/>
      <c r="X29" s="192"/>
      <c r="Y29" s="192"/>
      <c r="Z29" s="192"/>
      <c r="AA29" s="192"/>
      <c r="AB29" s="192"/>
      <c r="AC29" s="192"/>
      <c r="AD29" s="192"/>
      <c r="AE29" s="192"/>
      <c r="AF29" s="192"/>
      <c r="AG29" s="192"/>
      <c r="AH29" s="192"/>
      <c r="AI29" s="192"/>
      <c r="AJ29" s="192"/>
      <c r="AK29" s="193"/>
      <c r="AL29" s="193"/>
      <c r="AM29" s="193"/>
      <c r="AN29" s="193"/>
      <c r="AO29" s="193"/>
      <c r="AP29" s="193"/>
      <c r="AQ29" s="194"/>
      <c r="AR29" s="193"/>
      <c r="AS29" s="193"/>
      <c r="AT29" s="193"/>
      <c r="AU29" s="193"/>
      <c r="AV29" s="193"/>
      <c r="AW29" s="193"/>
      <c r="AX29" s="193"/>
      <c r="AY29" s="193"/>
      <c r="AZ29" s="193"/>
      <c r="BA29" s="193"/>
      <c r="BB29" s="193"/>
      <c r="BC29" s="156"/>
    </row>
    <row r="30" spans="1:55" ht="72" hidden="1" customHeight="1" x14ac:dyDescent="0.2">
      <c r="A30" s="954">
        <v>3</v>
      </c>
      <c r="B30" s="161" t="s">
        <v>1705</v>
      </c>
      <c r="C30" s="162" t="s">
        <v>1706</v>
      </c>
      <c r="D30" s="163" t="s">
        <v>21</v>
      </c>
      <c r="E30" s="163" t="s">
        <v>1893</v>
      </c>
      <c r="F30" s="162" t="s">
        <v>1707</v>
      </c>
      <c r="G30" s="164" t="s">
        <v>1679</v>
      </c>
      <c r="H30" s="164" t="s">
        <v>1680</v>
      </c>
      <c r="I30" s="165" t="s">
        <v>1909</v>
      </c>
      <c r="J30" s="166">
        <f>+$N$3</f>
        <v>2019</v>
      </c>
      <c r="K30" s="164" t="s">
        <v>1926</v>
      </c>
      <c r="L30" s="165" t="s">
        <v>1927</v>
      </c>
      <c r="M30" s="162" t="s">
        <v>1708</v>
      </c>
      <c r="N30" s="162" t="s">
        <v>1709</v>
      </c>
      <c r="O30" s="162" t="s">
        <v>1710</v>
      </c>
      <c r="P30" s="162" t="s">
        <v>1711</v>
      </c>
      <c r="Q30" s="162" t="s">
        <v>1712</v>
      </c>
      <c r="R30" s="167">
        <f t="shared" ref="R30" si="42">SUM(R31:R37)</f>
        <v>0</v>
      </c>
      <c r="S30" s="168">
        <f t="shared" ref="S30" si="43">SUM(S31:S37)</f>
        <v>0</v>
      </c>
      <c r="T30" s="169">
        <f t="shared" ref="T30" si="44">SUM(T31:T37)</f>
        <v>0</v>
      </c>
      <c r="U30" s="170">
        <f t="shared" ref="U30" si="45">SUM(U31:U37)</f>
        <v>0</v>
      </c>
      <c r="V30" s="169">
        <f t="shared" ref="V30" si="46">SUM(V31:V37)</f>
        <v>0</v>
      </c>
      <c r="W30" s="170">
        <f t="shared" ref="W30" si="47">SUM(W31:W37)</f>
        <v>0</v>
      </c>
      <c r="X30" s="169">
        <f t="shared" ref="X30" si="48">SUM(X31:X37)</f>
        <v>0</v>
      </c>
      <c r="Y30" s="170">
        <f t="shared" ref="Y30" si="49">SUM(Y31:Y37)</f>
        <v>0</v>
      </c>
      <c r="Z30" s="169">
        <f t="shared" ref="Z30" si="50">SUM(Z31:Z37)</f>
        <v>0</v>
      </c>
      <c r="AA30" s="170">
        <f t="shared" ref="AA30" si="51">SUM(AA31:AA37)</f>
        <v>0</v>
      </c>
      <c r="AB30" s="169">
        <f t="shared" ref="AB30" si="52">SUM(AB31:AB37)</f>
        <v>0</v>
      </c>
      <c r="AC30" s="170">
        <f t="shared" ref="AC30" si="53">SUM(AC31:AC37)</f>
        <v>0</v>
      </c>
      <c r="AD30" s="169">
        <f t="shared" ref="AD30" si="54">SUM(AD31:AD37)</f>
        <v>0</v>
      </c>
      <c r="AE30" s="170">
        <f t="shared" ref="AE30" si="55">SUM(AE31:AE37)</f>
        <v>0</v>
      </c>
      <c r="AF30" s="169">
        <f t="shared" ref="AF30" si="56">SUM(AF31:AF37)</f>
        <v>0</v>
      </c>
      <c r="AG30" s="171">
        <f t="shared" ref="AG30" si="57">SUM(AG31:AG37)</f>
        <v>0</v>
      </c>
      <c r="AH30" s="854"/>
      <c r="AI30" s="854"/>
      <c r="AJ30" s="172">
        <f t="shared" ref="AJ30" si="58">SUM(AJ31:AJ37)</f>
        <v>0</v>
      </c>
      <c r="AK30" s="173">
        <f t="shared" ref="AK30" si="59">SUM(AK31:AK37)</f>
        <v>0</v>
      </c>
      <c r="AL30" s="41">
        <f t="shared" ref="AL30" si="60">SUM(AL31:AL37)</f>
        <v>0</v>
      </c>
      <c r="AM30" s="42">
        <f t="shared" ref="AM30" si="61">SUM(AM31:AM37)</f>
        <v>0</v>
      </c>
      <c r="AN30" s="42">
        <f t="shared" ref="AN30" si="62">SUM(AN31:AN37)</f>
        <v>0</v>
      </c>
      <c r="AO30" s="42">
        <f t="shared" ref="AO30" si="63">SUM(AO31:AO37)</f>
        <v>0</v>
      </c>
      <c r="AP30" s="42">
        <f t="shared" ref="AP30" si="64">SUM(AP31:AP37)</f>
        <v>0</v>
      </c>
      <c r="AQ30" s="42">
        <f t="shared" ref="AQ30" si="65">SUM(AQ31:AQ37)</f>
        <v>0</v>
      </c>
      <c r="AR30" s="43">
        <f t="shared" ref="AR30" si="66">SUM(AR31:AR37)</f>
        <v>0</v>
      </c>
      <c r="AS30" s="104">
        <f t="shared" ref="AS30" si="67">SUM(AS31:AS37)</f>
        <v>0</v>
      </c>
      <c r="AT30" s="42">
        <f t="shared" ref="AT30" si="68">SUM(AT31:AT37)</f>
        <v>0</v>
      </c>
      <c r="AU30" s="43">
        <f t="shared" ref="AU30" si="69">SUM(AU31:AU37)</f>
        <v>0</v>
      </c>
      <c r="AV30" s="104">
        <f t="shared" ref="AV30" si="70">SUM(AV31:AV37)</f>
        <v>0</v>
      </c>
      <c r="AW30" s="42">
        <f t="shared" ref="AW30" si="71">SUM(AW31:AW37)</f>
        <v>0</v>
      </c>
      <c r="AX30" s="42">
        <f t="shared" ref="AX30" si="72">SUM(AX31:AX37)</f>
        <v>0</v>
      </c>
      <c r="AY30" s="42">
        <f t="shared" ref="AY30" si="73">SUM(AY31:AY37)</f>
        <v>0</v>
      </c>
      <c r="AZ30" s="105">
        <f t="shared" ref="AZ30" si="74">SUM(AZ31:AZ37)</f>
        <v>0</v>
      </c>
      <c r="BA30" s="44" t="s">
        <v>1685</v>
      </c>
      <c r="BB30" s="44" t="s">
        <v>1686</v>
      </c>
      <c r="BC30" s="45" t="s">
        <v>1687</v>
      </c>
    </row>
    <row r="31" spans="1:55" ht="17.25" hidden="1" customHeight="1" x14ac:dyDescent="0.2">
      <c r="A31" s="955"/>
      <c r="B31" s="957" t="str">
        <f>VLOOKUP($D$9,'PROYECTOS REGISTRADOS'!$A$2:$D$82,4,0)</f>
        <v>Implementación de estrategias para la ampliación, cobertura, adecuación y mantenimiento de las redes de energía, gas, telefonia, conectividad, telecomunicaciones del Municipio de Tocancipá, Cundinamarca, Centro Oriente.</v>
      </c>
      <c r="C31" s="960" t="str">
        <f>VLOOKUP($D$9,'PROYECTOS REGISTRADOS'!$A$2:$D$82,3,0)</f>
        <v>2016-25817-0049</v>
      </c>
      <c r="D31" s="969"/>
      <c r="E31" s="972" t="str">
        <f>IF(D31=0,"0-0",(VLOOKUP(D31,'CONSOLIDADO PLAN DESARROLLO'!$EL$9:$ET$304,2,0)))</f>
        <v>0-0</v>
      </c>
      <c r="F31" s="966" t="str">
        <f>IF(D31=0,"0-0",(VLOOKUP(D31,'CONSOLIDADO PLAN DESARROLLO'!$EL$9:$ET$304,3,0)))</f>
        <v>0-0</v>
      </c>
      <c r="G31" s="994" t="str">
        <f>IF(D31=0,"0-0",(VLOOKUP(D31,'CONSOLIDADO PLAN DESARROLLO'!$EL$9:$ET$304,4,0)))</f>
        <v>0-0</v>
      </c>
      <c r="H31" s="975" t="str">
        <f>IF(D31=0,"0-0",(VLOOKUP(D31,'CONSOLIDADO PLAN DESARROLLO'!$EL$9:$ET$304,5,0)))</f>
        <v>0-0</v>
      </c>
      <c r="I31" s="978" t="str">
        <f>IF(D31=0,"0-0",(VLOOKUP(D31,'CONSOLIDADO PLAN DESARROLLO'!$EL$9:$ET$304,$R$3,0)))</f>
        <v>0-0</v>
      </c>
      <c r="J31" s="979"/>
      <c r="K31" s="987"/>
      <c r="L31" s="990"/>
      <c r="M31" s="174"/>
      <c r="N31" s="175"/>
      <c r="O31" s="176"/>
      <c r="P31" s="46"/>
      <c r="Q31" s="47"/>
      <c r="R31" s="1009"/>
      <c r="S31" s="48"/>
      <c r="T31" s="888"/>
      <c r="U31" s="49"/>
      <c r="V31" s="888"/>
      <c r="W31" s="49"/>
      <c r="X31" s="888"/>
      <c r="Y31" s="49"/>
      <c r="Z31" s="888"/>
      <c r="AA31" s="49"/>
      <c r="AB31" s="888"/>
      <c r="AC31" s="49"/>
      <c r="AD31" s="888"/>
      <c r="AE31" s="49"/>
      <c r="AF31" s="888"/>
      <c r="AG31" s="50"/>
      <c r="AH31" s="855"/>
      <c r="AI31" s="855"/>
      <c r="AJ31" s="879">
        <f>+R31+T31+V31+X31+Z31+AB31+AD31+AF31</f>
        <v>0</v>
      </c>
      <c r="AK31" s="103">
        <f t="shared" ref="AK31:AK36" si="75">AC31+AE31+AG31+S31+U31+W31+Y31+AA31</f>
        <v>0</v>
      </c>
      <c r="AL31" s="51"/>
      <c r="AM31" s="52"/>
      <c r="AN31" s="52"/>
      <c r="AO31" s="52"/>
      <c r="AP31" s="52"/>
      <c r="AQ31" s="52"/>
      <c r="AR31" s="53">
        <f t="shared" ref="AR31:AR36" si="76">SUM(AL31:AQ31)</f>
        <v>0</v>
      </c>
      <c r="AS31" s="54"/>
      <c r="AT31" s="52"/>
      <c r="AU31" s="53">
        <f t="shared" ref="AU31:AU35" si="77">SUM(AS31:AT31)</f>
        <v>0</v>
      </c>
      <c r="AV31" s="54"/>
      <c r="AW31" s="52"/>
      <c r="AX31" s="52"/>
      <c r="AY31" s="52"/>
      <c r="AZ31" s="55"/>
      <c r="BA31" s="56"/>
      <c r="BB31" s="56"/>
      <c r="BC31" s="57"/>
    </row>
    <row r="32" spans="1:55" ht="17.25" hidden="1" customHeight="1" x14ac:dyDescent="0.2">
      <c r="A32" s="955"/>
      <c r="B32" s="957"/>
      <c r="C32" s="960"/>
      <c r="D32" s="969"/>
      <c r="E32" s="973"/>
      <c r="F32" s="966"/>
      <c r="G32" s="994"/>
      <c r="H32" s="975"/>
      <c r="I32" s="980"/>
      <c r="J32" s="981"/>
      <c r="K32" s="987"/>
      <c r="L32" s="991"/>
      <c r="M32" s="174"/>
      <c r="N32" s="175"/>
      <c r="O32" s="176"/>
      <c r="P32" s="46"/>
      <c r="Q32" s="47"/>
      <c r="R32" s="1010"/>
      <c r="S32" s="48"/>
      <c r="T32" s="889"/>
      <c r="U32" s="49"/>
      <c r="V32" s="889"/>
      <c r="W32" s="49"/>
      <c r="X32" s="889"/>
      <c r="Y32" s="49"/>
      <c r="Z32" s="889"/>
      <c r="AA32" s="49"/>
      <c r="AB32" s="889"/>
      <c r="AC32" s="49"/>
      <c r="AD32" s="889"/>
      <c r="AE32" s="49"/>
      <c r="AF32" s="889"/>
      <c r="AG32" s="50"/>
      <c r="AH32" s="856"/>
      <c r="AI32" s="856"/>
      <c r="AJ32" s="880"/>
      <c r="AK32" s="103">
        <f t="shared" si="75"/>
        <v>0</v>
      </c>
      <c r="AL32" s="51"/>
      <c r="AM32" s="52"/>
      <c r="AN32" s="52"/>
      <c r="AO32" s="52"/>
      <c r="AP32" s="52"/>
      <c r="AQ32" s="52"/>
      <c r="AR32" s="53">
        <f t="shared" si="76"/>
        <v>0</v>
      </c>
      <c r="AS32" s="54"/>
      <c r="AT32" s="52"/>
      <c r="AU32" s="53">
        <f t="shared" si="77"/>
        <v>0</v>
      </c>
      <c r="AV32" s="54"/>
      <c r="AW32" s="52"/>
      <c r="AX32" s="52"/>
      <c r="AY32" s="52"/>
      <c r="AZ32" s="55"/>
      <c r="BA32" s="56"/>
      <c r="BB32" s="56"/>
      <c r="BC32" s="57"/>
    </row>
    <row r="33" spans="1:55" ht="17.25" hidden="1" customHeight="1" x14ac:dyDescent="0.2">
      <c r="A33" s="955"/>
      <c r="B33" s="957"/>
      <c r="C33" s="960"/>
      <c r="D33" s="969"/>
      <c r="E33" s="973"/>
      <c r="F33" s="966"/>
      <c r="G33" s="994"/>
      <c r="H33" s="975"/>
      <c r="I33" s="980"/>
      <c r="J33" s="981"/>
      <c r="K33" s="987"/>
      <c r="L33" s="991"/>
      <c r="M33" s="174"/>
      <c r="N33" s="175"/>
      <c r="O33" s="176"/>
      <c r="P33" s="46"/>
      <c r="Q33" s="47"/>
      <c r="R33" s="1010"/>
      <c r="S33" s="48"/>
      <c r="T33" s="889"/>
      <c r="U33" s="49"/>
      <c r="V33" s="889"/>
      <c r="W33" s="49"/>
      <c r="X33" s="889"/>
      <c r="Y33" s="49"/>
      <c r="Z33" s="889"/>
      <c r="AA33" s="49"/>
      <c r="AB33" s="889"/>
      <c r="AC33" s="49"/>
      <c r="AD33" s="889"/>
      <c r="AE33" s="49"/>
      <c r="AF33" s="889"/>
      <c r="AG33" s="50"/>
      <c r="AH33" s="856"/>
      <c r="AI33" s="856"/>
      <c r="AJ33" s="880"/>
      <c r="AK33" s="103">
        <f t="shared" si="75"/>
        <v>0</v>
      </c>
      <c r="AL33" s="51"/>
      <c r="AM33" s="52"/>
      <c r="AN33" s="52"/>
      <c r="AO33" s="52"/>
      <c r="AP33" s="52"/>
      <c r="AQ33" s="52"/>
      <c r="AR33" s="53">
        <f t="shared" si="76"/>
        <v>0</v>
      </c>
      <c r="AS33" s="54"/>
      <c r="AT33" s="52"/>
      <c r="AU33" s="53">
        <f t="shared" si="77"/>
        <v>0</v>
      </c>
      <c r="AV33" s="54"/>
      <c r="AW33" s="52"/>
      <c r="AX33" s="52"/>
      <c r="AY33" s="52"/>
      <c r="AZ33" s="55"/>
      <c r="BA33" s="56"/>
      <c r="BB33" s="56"/>
      <c r="BC33" s="57"/>
    </row>
    <row r="34" spans="1:55" ht="17.25" hidden="1" customHeight="1" x14ac:dyDescent="0.2">
      <c r="A34" s="955"/>
      <c r="B34" s="957"/>
      <c r="C34" s="960"/>
      <c r="D34" s="969"/>
      <c r="E34" s="973"/>
      <c r="F34" s="966"/>
      <c r="G34" s="994"/>
      <c r="H34" s="975"/>
      <c r="I34" s="980"/>
      <c r="J34" s="981"/>
      <c r="K34" s="987"/>
      <c r="L34" s="991"/>
      <c r="M34" s="174"/>
      <c r="N34" s="175"/>
      <c r="O34" s="176"/>
      <c r="P34" s="46"/>
      <c r="Q34" s="47"/>
      <c r="R34" s="1010"/>
      <c r="S34" s="48"/>
      <c r="T34" s="889"/>
      <c r="U34" s="49"/>
      <c r="V34" s="889"/>
      <c r="W34" s="49"/>
      <c r="X34" s="889"/>
      <c r="Y34" s="49"/>
      <c r="Z34" s="889"/>
      <c r="AA34" s="49"/>
      <c r="AB34" s="889"/>
      <c r="AC34" s="49"/>
      <c r="AD34" s="889"/>
      <c r="AE34" s="49"/>
      <c r="AF34" s="889"/>
      <c r="AG34" s="50"/>
      <c r="AH34" s="856"/>
      <c r="AI34" s="856"/>
      <c r="AJ34" s="880"/>
      <c r="AK34" s="103">
        <f t="shared" si="75"/>
        <v>0</v>
      </c>
      <c r="AL34" s="51"/>
      <c r="AM34" s="52"/>
      <c r="AN34" s="52"/>
      <c r="AO34" s="52"/>
      <c r="AP34" s="52"/>
      <c r="AQ34" s="52"/>
      <c r="AR34" s="53">
        <f t="shared" si="76"/>
        <v>0</v>
      </c>
      <c r="AS34" s="54"/>
      <c r="AT34" s="52"/>
      <c r="AU34" s="53">
        <f t="shared" si="77"/>
        <v>0</v>
      </c>
      <c r="AV34" s="54"/>
      <c r="AW34" s="52"/>
      <c r="AX34" s="52"/>
      <c r="AY34" s="52"/>
      <c r="AZ34" s="55"/>
      <c r="BA34" s="56"/>
      <c r="BB34" s="56"/>
      <c r="BC34" s="57"/>
    </row>
    <row r="35" spans="1:55" ht="17.25" hidden="1" customHeight="1" x14ac:dyDescent="0.2">
      <c r="A35" s="955"/>
      <c r="B35" s="957"/>
      <c r="C35" s="960"/>
      <c r="D35" s="969"/>
      <c r="E35" s="973"/>
      <c r="F35" s="966"/>
      <c r="G35" s="994"/>
      <c r="H35" s="975"/>
      <c r="I35" s="980"/>
      <c r="J35" s="981"/>
      <c r="K35" s="987"/>
      <c r="L35" s="991"/>
      <c r="M35" s="174"/>
      <c r="N35" s="175"/>
      <c r="O35" s="176"/>
      <c r="P35" s="46"/>
      <c r="Q35" s="47"/>
      <c r="R35" s="1010"/>
      <c r="S35" s="48"/>
      <c r="T35" s="889"/>
      <c r="U35" s="49"/>
      <c r="V35" s="889"/>
      <c r="W35" s="49"/>
      <c r="X35" s="889"/>
      <c r="Y35" s="49"/>
      <c r="Z35" s="889"/>
      <c r="AA35" s="49"/>
      <c r="AB35" s="889"/>
      <c r="AC35" s="49"/>
      <c r="AD35" s="889"/>
      <c r="AE35" s="49"/>
      <c r="AF35" s="889"/>
      <c r="AG35" s="50"/>
      <c r="AH35" s="856"/>
      <c r="AI35" s="856"/>
      <c r="AJ35" s="880"/>
      <c r="AK35" s="103">
        <f t="shared" si="75"/>
        <v>0</v>
      </c>
      <c r="AL35" s="51"/>
      <c r="AM35" s="52"/>
      <c r="AN35" s="52"/>
      <c r="AO35" s="52"/>
      <c r="AP35" s="52"/>
      <c r="AQ35" s="52"/>
      <c r="AR35" s="53">
        <f t="shared" si="76"/>
        <v>0</v>
      </c>
      <c r="AS35" s="54"/>
      <c r="AT35" s="52"/>
      <c r="AU35" s="53">
        <f t="shared" si="77"/>
        <v>0</v>
      </c>
      <c r="AV35" s="54"/>
      <c r="AW35" s="52"/>
      <c r="AX35" s="52"/>
      <c r="AY35" s="52"/>
      <c r="AZ35" s="55"/>
      <c r="BA35" s="56"/>
      <c r="BB35" s="56"/>
      <c r="BC35" s="57"/>
    </row>
    <row r="36" spans="1:55" ht="17.25" hidden="1" customHeight="1" x14ac:dyDescent="0.2">
      <c r="A36" s="955"/>
      <c r="B36" s="958"/>
      <c r="C36" s="961"/>
      <c r="D36" s="970"/>
      <c r="E36" s="973"/>
      <c r="F36" s="967"/>
      <c r="G36" s="995"/>
      <c r="H36" s="976"/>
      <c r="I36" s="980"/>
      <c r="J36" s="981"/>
      <c r="K36" s="988"/>
      <c r="L36" s="991"/>
      <c r="M36" s="177"/>
      <c r="N36" s="178"/>
      <c r="O36" s="179"/>
      <c r="P36" s="106"/>
      <c r="Q36" s="107"/>
      <c r="R36" s="1010"/>
      <c r="S36" s="108"/>
      <c r="T36" s="889"/>
      <c r="U36" s="109"/>
      <c r="V36" s="889"/>
      <c r="W36" s="109"/>
      <c r="X36" s="889"/>
      <c r="Y36" s="109"/>
      <c r="Z36" s="889"/>
      <c r="AA36" s="109"/>
      <c r="AB36" s="889"/>
      <c r="AC36" s="109"/>
      <c r="AD36" s="889"/>
      <c r="AE36" s="109"/>
      <c r="AF36" s="889"/>
      <c r="AG36" s="110"/>
      <c r="AH36" s="856"/>
      <c r="AI36" s="856"/>
      <c r="AJ36" s="881"/>
      <c r="AK36" s="103">
        <f t="shared" si="75"/>
        <v>0</v>
      </c>
      <c r="AL36" s="111"/>
      <c r="AM36" s="112"/>
      <c r="AN36" s="112"/>
      <c r="AO36" s="112"/>
      <c r="AP36" s="112"/>
      <c r="AQ36" s="112"/>
      <c r="AR36" s="53">
        <f t="shared" si="76"/>
        <v>0</v>
      </c>
      <c r="AS36" s="113"/>
      <c r="AT36" s="112"/>
      <c r="AU36" s="53">
        <f>SUM(AS36:AT36)</f>
        <v>0</v>
      </c>
      <c r="AV36" s="113"/>
      <c r="AW36" s="112"/>
      <c r="AX36" s="112"/>
      <c r="AY36" s="112"/>
      <c r="AZ36" s="114"/>
      <c r="BA36" s="115"/>
      <c r="BB36" s="115"/>
      <c r="BC36" s="116"/>
    </row>
    <row r="37" spans="1:55" ht="9.9499999999999993" hidden="1" customHeight="1" thickBot="1" x14ac:dyDescent="0.25">
      <c r="A37" s="956"/>
      <c r="B37" s="959"/>
      <c r="C37" s="962"/>
      <c r="D37" s="971"/>
      <c r="E37" s="974"/>
      <c r="F37" s="968"/>
      <c r="G37" s="996"/>
      <c r="H37" s="977"/>
      <c r="I37" s="982"/>
      <c r="J37" s="983"/>
      <c r="K37" s="989"/>
      <c r="L37" s="992"/>
      <c r="M37" s="180"/>
      <c r="N37" s="181"/>
      <c r="O37" s="182"/>
      <c r="P37" s="117"/>
      <c r="Q37" s="117"/>
      <c r="R37" s="1011"/>
      <c r="S37" s="183"/>
      <c r="T37" s="890"/>
      <c r="U37" s="184"/>
      <c r="V37" s="890"/>
      <c r="W37" s="184"/>
      <c r="X37" s="890"/>
      <c r="Y37" s="184"/>
      <c r="Z37" s="890"/>
      <c r="AA37" s="184"/>
      <c r="AB37" s="890"/>
      <c r="AC37" s="184"/>
      <c r="AD37" s="890"/>
      <c r="AE37" s="184"/>
      <c r="AF37" s="890"/>
      <c r="AG37" s="185"/>
      <c r="AH37" s="857"/>
      <c r="AI37" s="857"/>
      <c r="AJ37" s="118"/>
      <c r="AK37" s="119"/>
      <c r="AL37" s="186"/>
      <c r="AM37" s="187"/>
      <c r="AN37" s="187"/>
      <c r="AO37" s="187"/>
      <c r="AP37" s="187"/>
      <c r="AQ37" s="187"/>
      <c r="AR37" s="120"/>
      <c r="AS37" s="188"/>
      <c r="AT37" s="187"/>
      <c r="AU37" s="120"/>
      <c r="AV37" s="188"/>
      <c r="AW37" s="187"/>
      <c r="AX37" s="187"/>
      <c r="AY37" s="187"/>
      <c r="AZ37" s="189"/>
      <c r="BA37" s="190"/>
      <c r="BB37" s="190"/>
      <c r="BC37" s="191"/>
    </row>
    <row r="38" spans="1:55" ht="6" hidden="1" customHeight="1" x14ac:dyDescent="0.2">
      <c r="A38" s="156"/>
      <c r="B38" s="192"/>
      <c r="C38" s="192"/>
      <c r="D38" s="192"/>
      <c r="E38" s="192"/>
      <c r="F38" s="192"/>
      <c r="G38" s="192"/>
      <c r="H38" s="192"/>
      <c r="I38" s="993"/>
      <c r="J38" s="993"/>
      <c r="K38" s="192"/>
      <c r="L38" s="192"/>
      <c r="M38" s="192"/>
      <c r="N38" s="192"/>
      <c r="O38" s="192"/>
      <c r="P38" s="192"/>
      <c r="Q38" s="192"/>
      <c r="R38" s="192"/>
      <c r="S38" s="192"/>
      <c r="T38" s="192"/>
      <c r="U38" s="192"/>
      <c r="V38" s="192"/>
      <c r="W38" s="192"/>
      <c r="X38" s="192"/>
      <c r="Y38" s="192"/>
      <c r="Z38" s="192"/>
      <c r="AA38" s="192"/>
      <c r="AB38" s="192"/>
      <c r="AC38" s="192"/>
      <c r="AD38" s="192"/>
      <c r="AE38" s="192"/>
      <c r="AF38" s="192"/>
      <c r="AG38" s="192"/>
      <c r="AH38" s="192"/>
      <c r="AI38" s="192"/>
      <c r="AJ38" s="192"/>
      <c r="AK38" s="193"/>
      <c r="AL38" s="193"/>
      <c r="AM38" s="193"/>
      <c r="AN38" s="193"/>
      <c r="AO38" s="193"/>
      <c r="AP38" s="193"/>
      <c r="AQ38" s="194"/>
      <c r="AR38" s="193"/>
      <c r="AS38" s="193"/>
      <c r="AT38" s="193"/>
      <c r="AU38" s="193"/>
      <c r="AV38" s="193"/>
      <c r="AW38" s="193"/>
      <c r="AX38" s="193"/>
      <c r="AY38" s="193"/>
      <c r="AZ38" s="193"/>
      <c r="BA38" s="193"/>
      <c r="BB38" s="193"/>
      <c r="BC38" s="156"/>
    </row>
    <row r="39" spans="1:55" ht="72" hidden="1" customHeight="1" x14ac:dyDescent="0.2">
      <c r="A39" s="954">
        <v>4</v>
      </c>
      <c r="B39" s="161" t="s">
        <v>1705</v>
      </c>
      <c r="C39" s="162" t="s">
        <v>1706</v>
      </c>
      <c r="D39" s="163" t="s">
        <v>21</v>
      </c>
      <c r="E39" s="163" t="s">
        <v>1893</v>
      </c>
      <c r="F39" s="162" t="s">
        <v>1707</v>
      </c>
      <c r="G39" s="164" t="s">
        <v>1679</v>
      </c>
      <c r="H39" s="164" t="s">
        <v>1680</v>
      </c>
      <c r="I39" s="165" t="s">
        <v>1909</v>
      </c>
      <c r="J39" s="166">
        <f>+$N$3</f>
        <v>2019</v>
      </c>
      <c r="K39" s="164" t="s">
        <v>1926</v>
      </c>
      <c r="L39" s="165" t="s">
        <v>1927</v>
      </c>
      <c r="M39" s="162" t="s">
        <v>1708</v>
      </c>
      <c r="N39" s="162" t="s">
        <v>1709</v>
      </c>
      <c r="O39" s="162" t="s">
        <v>1710</v>
      </c>
      <c r="P39" s="162" t="s">
        <v>1711</v>
      </c>
      <c r="Q39" s="162" t="s">
        <v>1712</v>
      </c>
      <c r="R39" s="167">
        <f t="shared" ref="R39" si="78">SUM(R40:R46)</f>
        <v>0</v>
      </c>
      <c r="S39" s="168">
        <f t="shared" ref="S39" si="79">SUM(S40:S46)</f>
        <v>0</v>
      </c>
      <c r="T39" s="169">
        <f t="shared" ref="T39" si="80">SUM(T40:T46)</f>
        <v>0</v>
      </c>
      <c r="U39" s="170">
        <f t="shared" ref="U39" si="81">SUM(U40:U46)</f>
        <v>0</v>
      </c>
      <c r="V39" s="169">
        <f t="shared" ref="V39" si="82">SUM(V40:V46)</f>
        <v>0</v>
      </c>
      <c r="W39" s="170">
        <f t="shared" ref="W39" si="83">SUM(W40:W46)</f>
        <v>0</v>
      </c>
      <c r="X39" s="169">
        <f t="shared" ref="X39" si="84">SUM(X40:X46)</f>
        <v>0</v>
      </c>
      <c r="Y39" s="170">
        <f t="shared" ref="Y39" si="85">SUM(Y40:Y46)</f>
        <v>0</v>
      </c>
      <c r="Z39" s="169">
        <f t="shared" ref="Z39" si="86">SUM(Z40:Z46)</f>
        <v>0</v>
      </c>
      <c r="AA39" s="170">
        <f t="shared" ref="AA39" si="87">SUM(AA40:AA46)</f>
        <v>0</v>
      </c>
      <c r="AB39" s="169">
        <f t="shared" ref="AB39" si="88">SUM(AB40:AB46)</f>
        <v>0</v>
      </c>
      <c r="AC39" s="170">
        <f t="shared" ref="AC39" si="89">SUM(AC40:AC46)</f>
        <v>0</v>
      </c>
      <c r="AD39" s="169">
        <f t="shared" ref="AD39" si="90">SUM(AD40:AD46)</f>
        <v>0</v>
      </c>
      <c r="AE39" s="170">
        <f t="shared" ref="AE39" si="91">SUM(AE40:AE46)</f>
        <v>0</v>
      </c>
      <c r="AF39" s="169">
        <f t="shared" ref="AF39" si="92">SUM(AF40:AF46)</f>
        <v>0</v>
      </c>
      <c r="AG39" s="171">
        <f t="shared" ref="AG39" si="93">SUM(AG40:AG46)</f>
        <v>0</v>
      </c>
      <c r="AH39" s="854"/>
      <c r="AI39" s="854"/>
      <c r="AJ39" s="172">
        <f t="shared" ref="AJ39" si="94">SUM(AJ40:AJ46)</f>
        <v>0</v>
      </c>
      <c r="AK39" s="173">
        <f t="shared" ref="AK39" si="95">SUM(AK40:AK46)</f>
        <v>0</v>
      </c>
      <c r="AL39" s="41">
        <f t="shared" ref="AL39" si="96">SUM(AL40:AL46)</f>
        <v>0</v>
      </c>
      <c r="AM39" s="42">
        <f t="shared" ref="AM39" si="97">SUM(AM40:AM46)</f>
        <v>0</v>
      </c>
      <c r="AN39" s="42">
        <f t="shared" ref="AN39" si="98">SUM(AN40:AN46)</f>
        <v>0</v>
      </c>
      <c r="AO39" s="42">
        <f t="shared" ref="AO39" si="99">SUM(AO40:AO46)</f>
        <v>0</v>
      </c>
      <c r="AP39" s="42">
        <f t="shared" ref="AP39" si="100">SUM(AP40:AP46)</f>
        <v>0</v>
      </c>
      <c r="AQ39" s="42">
        <f t="shared" ref="AQ39" si="101">SUM(AQ40:AQ46)</f>
        <v>0</v>
      </c>
      <c r="AR39" s="43">
        <f t="shared" ref="AR39" si="102">SUM(AR40:AR46)</f>
        <v>0</v>
      </c>
      <c r="AS39" s="104">
        <f t="shared" ref="AS39" si="103">SUM(AS40:AS46)</f>
        <v>0</v>
      </c>
      <c r="AT39" s="42">
        <f t="shared" ref="AT39" si="104">SUM(AT40:AT46)</f>
        <v>0</v>
      </c>
      <c r="AU39" s="43">
        <f t="shared" ref="AU39" si="105">SUM(AU40:AU46)</f>
        <v>0</v>
      </c>
      <c r="AV39" s="104">
        <f t="shared" ref="AV39" si="106">SUM(AV40:AV46)</f>
        <v>0</v>
      </c>
      <c r="AW39" s="42">
        <f t="shared" ref="AW39" si="107">SUM(AW40:AW46)</f>
        <v>0</v>
      </c>
      <c r="AX39" s="42">
        <f t="shared" ref="AX39" si="108">SUM(AX40:AX46)</f>
        <v>0</v>
      </c>
      <c r="AY39" s="42">
        <f t="shared" ref="AY39" si="109">SUM(AY40:AY46)</f>
        <v>0</v>
      </c>
      <c r="AZ39" s="105">
        <f t="shared" ref="AZ39" si="110">SUM(AZ40:AZ46)</f>
        <v>0</v>
      </c>
      <c r="BA39" s="44" t="s">
        <v>1685</v>
      </c>
      <c r="BB39" s="44" t="s">
        <v>1686</v>
      </c>
      <c r="BC39" s="45" t="s">
        <v>1687</v>
      </c>
    </row>
    <row r="40" spans="1:55" ht="17.25" hidden="1" customHeight="1" x14ac:dyDescent="0.2">
      <c r="A40" s="955"/>
      <c r="B40" s="957" t="str">
        <f>VLOOKUP($D$9,'PROYECTOS REGISTRADOS'!$A$2:$D$82,4,0)</f>
        <v>Implementación de estrategias para la ampliación, cobertura, adecuación y mantenimiento de las redes de energía, gas, telefonia, conectividad, telecomunicaciones del Municipio de Tocancipá, Cundinamarca, Centro Oriente.</v>
      </c>
      <c r="C40" s="960" t="str">
        <f>VLOOKUP($D$9,'PROYECTOS REGISTRADOS'!$A$2:$D$82,3,0)</f>
        <v>2016-25817-0049</v>
      </c>
      <c r="D40" s="969"/>
      <c r="E40" s="972" t="str">
        <f>IF(D40=0,"0-0",(VLOOKUP(D40,'CONSOLIDADO PLAN DESARROLLO'!$EL$9:$ET$304,2,0)))</f>
        <v>0-0</v>
      </c>
      <c r="F40" s="966" t="str">
        <f>IF(D40=0,"0-0",(VLOOKUP(D40,'CONSOLIDADO PLAN DESARROLLO'!$EL$9:$ET$304,3,0)))</f>
        <v>0-0</v>
      </c>
      <c r="G40" s="994" t="str">
        <f>IF(D40=0,"0-0",(VLOOKUP(D40,'CONSOLIDADO PLAN DESARROLLO'!$EL$9:$ET$304,4,0)))</f>
        <v>0-0</v>
      </c>
      <c r="H40" s="975" t="str">
        <f>IF(D40=0,"0-0",(VLOOKUP(D40,'CONSOLIDADO PLAN DESARROLLO'!$EL$9:$ET$304,5,0)))</f>
        <v>0-0</v>
      </c>
      <c r="I40" s="978" t="str">
        <f>IF(D40=0,"0-0",(VLOOKUP(D40,'CONSOLIDADO PLAN DESARROLLO'!$EL$9:$ET$304,$R$3,0)))</f>
        <v>0-0</v>
      </c>
      <c r="J40" s="979"/>
      <c r="K40" s="987"/>
      <c r="L40" s="990"/>
      <c r="M40" s="174"/>
      <c r="N40" s="175"/>
      <c r="O40" s="176"/>
      <c r="P40" s="46"/>
      <c r="Q40" s="47"/>
      <c r="R40" s="1009"/>
      <c r="S40" s="48"/>
      <c r="T40" s="888"/>
      <c r="U40" s="49"/>
      <c r="V40" s="888"/>
      <c r="W40" s="49"/>
      <c r="X40" s="888"/>
      <c r="Y40" s="49"/>
      <c r="Z40" s="888"/>
      <c r="AA40" s="49"/>
      <c r="AB40" s="888"/>
      <c r="AC40" s="49"/>
      <c r="AD40" s="888"/>
      <c r="AE40" s="49"/>
      <c r="AF40" s="888"/>
      <c r="AG40" s="50"/>
      <c r="AH40" s="855"/>
      <c r="AI40" s="855"/>
      <c r="AJ40" s="879">
        <f>+R40+T40+V40+X40+Z40+AB40+AD40+AF40</f>
        <v>0</v>
      </c>
      <c r="AK40" s="103">
        <f t="shared" ref="AK40:AK45" si="111">AC40+AE40+AG40+S40+U40+W40+Y40+AA40</f>
        <v>0</v>
      </c>
      <c r="AL40" s="51"/>
      <c r="AM40" s="52"/>
      <c r="AN40" s="52"/>
      <c r="AO40" s="52"/>
      <c r="AP40" s="52"/>
      <c r="AQ40" s="52"/>
      <c r="AR40" s="53">
        <f t="shared" ref="AR40:AR45" si="112">SUM(AL40:AQ40)</f>
        <v>0</v>
      </c>
      <c r="AS40" s="54"/>
      <c r="AT40" s="52"/>
      <c r="AU40" s="53">
        <f t="shared" ref="AU40:AU44" si="113">SUM(AS40:AT40)</f>
        <v>0</v>
      </c>
      <c r="AV40" s="54"/>
      <c r="AW40" s="52"/>
      <c r="AX40" s="52"/>
      <c r="AY40" s="52"/>
      <c r="AZ40" s="55"/>
      <c r="BA40" s="56"/>
      <c r="BB40" s="56"/>
      <c r="BC40" s="57"/>
    </row>
    <row r="41" spans="1:55" ht="17.25" hidden="1" customHeight="1" x14ac:dyDescent="0.2">
      <c r="A41" s="955"/>
      <c r="B41" s="957"/>
      <c r="C41" s="960"/>
      <c r="D41" s="969"/>
      <c r="E41" s="973"/>
      <c r="F41" s="966"/>
      <c r="G41" s="994"/>
      <c r="H41" s="975"/>
      <c r="I41" s="980"/>
      <c r="J41" s="981"/>
      <c r="K41" s="987"/>
      <c r="L41" s="991"/>
      <c r="M41" s="174"/>
      <c r="N41" s="175"/>
      <c r="O41" s="176"/>
      <c r="P41" s="46"/>
      <c r="Q41" s="47"/>
      <c r="R41" s="1010"/>
      <c r="S41" s="48"/>
      <c r="T41" s="889"/>
      <c r="U41" s="49"/>
      <c r="V41" s="889"/>
      <c r="W41" s="49"/>
      <c r="X41" s="889"/>
      <c r="Y41" s="49"/>
      <c r="Z41" s="889"/>
      <c r="AA41" s="49"/>
      <c r="AB41" s="889"/>
      <c r="AC41" s="49"/>
      <c r="AD41" s="889"/>
      <c r="AE41" s="49"/>
      <c r="AF41" s="889"/>
      <c r="AG41" s="50"/>
      <c r="AH41" s="856"/>
      <c r="AI41" s="856"/>
      <c r="AJ41" s="880"/>
      <c r="AK41" s="103">
        <f t="shared" si="111"/>
        <v>0</v>
      </c>
      <c r="AL41" s="51"/>
      <c r="AM41" s="52"/>
      <c r="AN41" s="52"/>
      <c r="AO41" s="52"/>
      <c r="AP41" s="52"/>
      <c r="AQ41" s="52"/>
      <c r="AR41" s="53">
        <f t="shared" si="112"/>
        <v>0</v>
      </c>
      <c r="AS41" s="54"/>
      <c r="AT41" s="52"/>
      <c r="AU41" s="53">
        <f t="shared" si="113"/>
        <v>0</v>
      </c>
      <c r="AV41" s="54"/>
      <c r="AW41" s="52"/>
      <c r="AX41" s="52"/>
      <c r="AY41" s="52"/>
      <c r="AZ41" s="55"/>
      <c r="BA41" s="56"/>
      <c r="BB41" s="56"/>
      <c r="BC41" s="57"/>
    </row>
    <row r="42" spans="1:55" ht="17.25" hidden="1" customHeight="1" x14ac:dyDescent="0.2">
      <c r="A42" s="955"/>
      <c r="B42" s="957"/>
      <c r="C42" s="960"/>
      <c r="D42" s="969"/>
      <c r="E42" s="973"/>
      <c r="F42" s="966"/>
      <c r="G42" s="994"/>
      <c r="H42" s="975"/>
      <c r="I42" s="980"/>
      <c r="J42" s="981"/>
      <c r="K42" s="987"/>
      <c r="L42" s="991"/>
      <c r="M42" s="174"/>
      <c r="N42" s="175"/>
      <c r="O42" s="176"/>
      <c r="P42" s="46"/>
      <c r="Q42" s="47"/>
      <c r="R42" s="1010"/>
      <c r="S42" s="48"/>
      <c r="T42" s="889"/>
      <c r="U42" s="49"/>
      <c r="V42" s="889"/>
      <c r="W42" s="49"/>
      <c r="X42" s="889"/>
      <c r="Y42" s="49"/>
      <c r="Z42" s="889"/>
      <c r="AA42" s="49"/>
      <c r="AB42" s="889"/>
      <c r="AC42" s="49"/>
      <c r="AD42" s="889"/>
      <c r="AE42" s="49"/>
      <c r="AF42" s="889"/>
      <c r="AG42" s="50"/>
      <c r="AH42" s="856"/>
      <c r="AI42" s="856"/>
      <c r="AJ42" s="880"/>
      <c r="AK42" s="103">
        <f t="shared" si="111"/>
        <v>0</v>
      </c>
      <c r="AL42" s="51"/>
      <c r="AM42" s="52"/>
      <c r="AN42" s="52"/>
      <c r="AO42" s="52"/>
      <c r="AP42" s="52"/>
      <c r="AQ42" s="52"/>
      <c r="AR42" s="53">
        <f t="shared" si="112"/>
        <v>0</v>
      </c>
      <c r="AS42" s="54"/>
      <c r="AT42" s="52"/>
      <c r="AU42" s="53">
        <f t="shared" si="113"/>
        <v>0</v>
      </c>
      <c r="AV42" s="54"/>
      <c r="AW42" s="52"/>
      <c r="AX42" s="52"/>
      <c r="AY42" s="52"/>
      <c r="AZ42" s="55"/>
      <c r="BA42" s="56"/>
      <c r="BB42" s="56"/>
      <c r="BC42" s="57"/>
    </row>
    <row r="43" spans="1:55" ht="17.25" hidden="1" customHeight="1" x14ac:dyDescent="0.2">
      <c r="A43" s="955"/>
      <c r="B43" s="957"/>
      <c r="C43" s="960"/>
      <c r="D43" s="969"/>
      <c r="E43" s="973"/>
      <c r="F43" s="966"/>
      <c r="G43" s="994"/>
      <c r="H43" s="975"/>
      <c r="I43" s="980"/>
      <c r="J43" s="981"/>
      <c r="K43" s="987"/>
      <c r="L43" s="991"/>
      <c r="M43" s="174"/>
      <c r="N43" s="175"/>
      <c r="O43" s="176"/>
      <c r="P43" s="46"/>
      <c r="Q43" s="47"/>
      <c r="R43" s="1010"/>
      <c r="S43" s="48"/>
      <c r="T43" s="889"/>
      <c r="U43" s="49"/>
      <c r="V43" s="889"/>
      <c r="W43" s="49"/>
      <c r="X43" s="889"/>
      <c r="Y43" s="49"/>
      <c r="Z43" s="889"/>
      <c r="AA43" s="49"/>
      <c r="AB43" s="889"/>
      <c r="AC43" s="49"/>
      <c r="AD43" s="889"/>
      <c r="AE43" s="49"/>
      <c r="AF43" s="889"/>
      <c r="AG43" s="50"/>
      <c r="AH43" s="856"/>
      <c r="AI43" s="856"/>
      <c r="AJ43" s="880"/>
      <c r="AK43" s="103">
        <f t="shared" si="111"/>
        <v>0</v>
      </c>
      <c r="AL43" s="51"/>
      <c r="AM43" s="52"/>
      <c r="AN43" s="52"/>
      <c r="AO43" s="52"/>
      <c r="AP43" s="52"/>
      <c r="AQ43" s="52"/>
      <c r="AR43" s="53">
        <f t="shared" si="112"/>
        <v>0</v>
      </c>
      <c r="AS43" s="54"/>
      <c r="AT43" s="52"/>
      <c r="AU43" s="53">
        <f t="shared" si="113"/>
        <v>0</v>
      </c>
      <c r="AV43" s="54"/>
      <c r="AW43" s="52"/>
      <c r="AX43" s="52"/>
      <c r="AY43" s="52"/>
      <c r="AZ43" s="55"/>
      <c r="BA43" s="56"/>
      <c r="BB43" s="56"/>
      <c r="BC43" s="57"/>
    </row>
    <row r="44" spans="1:55" ht="17.25" hidden="1" customHeight="1" x14ac:dyDescent="0.2">
      <c r="A44" s="955"/>
      <c r="B44" s="957"/>
      <c r="C44" s="960"/>
      <c r="D44" s="969"/>
      <c r="E44" s="973"/>
      <c r="F44" s="966"/>
      <c r="G44" s="994"/>
      <c r="H44" s="975"/>
      <c r="I44" s="980"/>
      <c r="J44" s="981"/>
      <c r="K44" s="987"/>
      <c r="L44" s="991"/>
      <c r="M44" s="174"/>
      <c r="N44" s="175"/>
      <c r="O44" s="176"/>
      <c r="P44" s="46"/>
      <c r="Q44" s="47"/>
      <c r="R44" s="1010"/>
      <c r="S44" s="48"/>
      <c r="T44" s="889"/>
      <c r="U44" s="49"/>
      <c r="V44" s="889"/>
      <c r="W44" s="49"/>
      <c r="X44" s="889"/>
      <c r="Y44" s="49"/>
      <c r="Z44" s="889"/>
      <c r="AA44" s="49"/>
      <c r="AB44" s="889"/>
      <c r="AC44" s="49"/>
      <c r="AD44" s="889"/>
      <c r="AE44" s="49"/>
      <c r="AF44" s="889"/>
      <c r="AG44" s="50"/>
      <c r="AH44" s="856"/>
      <c r="AI44" s="856"/>
      <c r="AJ44" s="880"/>
      <c r="AK44" s="103">
        <f t="shared" si="111"/>
        <v>0</v>
      </c>
      <c r="AL44" s="51"/>
      <c r="AM44" s="52"/>
      <c r="AN44" s="52"/>
      <c r="AO44" s="52"/>
      <c r="AP44" s="52"/>
      <c r="AQ44" s="52"/>
      <c r="AR44" s="53">
        <f t="shared" si="112"/>
        <v>0</v>
      </c>
      <c r="AS44" s="54"/>
      <c r="AT44" s="52"/>
      <c r="AU44" s="53">
        <f t="shared" si="113"/>
        <v>0</v>
      </c>
      <c r="AV44" s="54"/>
      <c r="AW44" s="52"/>
      <c r="AX44" s="52"/>
      <c r="AY44" s="52"/>
      <c r="AZ44" s="55"/>
      <c r="BA44" s="56"/>
      <c r="BB44" s="56"/>
      <c r="BC44" s="57"/>
    </row>
    <row r="45" spans="1:55" ht="17.25" hidden="1" customHeight="1" x14ac:dyDescent="0.2">
      <c r="A45" s="955"/>
      <c r="B45" s="958"/>
      <c r="C45" s="961"/>
      <c r="D45" s="970"/>
      <c r="E45" s="973"/>
      <c r="F45" s="967"/>
      <c r="G45" s="995"/>
      <c r="H45" s="976"/>
      <c r="I45" s="980"/>
      <c r="J45" s="981"/>
      <c r="K45" s="988"/>
      <c r="L45" s="991"/>
      <c r="M45" s="177"/>
      <c r="N45" s="178"/>
      <c r="O45" s="179"/>
      <c r="P45" s="106"/>
      <c r="Q45" s="107"/>
      <c r="R45" s="1010"/>
      <c r="S45" s="108"/>
      <c r="T45" s="889"/>
      <c r="U45" s="109"/>
      <c r="V45" s="889"/>
      <c r="W45" s="109"/>
      <c r="X45" s="889"/>
      <c r="Y45" s="109"/>
      <c r="Z45" s="889"/>
      <c r="AA45" s="109"/>
      <c r="AB45" s="889"/>
      <c r="AC45" s="109"/>
      <c r="AD45" s="889"/>
      <c r="AE45" s="109"/>
      <c r="AF45" s="889"/>
      <c r="AG45" s="110"/>
      <c r="AH45" s="856"/>
      <c r="AI45" s="856"/>
      <c r="AJ45" s="881"/>
      <c r="AK45" s="103">
        <f t="shared" si="111"/>
        <v>0</v>
      </c>
      <c r="AL45" s="111"/>
      <c r="AM45" s="112"/>
      <c r="AN45" s="112"/>
      <c r="AO45" s="112"/>
      <c r="AP45" s="112"/>
      <c r="AQ45" s="112"/>
      <c r="AR45" s="53">
        <f t="shared" si="112"/>
        <v>0</v>
      </c>
      <c r="AS45" s="113"/>
      <c r="AT45" s="112"/>
      <c r="AU45" s="53">
        <f>SUM(AS45:AT45)</f>
        <v>0</v>
      </c>
      <c r="AV45" s="113"/>
      <c r="AW45" s="112"/>
      <c r="AX45" s="112"/>
      <c r="AY45" s="112"/>
      <c r="AZ45" s="114"/>
      <c r="BA45" s="115"/>
      <c r="BB45" s="115"/>
      <c r="BC45" s="116"/>
    </row>
    <row r="46" spans="1:55" ht="9.9499999999999993" hidden="1" customHeight="1" thickBot="1" x14ac:dyDescent="0.25">
      <c r="A46" s="956"/>
      <c r="B46" s="959"/>
      <c r="C46" s="962"/>
      <c r="D46" s="971"/>
      <c r="E46" s="974"/>
      <c r="F46" s="968"/>
      <c r="G46" s="996"/>
      <c r="H46" s="977"/>
      <c r="I46" s="982"/>
      <c r="J46" s="983"/>
      <c r="K46" s="989"/>
      <c r="L46" s="992"/>
      <c r="M46" s="180"/>
      <c r="N46" s="181"/>
      <c r="O46" s="182"/>
      <c r="P46" s="117"/>
      <c r="Q46" s="117"/>
      <c r="R46" s="1011"/>
      <c r="S46" s="183"/>
      <c r="T46" s="890"/>
      <c r="U46" s="184"/>
      <c r="V46" s="890"/>
      <c r="W46" s="184"/>
      <c r="X46" s="890"/>
      <c r="Y46" s="184"/>
      <c r="Z46" s="890"/>
      <c r="AA46" s="184"/>
      <c r="AB46" s="890"/>
      <c r="AC46" s="184"/>
      <c r="AD46" s="890"/>
      <c r="AE46" s="184"/>
      <c r="AF46" s="890"/>
      <c r="AG46" s="185"/>
      <c r="AH46" s="857"/>
      <c r="AI46" s="857"/>
      <c r="AJ46" s="118"/>
      <c r="AK46" s="119"/>
      <c r="AL46" s="186"/>
      <c r="AM46" s="187"/>
      <c r="AN46" s="187"/>
      <c r="AO46" s="187"/>
      <c r="AP46" s="187"/>
      <c r="AQ46" s="187"/>
      <c r="AR46" s="120"/>
      <c r="AS46" s="188"/>
      <c r="AT46" s="187"/>
      <c r="AU46" s="120"/>
      <c r="AV46" s="188"/>
      <c r="AW46" s="187"/>
      <c r="AX46" s="187"/>
      <c r="AY46" s="187"/>
      <c r="AZ46" s="189"/>
      <c r="BA46" s="190"/>
      <c r="BB46" s="190"/>
      <c r="BC46" s="191"/>
    </row>
    <row r="47" spans="1:55" ht="6" hidden="1" customHeight="1" x14ac:dyDescent="0.2">
      <c r="A47" s="156"/>
      <c r="B47" s="192"/>
      <c r="C47" s="192"/>
      <c r="D47" s="192"/>
      <c r="E47" s="192"/>
      <c r="F47" s="192"/>
      <c r="G47" s="192"/>
      <c r="H47" s="192"/>
      <c r="I47" s="993"/>
      <c r="J47" s="993"/>
      <c r="K47" s="192"/>
      <c r="L47" s="192"/>
      <c r="M47" s="192"/>
      <c r="N47" s="192"/>
      <c r="O47" s="192"/>
      <c r="P47" s="192"/>
      <c r="Q47" s="192"/>
      <c r="R47" s="192"/>
      <c r="S47" s="192"/>
      <c r="T47" s="192"/>
      <c r="U47" s="192"/>
      <c r="V47" s="192"/>
      <c r="W47" s="192"/>
      <c r="X47" s="192"/>
      <c r="Y47" s="192"/>
      <c r="Z47" s="192"/>
      <c r="AA47" s="192"/>
      <c r="AB47" s="192"/>
      <c r="AC47" s="192"/>
      <c r="AD47" s="192"/>
      <c r="AE47" s="192"/>
      <c r="AF47" s="192"/>
      <c r="AG47" s="192"/>
      <c r="AH47" s="192"/>
      <c r="AI47" s="192"/>
      <c r="AJ47" s="192"/>
      <c r="AK47" s="193"/>
      <c r="AL47" s="193"/>
      <c r="AM47" s="193"/>
      <c r="AN47" s="193"/>
      <c r="AO47" s="193"/>
      <c r="AP47" s="193"/>
      <c r="AQ47" s="194"/>
      <c r="AR47" s="193"/>
      <c r="AS47" s="193"/>
      <c r="AT47" s="193"/>
      <c r="AU47" s="193"/>
      <c r="AV47" s="193"/>
      <c r="AW47" s="193"/>
      <c r="AX47" s="193"/>
      <c r="AY47" s="193"/>
      <c r="AZ47" s="193"/>
      <c r="BA47" s="193"/>
      <c r="BB47" s="193"/>
      <c r="BC47" s="156"/>
    </row>
    <row r="48" spans="1:55" ht="72" hidden="1" customHeight="1" x14ac:dyDescent="0.2">
      <c r="A48" s="954">
        <v>5</v>
      </c>
      <c r="B48" s="161" t="s">
        <v>1705</v>
      </c>
      <c r="C48" s="162" t="s">
        <v>1706</v>
      </c>
      <c r="D48" s="163" t="s">
        <v>21</v>
      </c>
      <c r="E48" s="163" t="s">
        <v>1893</v>
      </c>
      <c r="F48" s="162" t="s">
        <v>1707</v>
      </c>
      <c r="G48" s="164" t="s">
        <v>1679</v>
      </c>
      <c r="H48" s="164" t="s">
        <v>1680</v>
      </c>
      <c r="I48" s="165" t="s">
        <v>1909</v>
      </c>
      <c r="J48" s="166">
        <f>+$N$3</f>
        <v>2019</v>
      </c>
      <c r="K48" s="164" t="s">
        <v>1926</v>
      </c>
      <c r="L48" s="165" t="s">
        <v>1927</v>
      </c>
      <c r="M48" s="162" t="s">
        <v>1708</v>
      </c>
      <c r="N48" s="162" t="s">
        <v>1709</v>
      </c>
      <c r="O48" s="162" t="s">
        <v>1710</v>
      </c>
      <c r="P48" s="162" t="s">
        <v>1711</v>
      </c>
      <c r="Q48" s="162" t="s">
        <v>1712</v>
      </c>
      <c r="R48" s="167">
        <f t="shared" ref="R48" si="114">SUM(R49:R55)</f>
        <v>0</v>
      </c>
      <c r="S48" s="168">
        <f t="shared" ref="S48" si="115">SUM(S49:S55)</f>
        <v>0</v>
      </c>
      <c r="T48" s="169">
        <f t="shared" ref="T48" si="116">SUM(T49:T55)</f>
        <v>0</v>
      </c>
      <c r="U48" s="170">
        <f t="shared" ref="U48" si="117">SUM(U49:U55)</f>
        <v>0</v>
      </c>
      <c r="V48" s="169">
        <f t="shared" ref="V48" si="118">SUM(V49:V55)</f>
        <v>0</v>
      </c>
      <c r="W48" s="170">
        <f t="shared" ref="W48" si="119">SUM(W49:W55)</f>
        <v>0</v>
      </c>
      <c r="X48" s="169">
        <f t="shared" ref="X48" si="120">SUM(X49:X55)</f>
        <v>0</v>
      </c>
      <c r="Y48" s="170">
        <f t="shared" ref="Y48" si="121">SUM(Y49:Y55)</f>
        <v>0</v>
      </c>
      <c r="Z48" s="169">
        <f t="shared" ref="Z48" si="122">SUM(Z49:Z55)</f>
        <v>0</v>
      </c>
      <c r="AA48" s="170">
        <f t="shared" ref="AA48" si="123">SUM(AA49:AA55)</f>
        <v>0</v>
      </c>
      <c r="AB48" s="169">
        <f t="shared" ref="AB48" si="124">SUM(AB49:AB55)</f>
        <v>0</v>
      </c>
      <c r="AC48" s="170">
        <f t="shared" ref="AC48" si="125">SUM(AC49:AC55)</f>
        <v>0</v>
      </c>
      <c r="AD48" s="169">
        <f t="shared" ref="AD48" si="126">SUM(AD49:AD55)</f>
        <v>0</v>
      </c>
      <c r="AE48" s="170">
        <f t="shared" ref="AE48" si="127">SUM(AE49:AE55)</f>
        <v>0</v>
      </c>
      <c r="AF48" s="169">
        <f t="shared" ref="AF48" si="128">SUM(AF49:AF55)</f>
        <v>0</v>
      </c>
      <c r="AG48" s="171">
        <f t="shared" ref="AG48" si="129">SUM(AG49:AG55)</f>
        <v>0</v>
      </c>
      <c r="AH48" s="854"/>
      <c r="AI48" s="854"/>
      <c r="AJ48" s="172">
        <f t="shared" ref="AJ48" si="130">SUM(AJ49:AJ55)</f>
        <v>0</v>
      </c>
      <c r="AK48" s="173">
        <f t="shared" ref="AK48" si="131">SUM(AK49:AK55)</f>
        <v>0</v>
      </c>
      <c r="AL48" s="41">
        <f t="shared" ref="AL48" si="132">SUM(AL49:AL55)</f>
        <v>0</v>
      </c>
      <c r="AM48" s="42">
        <f t="shared" ref="AM48" si="133">SUM(AM49:AM55)</f>
        <v>0</v>
      </c>
      <c r="AN48" s="42">
        <f t="shared" ref="AN48" si="134">SUM(AN49:AN55)</f>
        <v>0</v>
      </c>
      <c r="AO48" s="42">
        <f t="shared" ref="AO48" si="135">SUM(AO49:AO55)</f>
        <v>0</v>
      </c>
      <c r="AP48" s="42">
        <f t="shared" ref="AP48" si="136">SUM(AP49:AP55)</f>
        <v>0</v>
      </c>
      <c r="AQ48" s="42">
        <f t="shared" ref="AQ48" si="137">SUM(AQ49:AQ55)</f>
        <v>0</v>
      </c>
      <c r="AR48" s="43">
        <f t="shared" ref="AR48" si="138">SUM(AR49:AR55)</f>
        <v>0</v>
      </c>
      <c r="AS48" s="104">
        <f t="shared" ref="AS48" si="139">SUM(AS49:AS55)</f>
        <v>0</v>
      </c>
      <c r="AT48" s="42">
        <f t="shared" ref="AT48" si="140">SUM(AT49:AT55)</f>
        <v>0</v>
      </c>
      <c r="AU48" s="43">
        <f t="shared" ref="AU48" si="141">SUM(AU49:AU55)</f>
        <v>0</v>
      </c>
      <c r="AV48" s="104">
        <f t="shared" ref="AV48" si="142">SUM(AV49:AV55)</f>
        <v>0</v>
      </c>
      <c r="AW48" s="42">
        <f t="shared" ref="AW48" si="143">SUM(AW49:AW55)</f>
        <v>0</v>
      </c>
      <c r="AX48" s="42">
        <f t="shared" ref="AX48" si="144">SUM(AX49:AX55)</f>
        <v>0</v>
      </c>
      <c r="AY48" s="42">
        <f t="shared" ref="AY48" si="145">SUM(AY49:AY55)</f>
        <v>0</v>
      </c>
      <c r="AZ48" s="105">
        <f t="shared" ref="AZ48" si="146">SUM(AZ49:AZ55)</f>
        <v>0</v>
      </c>
      <c r="BA48" s="44" t="s">
        <v>1685</v>
      </c>
      <c r="BB48" s="44" t="s">
        <v>1686</v>
      </c>
      <c r="BC48" s="45" t="s">
        <v>1687</v>
      </c>
    </row>
    <row r="49" spans="1:55" ht="17.25" hidden="1" customHeight="1" x14ac:dyDescent="0.2">
      <c r="A49" s="955"/>
      <c r="B49" s="957" t="str">
        <f>VLOOKUP($D$9,'PROYECTOS REGISTRADOS'!$A$2:$D$82,4,0)</f>
        <v>Implementación de estrategias para la ampliación, cobertura, adecuación y mantenimiento de las redes de energía, gas, telefonia, conectividad, telecomunicaciones del Municipio de Tocancipá, Cundinamarca, Centro Oriente.</v>
      </c>
      <c r="C49" s="960" t="str">
        <f>VLOOKUP($D$9,'PROYECTOS REGISTRADOS'!$A$2:$D$82,3,0)</f>
        <v>2016-25817-0049</v>
      </c>
      <c r="D49" s="969"/>
      <c r="E49" s="972" t="str">
        <f>IF(D49=0,"0-0",(VLOOKUP(D49,'CONSOLIDADO PLAN DESARROLLO'!$EL$9:$ET$304,2,0)))</f>
        <v>0-0</v>
      </c>
      <c r="F49" s="966" t="str">
        <f>IF(D49=0,"0-0",(VLOOKUP(D49,'CONSOLIDADO PLAN DESARROLLO'!$EL$9:$ET$304,3,0)))</f>
        <v>0-0</v>
      </c>
      <c r="G49" s="994" t="str">
        <f>IF(D49=0,"0-0",(VLOOKUP(D49,'CONSOLIDADO PLAN DESARROLLO'!$EL$9:$ET$304,4,0)))</f>
        <v>0-0</v>
      </c>
      <c r="H49" s="975" t="str">
        <f>IF(D49=0,"0-0",(VLOOKUP(D49,'CONSOLIDADO PLAN DESARROLLO'!$EL$9:$ET$304,5,0)))</f>
        <v>0-0</v>
      </c>
      <c r="I49" s="978" t="str">
        <f>IF(D49=0,"0-0",(VLOOKUP(D49,'CONSOLIDADO PLAN DESARROLLO'!$EL$9:$ET$304,$R$3,0)))</f>
        <v>0-0</v>
      </c>
      <c r="J49" s="979"/>
      <c r="K49" s="987"/>
      <c r="L49" s="990"/>
      <c r="M49" s="174"/>
      <c r="N49" s="175"/>
      <c r="O49" s="176"/>
      <c r="P49" s="46"/>
      <c r="Q49" s="47"/>
      <c r="R49" s="1009"/>
      <c r="S49" s="48"/>
      <c r="T49" s="888"/>
      <c r="U49" s="49"/>
      <c r="V49" s="888"/>
      <c r="W49" s="49"/>
      <c r="X49" s="888"/>
      <c r="Y49" s="49"/>
      <c r="Z49" s="888"/>
      <c r="AA49" s="49"/>
      <c r="AB49" s="888"/>
      <c r="AC49" s="49"/>
      <c r="AD49" s="888"/>
      <c r="AE49" s="49"/>
      <c r="AF49" s="888"/>
      <c r="AG49" s="50"/>
      <c r="AH49" s="855"/>
      <c r="AI49" s="855"/>
      <c r="AJ49" s="879">
        <f>+R49+T49+V49+X49+Z49+AB49+AD49+AF49</f>
        <v>0</v>
      </c>
      <c r="AK49" s="103">
        <f t="shared" ref="AK49:AK54" si="147">AC49+AE49+AG49+S49+U49+W49+Y49+AA49</f>
        <v>0</v>
      </c>
      <c r="AL49" s="51"/>
      <c r="AM49" s="52"/>
      <c r="AN49" s="52"/>
      <c r="AO49" s="52"/>
      <c r="AP49" s="52"/>
      <c r="AQ49" s="52"/>
      <c r="AR49" s="53">
        <f t="shared" ref="AR49:AR54" si="148">SUM(AL49:AQ49)</f>
        <v>0</v>
      </c>
      <c r="AS49" s="54"/>
      <c r="AT49" s="52"/>
      <c r="AU49" s="53">
        <f t="shared" ref="AU49:AU53" si="149">SUM(AS49:AT49)</f>
        <v>0</v>
      </c>
      <c r="AV49" s="54"/>
      <c r="AW49" s="52"/>
      <c r="AX49" s="52"/>
      <c r="AY49" s="52"/>
      <c r="AZ49" s="55"/>
      <c r="BA49" s="56"/>
      <c r="BB49" s="56"/>
      <c r="BC49" s="57"/>
    </row>
    <row r="50" spans="1:55" ht="17.25" hidden="1" customHeight="1" x14ac:dyDescent="0.2">
      <c r="A50" s="955"/>
      <c r="B50" s="957"/>
      <c r="C50" s="960"/>
      <c r="D50" s="969"/>
      <c r="E50" s="973"/>
      <c r="F50" s="966"/>
      <c r="G50" s="994"/>
      <c r="H50" s="975"/>
      <c r="I50" s="980"/>
      <c r="J50" s="981"/>
      <c r="K50" s="987"/>
      <c r="L50" s="991"/>
      <c r="M50" s="174"/>
      <c r="N50" s="175"/>
      <c r="O50" s="176"/>
      <c r="P50" s="46"/>
      <c r="Q50" s="47"/>
      <c r="R50" s="1010"/>
      <c r="S50" s="48"/>
      <c r="T50" s="889"/>
      <c r="U50" s="49"/>
      <c r="V50" s="889"/>
      <c r="W50" s="49"/>
      <c r="X50" s="889"/>
      <c r="Y50" s="49"/>
      <c r="Z50" s="889"/>
      <c r="AA50" s="49"/>
      <c r="AB50" s="889"/>
      <c r="AC50" s="49"/>
      <c r="AD50" s="889"/>
      <c r="AE50" s="49"/>
      <c r="AF50" s="889"/>
      <c r="AG50" s="50"/>
      <c r="AH50" s="856"/>
      <c r="AI50" s="856"/>
      <c r="AJ50" s="880"/>
      <c r="AK50" s="103">
        <f t="shared" si="147"/>
        <v>0</v>
      </c>
      <c r="AL50" s="51"/>
      <c r="AM50" s="52"/>
      <c r="AN50" s="52"/>
      <c r="AO50" s="52"/>
      <c r="AP50" s="52"/>
      <c r="AQ50" s="52"/>
      <c r="AR50" s="53">
        <f t="shared" si="148"/>
        <v>0</v>
      </c>
      <c r="AS50" s="54"/>
      <c r="AT50" s="52"/>
      <c r="AU50" s="53">
        <f t="shared" si="149"/>
        <v>0</v>
      </c>
      <c r="AV50" s="54"/>
      <c r="AW50" s="52"/>
      <c r="AX50" s="52"/>
      <c r="AY50" s="52"/>
      <c r="AZ50" s="55"/>
      <c r="BA50" s="56"/>
      <c r="BB50" s="56"/>
      <c r="BC50" s="57"/>
    </row>
    <row r="51" spans="1:55" ht="17.25" hidden="1" customHeight="1" x14ac:dyDescent="0.2">
      <c r="A51" s="955"/>
      <c r="B51" s="957"/>
      <c r="C51" s="960"/>
      <c r="D51" s="969"/>
      <c r="E51" s="973"/>
      <c r="F51" s="966"/>
      <c r="G51" s="994"/>
      <c r="H51" s="975"/>
      <c r="I51" s="980"/>
      <c r="J51" s="981"/>
      <c r="K51" s="987"/>
      <c r="L51" s="991"/>
      <c r="M51" s="174"/>
      <c r="N51" s="175"/>
      <c r="O51" s="176"/>
      <c r="P51" s="46"/>
      <c r="Q51" s="47"/>
      <c r="R51" s="1010"/>
      <c r="S51" s="48"/>
      <c r="T51" s="889"/>
      <c r="U51" s="49"/>
      <c r="V51" s="889"/>
      <c r="W51" s="49"/>
      <c r="X51" s="889"/>
      <c r="Y51" s="49"/>
      <c r="Z51" s="889"/>
      <c r="AA51" s="49"/>
      <c r="AB51" s="889"/>
      <c r="AC51" s="49"/>
      <c r="AD51" s="889"/>
      <c r="AE51" s="49"/>
      <c r="AF51" s="889"/>
      <c r="AG51" s="50"/>
      <c r="AH51" s="856"/>
      <c r="AI51" s="856"/>
      <c r="AJ51" s="880"/>
      <c r="AK51" s="103">
        <f t="shared" si="147"/>
        <v>0</v>
      </c>
      <c r="AL51" s="51"/>
      <c r="AM51" s="52"/>
      <c r="AN51" s="52"/>
      <c r="AO51" s="52"/>
      <c r="AP51" s="52"/>
      <c r="AQ51" s="52"/>
      <c r="AR51" s="53">
        <f t="shared" si="148"/>
        <v>0</v>
      </c>
      <c r="AS51" s="54"/>
      <c r="AT51" s="52"/>
      <c r="AU51" s="53">
        <f t="shared" si="149"/>
        <v>0</v>
      </c>
      <c r="AV51" s="54"/>
      <c r="AW51" s="52"/>
      <c r="AX51" s="52"/>
      <c r="AY51" s="52"/>
      <c r="AZ51" s="55"/>
      <c r="BA51" s="56"/>
      <c r="BB51" s="56"/>
      <c r="BC51" s="57"/>
    </row>
    <row r="52" spans="1:55" ht="17.25" hidden="1" customHeight="1" x14ac:dyDescent="0.2">
      <c r="A52" s="955"/>
      <c r="B52" s="957"/>
      <c r="C52" s="960"/>
      <c r="D52" s="969"/>
      <c r="E52" s="973"/>
      <c r="F52" s="966"/>
      <c r="G52" s="994"/>
      <c r="H52" s="975"/>
      <c r="I52" s="980"/>
      <c r="J52" s="981"/>
      <c r="K52" s="987"/>
      <c r="L52" s="991"/>
      <c r="M52" s="174"/>
      <c r="N52" s="175"/>
      <c r="O52" s="176"/>
      <c r="P52" s="46"/>
      <c r="Q52" s="47"/>
      <c r="R52" s="1010"/>
      <c r="S52" s="48"/>
      <c r="T52" s="889"/>
      <c r="U52" s="49"/>
      <c r="V52" s="889"/>
      <c r="W52" s="49"/>
      <c r="X52" s="889"/>
      <c r="Y52" s="49"/>
      <c r="Z52" s="889"/>
      <c r="AA52" s="49"/>
      <c r="AB52" s="889"/>
      <c r="AC52" s="49"/>
      <c r="AD52" s="889"/>
      <c r="AE52" s="49"/>
      <c r="AF52" s="889"/>
      <c r="AG52" s="50"/>
      <c r="AH52" s="856"/>
      <c r="AI52" s="856"/>
      <c r="AJ52" s="880"/>
      <c r="AK52" s="103">
        <f t="shared" si="147"/>
        <v>0</v>
      </c>
      <c r="AL52" s="51"/>
      <c r="AM52" s="52"/>
      <c r="AN52" s="52"/>
      <c r="AO52" s="52"/>
      <c r="AP52" s="52"/>
      <c r="AQ52" s="52"/>
      <c r="AR52" s="53">
        <f t="shared" si="148"/>
        <v>0</v>
      </c>
      <c r="AS52" s="54"/>
      <c r="AT52" s="52"/>
      <c r="AU52" s="53">
        <f t="shared" si="149"/>
        <v>0</v>
      </c>
      <c r="AV52" s="54"/>
      <c r="AW52" s="52"/>
      <c r="AX52" s="52"/>
      <c r="AY52" s="52"/>
      <c r="AZ52" s="55"/>
      <c r="BA52" s="56"/>
      <c r="BB52" s="56"/>
      <c r="BC52" s="57"/>
    </row>
    <row r="53" spans="1:55" ht="17.25" hidden="1" customHeight="1" x14ac:dyDescent="0.2">
      <c r="A53" s="955"/>
      <c r="B53" s="957"/>
      <c r="C53" s="960"/>
      <c r="D53" s="969"/>
      <c r="E53" s="973"/>
      <c r="F53" s="966"/>
      <c r="G53" s="994"/>
      <c r="H53" s="975"/>
      <c r="I53" s="980"/>
      <c r="J53" s="981"/>
      <c r="K53" s="987"/>
      <c r="L53" s="991"/>
      <c r="M53" s="174"/>
      <c r="N53" s="175"/>
      <c r="O53" s="176"/>
      <c r="P53" s="46"/>
      <c r="Q53" s="47"/>
      <c r="R53" s="1010"/>
      <c r="S53" s="48"/>
      <c r="T53" s="889"/>
      <c r="U53" s="49"/>
      <c r="V53" s="889"/>
      <c r="W53" s="49"/>
      <c r="X53" s="889"/>
      <c r="Y53" s="49"/>
      <c r="Z53" s="889"/>
      <c r="AA53" s="49"/>
      <c r="AB53" s="889"/>
      <c r="AC53" s="49"/>
      <c r="AD53" s="889"/>
      <c r="AE53" s="49"/>
      <c r="AF53" s="889"/>
      <c r="AG53" s="50"/>
      <c r="AH53" s="856"/>
      <c r="AI53" s="856"/>
      <c r="AJ53" s="880"/>
      <c r="AK53" s="103">
        <f t="shared" si="147"/>
        <v>0</v>
      </c>
      <c r="AL53" s="51"/>
      <c r="AM53" s="52"/>
      <c r="AN53" s="52"/>
      <c r="AO53" s="52"/>
      <c r="AP53" s="52"/>
      <c r="AQ53" s="52"/>
      <c r="AR53" s="53">
        <f t="shared" si="148"/>
        <v>0</v>
      </c>
      <c r="AS53" s="54"/>
      <c r="AT53" s="52"/>
      <c r="AU53" s="53">
        <f t="shared" si="149"/>
        <v>0</v>
      </c>
      <c r="AV53" s="54"/>
      <c r="AW53" s="52"/>
      <c r="AX53" s="52"/>
      <c r="AY53" s="52"/>
      <c r="AZ53" s="55"/>
      <c r="BA53" s="56"/>
      <c r="BB53" s="56"/>
      <c r="BC53" s="57"/>
    </row>
    <row r="54" spans="1:55" ht="17.25" hidden="1" customHeight="1" x14ac:dyDescent="0.2">
      <c r="A54" s="955"/>
      <c r="B54" s="958"/>
      <c r="C54" s="961"/>
      <c r="D54" s="970"/>
      <c r="E54" s="973"/>
      <c r="F54" s="967"/>
      <c r="G54" s="995"/>
      <c r="H54" s="976"/>
      <c r="I54" s="980"/>
      <c r="J54" s="981"/>
      <c r="K54" s="988"/>
      <c r="L54" s="991"/>
      <c r="M54" s="177"/>
      <c r="N54" s="178"/>
      <c r="O54" s="179"/>
      <c r="P54" s="106"/>
      <c r="Q54" s="107"/>
      <c r="R54" s="1010"/>
      <c r="S54" s="108"/>
      <c r="T54" s="889"/>
      <c r="U54" s="109"/>
      <c r="V54" s="889"/>
      <c r="W54" s="109"/>
      <c r="X54" s="889"/>
      <c r="Y54" s="109"/>
      <c r="Z54" s="889"/>
      <c r="AA54" s="109"/>
      <c r="AB54" s="889"/>
      <c r="AC54" s="109"/>
      <c r="AD54" s="889"/>
      <c r="AE54" s="109"/>
      <c r="AF54" s="889"/>
      <c r="AG54" s="110"/>
      <c r="AH54" s="856"/>
      <c r="AI54" s="856"/>
      <c r="AJ54" s="881"/>
      <c r="AK54" s="103">
        <f t="shared" si="147"/>
        <v>0</v>
      </c>
      <c r="AL54" s="111"/>
      <c r="AM54" s="112"/>
      <c r="AN54" s="112"/>
      <c r="AO54" s="112"/>
      <c r="AP54" s="112"/>
      <c r="AQ54" s="112"/>
      <c r="AR54" s="53">
        <f t="shared" si="148"/>
        <v>0</v>
      </c>
      <c r="AS54" s="113"/>
      <c r="AT54" s="112"/>
      <c r="AU54" s="53">
        <f>SUM(AS54:AT54)</f>
        <v>0</v>
      </c>
      <c r="AV54" s="113"/>
      <c r="AW54" s="112"/>
      <c r="AX54" s="112"/>
      <c r="AY54" s="112"/>
      <c r="AZ54" s="114"/>
      <c r="BA54" s="115"/>
      <c r="BB54" s="115"/>
      <c r="BC54" s="116"/>
    </row>
    <row r="55" spans="1:55" ht="9.9499999999999993" hidden="1" customHeight="1" thickBot="1" x14ac:dyDescent="0.25">
      <c r="A55" s="956"/>
      <c r="B55" s="959"/>
      <c r="C55" s="962"/>
      <c r="D55" s="971"/>
      <c r="E55" s="974"/>
      <c r="F55" s="968"/>
      <c r="G55" s="996"/>
      <c r="H55" s="977"/>
      <c r="I55" s="982"/>
      <c r="J55" s="983"/>
      <c r="K55" s="989"/>
      <c r="L55" s="992"/>
      <c r="M55" s="180"/>
      <c r="N55" s="181"/>
      <c r="O55" s="182"/>
      <c r="P55" s="117"/>
      <c r="Q55" s="117"/>
      <c r="R55" s="1011"/>
      <c r="S55" s="183"/>
      <c r="T55" s="890"/>
      <c r="U55" s="184"/>
      <c r="V55" s="890"/>
      <c r="W55" s="184"/>
      <c r="X55" s="890"/>
      <c r="Y55" s="184"/>
      <c r="Z55" s="890"/>
      <c r="AA55" s="184"/>
      <c r="AB55" s="890"/>
      <c r="AC55" s="184"/>
      <c r="AD55" s="890"/>
      <c r="AE55" s="184"/>
      <c r="AF55" s="890"/>
      <c r="AG55" s="185"/>
      <c r="AH55" s="857"/>
      <c r="AI55" s="857"/>
      <c r="AJ55" s="118"/>
      <c r="AK55" s="119"/>
      <c r="AL55" s="186"/>
      <c r="AM55" s="187"/>
      <c r="AN55" s="187"/>
      <c r="AO55" s="187"/>
      <c r="AP55" s="187"/>
      <c r="AQ55" s="187"/>
      <c r="AR55" s="120"/>
      <c r="AS55" s="188"/>
      <c r="AT55" s="187"/>
      <c r="AU55" s="120"/>
      <c r="AV55" s="188"/>
      <c r="AW55" s="187"/>
      <c r="AX55" s="187"/>
      <c r="AY55" s="187"/>
      <c r="AZ55" s="189"/>
      <c r="BA55" s="190"/>
      <c r="BB55" s="190"/>
      <c r="BC55" s="191"/>
    </row>
    <row r="56" spans="1:55" ht="6" hidden="1" customHeight="1" x14ac:dyDescent="0.2">
      <c r="A56" s="156"/>
      <c r="B56" s="192"/>
      <c r="C56" s="192"/>
      <c r="D56" s="192"/>
      <c r="E56" s="192"/>
      <c r="F56" s="192"/>
      <c r="G56" s="192"/>
      <c r="H56" s="192"/>
      <c r="I56" s="993"/>
      <c r="J56" s="993"/>
      <c r="K56" s="192"/>
      <c r="L56" s="192"/>
      <c r="M56" s="192"/>
      <c r="N56" s="192"/>
      <c r="O56" s="192"/>
      <c r="P56" s="192"/>
      <c r="Q56" s="192"/>
      <c r="R56" s="192"/>
      <c r="S56" s="192"/>
      <c r="T56" s="192"/>
      <c r="U56" s="192"/>
      <c r="V56" s="192"/>
      <c r="W56" s="192"/>
      <c r="X56" s="192"/>
      <c r="Y56" s="192"/>
      <c r="Z56" s="192"/>
      <c r="AA56" s="192"/>
      <c r="AB56" s="192"/>
      <c r="AC56" s="192"/>
      <c r="AD56" s="192"/>
      <c r="AE56" s="192"/>
      <c r="AF56" s="192"/>
      <c r="AG56" s="192"/>
      <c r="AH56" s="192"/>
      <c r="AI56" s="192"/>
      <c r="AJ56" s="192"/>
      <c r="AK56" s="193"/>
      <c r="AL56" s="193"/>
      <c r="AM56" s="193"/>
      <c r="AN56" s="193"/>
      <c r="AO56" s="193"/>
      <c r="AP56" s="193"/>
      <c r="AQ56" s="194"/>
      <c r="AR56" s="193"/>
      <c r="AS56" s="193"/>
      <c r="AT56" s="193"/>
      <c r="AU56" s="193"/>
      <c r="AV56" s="193"/>
      <c r="AW56" s="193"/>
      <c r="AX56" s="193"/>
      <c r="AY56" s="193"/>
      <c r="AZ56" s="193"/>
      <c r="BA56" s="193"/>
      <c r="BB56" s="193"/>
      <c r="BC56" s="156"/>
    </row>
    <row r="57" spans="1:55" ht="72" hidden="1" customHeight="1" x14ac:dyDescent="0.2">
      <c r="A57" s="954">
        <v>6</v>
      </c>
      <c r="B57" s="161" t="s">
        <v>1705</v>
      </c>
      <c r="C57" s="162" t="s">
        <v>1706</v>
      </c>
      <c r="D57" s="163" t="s">
        <v>21</v>
      </c>
      <c r="E57" s="163" t="s">
        <v>1893</v>
      </c>
      <c r="F57" s="162" t="s">
        <v>1707</v>
      </c>
      <c r="G57" s="164" t="s">
        <v>1679</v>
      </c>
      <c r="H57" s="164" t="s">
        <v>1680</v>
      </c>
      <c r="I57" s="165" t="s">
        <v>1909</v>
      </c>
      <c r="J57" s="166">
        <f>+$N$3</f>
        <v>2019</v>
      </c>
      <c r="K57" s="164" t="s">
        <v>1926</v>
      </c>
      <c r="L57" s="165" t="s">
        <v>1927</v>
      </c>
      <c r="M57" s="162" t="s">
        <v>1708</v>
      </c>
      <c r="N57" s="162" t="s">
        <v>1709</v>
      </c>
      <c r="O57" s="162" t="s">
        <v>1710</v>
      </c>
      <c r="P57" s="162" t="s">
        <v>1711</v>
      </c>
      <c r="Q57" s="162" t="s">
        <v>1712</v>
      </c>
      <c r="R57" s="167">
        <f t="shared" ref="R57" si="150">SUM(R58:R64)</f>
        <v>0</v>
      </c>
      <c r="S57" s="168">
        <f t="shared" ref="S57" si="151">SUM(S58:S64)</f>
        <v>0</v>
      </c>
      <c r="T57" s="169">
        <f t="shared" ref="T57" si="152">SUM(T58:T64)</f>
        <v>0</v>
      </c>
      <c r="U57" s="170">
        <f t="shared" ref="U57" si="153">SUM(U58:U64)</f>
        <v>0</v>
      </c>
      <c r="V57" s="169">
        <f t="shared" ref="V57" si="154">SUM(V58:V64)</f>
        <v>0</v>
      </c>
      <c r="W57" s="170">
        <f t="shared" ref="W57" si="155">SUM(W58:W64)</f>
        <v>0</v>
      </c>
      <c r="X57" s="169">
        <f t="shared" ref="X57" si="156">SUM(X58:X64)</f>
        <v>0</v>
      </c>
      <c r="Y57" s="170">
        <f t="shared" ref="Y57" si="157">SUM(Y58:Y64)</f>
        <v>0</v>
      </c>
      <c r="Z57" s="169">
        <f t="shared" ref="Z57" si="158">SUM(Z58:Z64)</f>
        <v>0</v>
      </c>
      <c r="AA57" s="170">
        <f t="shared" ref="AA57" si="159">SUM(AA58:AA64)</f>
        <v>0</v>
      </c>
      <c r="AB57" s="169">
        <f t="shared" ref="AB57" si="160">SUM(AB58:AB64)</f>
        <v>0</v>
      </c>
      <c r="AC57" s="170">
        <f t="shared" ref="AC57" si="161">SUM(AC58:AC64)</f>
        <v>0</v>
      </c>
      <c r="AD57" s="169">
        <f t="shared" ref="AD57" si="162">SUM(AD58:AD64)</f>
        <v>0</v>
      </c>
      <c r="AE57" s="170">
        <f t="shared" ref="AE57" si="163">SUM(AE58:AE64)</f>
        <v>0</v>
      </c>
      <c r="AF57" s="169">
        <f t="shared" ref="AF57" si="164">SUM(AF58:AF64)</f>
        <v>0</v>
      </c>
      <c r="AG57" s="171">
        <f t="shared" ref="AG57" si="165">SUM(AG58:AG64)</f>
        <v>0</v>
      </c>
      <c r="AH57" s="854"/>
      <c r="AI57" s="854"/>
      <c r="AJ57" s="172">
        <f t="shared" ref="AJ57" si="166">SUM(AJ58:AJ64)</f>
        <v>0</v>
      </c>
      <c r="AK57" s="173">
        <f t="shared" ref="AK57" si="167">SUM(AK58:AK64)</f>
        <v>0</v>
      </c>
      <c r="AL57" s="41">
        <f t="shared" ref="AL57" si="168">SUM(AL58:AL64)</f>
        <v>0</v>
      </c>
      <c r="AM57" s="42">
        <f t="shared" ref="AM57" si="169">SUM(AM58:AM64)</f>
        <v>0</v>
      </c>
      <c r="AN57" s="42">
        <f t="shared" ref="AN57" si="170">SUM(AN58:AN64)</f>
        <v>0</v>
      </c>
      <c r="AO57" s="42">
        <f t="shared" ref="AO57" si="171">SUM(AO58:AO64)</f>
        <v>0</v>
      </c>
      <c r="AP57" s="42">
        <f t="shared" ref="AP57" si="172">SUM(AP58:AP64)</f>
        <v>0</v>
      </c>
      <c r="AQ57" s="42">
        <f t="shared" ref="AQ57" si="173">SUM(AQ58:AQ64)</f>
        <v>0</v>
      </c>
      <c r="AR57" s="43">
        <f t="shared" ref="AR57" si="174">SUM(AR58:AR64)</f>
        <v>0</v>
      </c>
      <c r="AS57" s="104">
        <f t="shared" ref="AS57" si="175">SUM(AS58:AS64)</f>
        <v>0</v>
      </c>
      <c r="AT57" s="42">
        <f t="shared" ref="AT57" si="176">SUM(AT58:AT64)</f>
        <v>0</v>
      </c>
      <c r="AU57" s="43">
        <f t="shared" ref="AU57" si="177">SUM(AU58:AU64)</f>
        <v>0</v>
      </c>
      <c r="AV57" s="104">
        <f t="shared" ref="AV57" si="178">SUM(AV58:AV64)</f>
        <v>0</v>
      </c>
      <c r="AW57" s="42">
        <f t="shared" ref="AW57" si="179">SUM(AW58:AW64)</f>
        <v>0</v>
      </c>
      <c r="AX57" s="42">
        <f t="shared" ref="AX57" si="180">SUM(AX58:AX64)</f>
        <v>0</v>
      </c>
      <c r="AY57" s="42">
        <f t="shared" ref="AY57" si="181">SUM(AY58:AY64)</f>
        <v>0</v>
      </c>
      <c r="AZ57" s="105">
        <f t="shared" ref="AZ57" si="182">SUM(AZ58:AZ64)</f>
        <v>0</v>
      </c>
      <c r="BA57" s="44" t="s">
        <v>1685</v>
      </c>
      <c r="BB57" s="44" t="s">
        <v>1686</v>
      </c>
      <c r="BC57" s="45" t="s">
        <v>1687</v>
      </c>
    </row>
    <row r="58" spans="1:55" ht="17.25" hidden="1" customHeight="1" x14ac:dyDescent="0.2">
      <c r="A58" s="955"/>
      <c r="B58" s="957" t="str">
        <f>VLOOKUP($D$9,'PROYECTOS REGISTRADOS'!$A$2:$D$82,4,0)</f>
        <v>Implementación de estrategias para la ampliación, cobertura, adecuación y mantenimiento de las redes de energía, gas, telefonia, conectividad, telecomunicaciones del Municipio de Tocancipá, Cundinamarca, Centro Oriente.</v>
      </c>
      <c r="C58" s="960" t="str">
        <f>VLOOKUP($D$9,'PROYECTOS REGISTRADOS'!$A$2:$D$82,3,0)</f>
        <v>2016-25817-0049</v>
      </c>
      <c r="D58" s="969"/>
      <c r="E58" s="972" t="str">
        <f>IF(D58=0,"0-0",(VLOOKUP(D58,'CONSOLIDADO PLAN DESARROLLO'!$EL$9:$ET$304,2,0)))</f>
        <v>0-0</v>
      </c>
      <c r="F58" s="966" t="str">
        <f>IF(D58=0,"0-0",(VLOOKUP(D58,'CONSOLIDADO PLAN DESARROLLO'!$EL$9:$ET$304,3,0)))</f>
        <v>0-0</v>
      </c>
      <c r="G58" s="994" t="str">
        <f>IF(D58=0,"0-0",(VLOOKUP(D58,'CONSOLIDADO PLAN DESARROLLO'!$EL$9:$ET$304,4,0)))</f>
        <v>0-0</v>
      </c>
      <c r="H58" s="975" t="str">
        <f>IF(D58=0,"0-0",(VLOOKUP(D58,'CONSOLIDADO PLAN DESARROLLO'!$EL$9:$ET$304,5,0)))</f>
        <v>0-0</v>
      </c>
      <c r="I58" s="978" t="str">
        <f>IF(D58=0,"0-0",(VLOOKUP(D58,'CONSOLIDADO PLAN DESARROLLO'!$EL$9:$ET$304,$R$3,0)))</f>
        <v>0-0</v>
      </c>
      <c r="J58" s="979"/>
      <c r="K58" s="987"/>
      <c r="L58" s="990"/>
      <c r="M58" s="174"/>
      <c r="N58" s="175"/>
      <c r="O58" s="176"/>
      <c r="P58" s="46"/>
      <c r="Q58" s="47"/>
      <c r="R58" s="1009"/>
      <c r="S58" s="48"/>
      <c r="T58" s="888"/>
      <c r="U58" s="49"/>
      <c r="V58" s="888"/>
      <c r="W58" s="49"/>
      <c r="X58" s="888"/>
      <c r="Y58" s="49"/>
      <c r="Z58" s="888"/>
      <c r="AA58" s="49"/>
      <c r="AB58" s="888"/>
      <c r="AC58" s="49"/>
      <c r="AD58" s="888"/>
      <c r="AE58" s="49"/>
      <c r="AF58" s="888"/>
      <c r="AG58" s="50"/>
      <c r="AH58" s="855"/>
      <c r="AI58" s="855"/>
      <c r="AJ58" s="879">
        <f>+R58+T58+V58+X58+Z58+AB58+AD58+AF58</f>
        <v>0</v>
      </c>
      <c r="AK58" s="103">
        <f t="shared" ref="AK58:AK63" si="183">AC58+AE58+AG58+S58+U58+W58+Y58+AA58</f>
        <v>0</v>
      </c>
      <c r="AL58" s="51"/>
      <c r="AM58" s="52"/>
      <c r="AN58" s="52"/>
      <c r="AO58" s="52"/>
      <c r="AP58" s="52"/>
      <c r="AQ58" s="52"/>
      <c r="AR58" s="53">
        <f t="shared" ref="AR58:AR63" si="184">SUM(AL58:AQ58)</f>
        <v>0</v>
      </c>
      <c r="AS58" s="54"/>
      <c r="AT58" s="52"/>
      <c r="AU58" s="53">
        <f t="shared" ref="AU58:AU62" si="185">SUM(AS58:AT58)</f>
        <v>0</v>
      </c>
      <c r="AV58" s="54"/>
      <c r="AW58" s="52"/>
      <c r="AX58" s="52"/>
      <c r="AY58" s="52"/>
      <c r="AZ58" s="55"/>
      <c r="BA58" s="56"/>
      <c r="BB58" s="56"/>
      <c r="BC58" s="57"/>
    </row>
    <row r="59" spans="1:55" ht="17.25" hidden="1" customHeight="1" x14ac:dyDescent="0.2">
      <c r="A59" s="955"/>
      <c r="B59" s="957"/>
      <c r="C59" s="960"/>
      <c r="D59" s="969"/>
      <c r="E59" s="973"/>
      <c r="F59" s="966"/>
      <c r="G59" s="994"/>
      <c r="H59" s="975"/>
      <c r="I59" s="980"/>
      <c r="J59" s="981"/>
      <c r="K59" s="987"/>
      <c r="L59" s="991"/>
      <c r="M59" s="174"/>
      <c r="N59" s="175"/>
      <c r="O59" s="176"/>
      <c r="P59" s="46"/>
      <c r="Q59" s="47"/>
      <c r="R59" s="1010"/>
      <c r="S59" s="48"/>
      <c r="T59" s="889"/>
      <c r="U59" s="49"/>
      <c r="V59" s="889"/>
      <c r="W59" s="49"/>
      <c r="X59" s="889"/>
      <c r="Y59" s="49"/>
      <c r="Z59" s="889"/>
      <c r="AA59" s="49"/>
      <c r="AB59" s="889"/>
      <c r="AC59" s="49"/>
      <c r="AD59" s="889"/>
      <c r="AE59" s="49"/>
      <c r="AF59" s="889"/>
      <c r="AG59" s="50"/>
      <c r="AH59" s="856"/>
      <c r="AI59" s="856"/>
      <c r="AJ59" s="880"/>
      <c r="AK59" s="103">
        <f t="shared" si="183"/>
        <v>0</v>
      </c>
      <c r="AL59" s="51"/>
      <c r="AM59" s="52"/>
      <c r="AN59" s="52"/>
      <c r="AO59" s="52"/>
      <c r="AP59" s="52"/>
      <c r="AQ59" s="52"/>
      <c r="AR59" s="53">
        <f t="shared" si="184"/>
        <v>0</v>
      </c>
      <c r="AS59" s="54"/>
      <c r="AT59" s="52"/>
      <c r="AU59" s="53">
        <f t="shared" si="185"/>
        <v>0</v>
      </c>
      <c r="AV59" s="54"/>
      <c r="AW59" s="52"/>
      <c r="AX59" s="52"/>
      <c r="AY59" s="52"/>
      <c r="AZ59" s="55"/>
      <c r="BA59" s="56"/>
      <c r="BB59" s="56"/>
      <c r="BC59" s="57"/>
    </row>
    <row r="60" spans="1:55" ht="17.25" hidden="1" customHeight="1" x14ac:dyDescent="0.2">
      <c r="A60" s="955"/>
      <c r="B60" s="957"/>
      <c r="C60" s="960"/>
      <c r="D60" s="969"/>
      <c r="E60" s="973"/>
      <c r="F60" s="966"/>
      <c r="G60" s="994"/>
      <c r="H60" s="975"/>
      <c r="I60" s="980"/>
      <c r="J60" s="981"/>
      <c r="K60" s="987"/>
      <c r="L60" s="991"/>
      <c r="M60" s="174"/>
      <c r="N60" s="175"/>
      <c r="O60" s="176"/>
      <c r="P60" s="46"/>
      <c r="Q60" s="47"/>
      <c r="R60" s="1010"/>
      <c r="S60" s="48"/>
      <c r="T60" s="889"/>
      <c r="U60" s="49"/>
      <c r="V60" s="889"/>
      <c r="W60" s="49"/>
      <c r="X60" s="889"/>
      <c r="Y60" s="49"/>
      <c r="Z60" s="889"/>
      <c r="AA60" s="49"/>
      <c r="AB60" s="889"/>
      <c r="AC60" s="49"/>
      <c r="AD60" s="889"/>
      <c r="AE60" s="49"/>
      <c r="AF60" s="889"/>
      <c r="AG60" s="50"/>
      <c r="AH60" s="856"/>
      <c r="AI60" s="856"/>
      <c r="AJ60" s="880"/>
      <c r="AK60" s="103">
        <f t="shared" si="183"/>
        <v>0</v>
      </c>
      <c r="AL60" s="51"/>
      <c r="AM60" s="52"/>
      <c r="AN60" s="52"/>
      <c r="AO60" s="52"/>
      <c r="AP60" s="52"/>
      <c r="AQ60" s="52"/>
      <c r="AR60" s="53">
        <f t="shared" si="184"/>
        <v>0</v>
      </c>
      <c r="AS60" s="54"/>
      <c r="AT60" s="52"/>
      <c r="AU60" s="53">
        <f t="shared" si="185"/>
        <v>0</v>
      </c>
      <c r="AV60" s="54"/>
      <c r="AW60" s="52"/>
      <c r="AX60" s="52"/>
      <c r="AY60" s="52"/>
      <c r="AZ60" s="55"/>
      <c r="BA60" s="56"/>
      <c r="BB60" s="56"/>
      <c r="BC60" s="57"/>
    </row>
    <row r="61" spans="1:55" ht="17.25" hidden="1" customHeight="1" x14ac:dyDescent="0.2">
      <c r="A61" s="955"/>
      <c r="B61" s="957"/>
      <c r="C61" s="960"/>
      <c r="D61" s="969"/>
      <c r="E61" s="973"/>
      <c r="F61" s="966"/>
      <c r="G61" s="994"/>
      <c r="H61" s="975"/>
      <c r="I61" s="980"/>
      <c r="J61" s="981"/>
      <c r="K61" s="987"/>
      <c r="L61" s="991"/>
      <c r="M61" s="174"/>
      <c r="N61" s="175"/>
      <c r="O61" s="176"/>
      <c r="P61" s="46"/>
      <c r="Q61" s="47"/>
      <c r="R61" s="1010"/>
      <c r="S61" s="48"/>
      <c r="T61" s="889"/>
      <c r="U61" s="49"/>
      <c r="V61" s="889"/>
      <c r="W61" s="49"/>
      <c r="X61" s="889"/>
      <c r="Y61" s="49"/>
      <c r="Z61" s="889"/>
      <c r="AA61" s="49"/>
      <c r="AB61" s="889"/>
      <c r="AC61" s="49"/>
      <c r="AD61" s="889"/>
      <c r="AE61" s="49"/>
      <c r="AF61" s="889"/>
      <c r="AG61" s="50"/>
      <c r="AH61" s="856"/>
      <c r="AI61" s="856"/>
      <c r="AJ61" s="880"/>
      <c r="AK61" s="103">
        <f t="shared" si="183"/>
        <v>0</v>
      </c>
      <c r="AL61" s="51"/>
      <c r="AM61" s="52"/>
      <c r="AN61" s="52"/>
      <c r="AO61" s="52"/>
      <c r="AP61" s="52"/>
      <c r="AQ61" s="52"/>
      <c r="AR61" s="53">
        <f t="shared" si="184"/>
        <v>0</v>
      </c>
      <c r="AS61" s="54"/>
      <c r="AT61" s="52"/>
      <c r="AU61" s="53">
        <f t="shared" si="185"/>
        <v>0</v>
      </c>
      <c r="AV61" s="54"/>
      <c r="AW61" s="52"/>
      <c r="AX61" s="52"/>
      <c r="AY61" s="52"/>
      <c r="AZ61" s="55"/>
      <c r="BA61" s="56"/>
      <c r="BB61" s="56"/>
      <c r="BC61" s="57"/>
    </row>
    <row r="62" spans="1:55" ht="17.25" hidden="1" customHeight="1" x14ac:dyDescent="0.2">
      <c r="A62" s="955"/>
      <c r="B62" s="957"/>
      <c r="C62" s="960"/>
      <c r="D62" s="969"/>
      <c r="E62" s="973"/>
      <c r="F62" s="966"/>
      <c r="G62" s="994"/>
      <c r="H62" s="975"/>
      <c r="I62" s="980"/>
      <c r="J62" s="981"/>
      <c r="K62" s="987"/>
      <c r="L62" s="991"/>
      <c r="M62" s="174"/>
      <c r="N62" s="175"/>
      <c r="O62" s="176"/>
      <c r="P62" s="46"/>
      <c r="Q62" s="47"/>
      <c r="R62" s="1010"/>
      <c r="S62" s="48"/>
      <c r="T62" s="889"/>
      <c r="U62" s="49"/>
      <c r="V62" s="889"/>
      <c r="W62" s="49"/>
      <c r="X62" s="889"/>
      <c r="Y62" s="49"/>
      <c r="Z62" s="889"/>
      <c r="AA62" s="49"/>
      <c r="AB62" s="889"/>
      <c r="AC62" s="49"/>
      <c r="AD62" s="889"/>
      <c r="AE62" s="49"/>
      <c r="AF62" s="889"/>
      <c r="AG62" s="50"/>
      <c r="AH62" s="856"/>
      <c r="AI62" s="856"/>
      <c r="AJ62" s="880"/>
      <c r="AK62" s="103">
        <f t="shared" si="183"/>
        <v>0</v>
      </c>
      <c r="AL62" s="51"/>
      <c r="AM62" s="52"/>
      <c r="AN62" s="52"/>
      <c r="AO62" s="52"/>
      <c r="AP62" s="52"/>
      <c r="AQ62" s="52"/>
      <c r="AR62" s="53">
        <f t="shared" si="184"/>
        <v>0</v>
      </c>
      <c r="AS62" s="54"/>
      <c r="AT62" s="52"/>
      <c r="AU62" s="53">
        <f t="shared" si="185"/>
        <v>0</v>
      </c>
      <c r="AV62" s="54"/>
      <c r="AW62" s="52"/>
      <c r="AX62" s="52"/>
      <c r="AY62" s="52"/>
      <c r="AZ62" s="55"/>
      <c r="BA62" s="56"/>
      <c r="BB62" s="56"/>
      <c r="BC62" s="57"/>
    </row>
    <row r="63" spans="1:55" ht="17.25" hidden="1" customHeight="1" x14ac:dyDescent="0.2">
      <c r="A63" s="955"/>
      <c r="B63" s="958"/>
      <c r="C63" s="961"/>
      <c r="D63" s="970"/>
      <c r="E63" s="973"/>
      <c r="F63" s="967"/>
      <c r="G63" s="995"/>
      <c r="H63" s="976"/>
      <c r="I63" s="980"/>
      <c r="J63" s="981"/>
      <c r="K63" s="988"/>
      <c r="L63" s="991"/>
      <c r="M63" s="177"/>
      <c r="N63" s="178"/>
      <c r="O63" s="179"/>
      <c r="P63" s="106"/>
      <c r="Q63" s="107"/>
      <c r="R63" s="1010"/>
      <c r="S63" s="108"/>
      <c r="T63" s="889"/>
      <c r="U63" s="109"/>
      <c r="V63" s="889"/>
      <c r="W63" s="109"/>
      <c r="X63" s="889"/>
      <c r="Y63" s="109"/>
      <c r="Z63" s="889"/>
      <c r="AA63" s="109"/>
      <c r="AB63" s="889"/>
      <c r="AC63" s="109"/>
      <c r="AD63" s="889"/>
      <c r="AE63" s="109"/>
      <c r="AF63" s="889"/>
      <c r="AG63" s="110"/>
      <c r="AH63" s="856"/>
      <c r="AI63" s="856"/>
      <c r="AJ63" s="881"/>
      <c r="AK63" s="103">
        <f t="shared" si="183"/>
        <v>0</v>
      </c>
      <c r="AL63" s="111"/>
      <c r="AM63" s="112"/>
      <c r="AN63" s="112"/>
      <c r="AO63" s="112"/>
      <c r="AP63" s="112"/>
      <c r="AQ63" s="112"/>
      <c r="AR63" s="53">
        <f t="shared" si="184"/>
        <v>0</v>
      </c>
      <c r="AS63" s="113"/>
      <c r="AT63" s="112"/>
      <c r="AU63" s="53">
        <f>SUM(AS63:AT63)</f>
        <v>0</v>
      </c>
      <c r="AV63" s="113"/>
      <c r="AW63" s="112"/>
      <c r="AX63" s="112"/>
      <c r="AY63" s="112"/>
      <c r="AZ63" s="114"/>
      <c r="BA63" s="115"/>
      <c r="BB63" s="115"/>
      <c r="BC63" s="116"/>
    </row>
    <row r="64" spans="1:55" ht="9.9499999999999993" hidden="1" customHeight="1" thickBot="1" x14ac:dyDescent="0.25">
      <c r="A64" s="956"/>
      <c r="B64" s="959"/>
      <c r="C64" s="962"/>
      <c r="D64" s="971"/>
      <c r="E64" s="974"/>
      <c r="F64" s="968"/>
      <c r="G64" s="996"/>
      <c r="H64" s="977"/>
      <c r="I64" s="982"/>
      <c r="J64" s="983"/>
      <c r="K64" s="989"/>
      <c r="L64" s="992"/>
      <c r="M64" s="180"/>
      <c r="N64" s="181"/>
      <c r="O64" s="182"/>
      <c r="P64" s="117"/>
      <c r="Q64" s="117"/>
      <c r="R64" s="1011"/>
      <c r="S64" s="183"/>
      <c r="T64" s="890"/>
      <c r="U64" s="184"/>
      <c r="V64" s="890"/>
      <c r="W64" s="184"/>
      <c r="X64" s="890"/>
      <c r="Y64" s="184"/>
      <c r="Z64" s="890"/>
      <c r="AA64" s="184"/>
      <c r="AB64" s="890"/>
      <c r="AC64" s="184"/>
      <c r="AD64" s="890"/>
      <c r="AE64" s="184"/>
      <c r="AF64" s="890"/>
      <c r="AG64" s="185"/>
      <c r="AH64" s="857"/>
      <c r="AI64" s="857"/>
      <c r="AJ64" s="118"/>
      <c r="AK64" s="119"/>
      <c r="AL64" s="186"/>
      <c r="AM64" s="187"/>
      <c r="AN64" s="187"/>
      <c r="AO64" s="187"/>
      <c r="AP64" s="187"/>
      <c r="AQ64" s="187"/>
      <c r="AR64" s="120"/>
      <c r="AS64" s="188"/>
      <c r="AT64" s="187"/>
      <c r="AU64" s="120"/>
      <c r="AV64" s="188"/>
      <c r="AW64" s="187"/>
      <c r="AX64" s="187"/>
      <c r="AY64" s="187"/>
      <c r="AZ64" s="189"/>
      <c r="BA64" s="190"/>
      <c r="BB64" s="190"/>
      <c r="BC64" s="191"/>
    </row>
    <row r="65" spans="1:55" ht="6" hidden="1" customHeight="1" x14ac:dyDescent="0.2">
      <c r="A65" s="156"/>
      <c r="B65" s="192"/>
      <c r="C65" s="192"/>
      <c r="D65" s="192"/>
      <c r="E65" s="192"/>
      <c r="F65" s="192"/>
      <c r="G65" s="192"/>
      <c r="H65" s="192"/>
      <c r="I65" s="993"/>
      <c r="J65" s="993"/>
      <c r="K65" s="192"/>
      <c r="L65" s="192"/>
      <c r="M65" s="192"/>
      <c r="N65" s="192"/>
      <c r="O65" s="192"/>
      <c r="P65" s="192"/>
      <c r="Q65" s="192"/>
      <c r="R65" s="192"/>
      <c r="S65" s="192"/>
      <c r="T65" s="192"/>
      <c r="U65" s="192"/>
      <c r="V65" s="192"/>
      <c r="W65" s="192"/>
      <c r="X65" s="192"/>
      <c r="Y65" s="192"/>
      <c r="Z65" s="192"/>
      <c r="AA65" s="192"/>
      <c r="AB65" s="192"/>
      <c r="AC65" s="192"/>
      <c r="AD65" s="192"/>
      <c r="AE65" s="192"/>
      <c r="AF65" s="192"/>
      <c r="AG65" s="192"/>
      <c r="AH65" s="192"/>
      <c r="AI65" s="192"/>
      <c r="AJ65" s="192"/>
      <c r="AK65" s="193"/>
      <c r="AL65" s="193"/>
      <c r="AM65" s="193"/>
      <c r="AN65" s="193"/>
      <c r="AO65" s="193"/>
      <c r="AP65" s="193"/>
      <c r="AQ65" s="194"/>
      <c r="AR65" s="193"/>
      <c r="AS65" s="193"/>
      <c r="AT65" s="193"/>
      <c r="AU65" s="193"/>
      <c r="AV65" s="193"/>
      <c r="AW65" s="193"/>
      <c r="AX65" s="193"/>
      <c r="AY65" s="193"/>
      <c r="AZ65" s="193"/>
      <c r="BA65" s="193"/>
      <c r="BB65" s="193"/>
      <c r="BC65" s="156"/>
    </row>
    <row r="66" spans="1:55" ht="72" hidden="1" customHeight="1" x14ac:dyDescent="0.2">
      <c r="A66" s="954">
        <v>7</v>
      </c>
      <c r="B66" s="161" t="s">
        <v>1705</v>
      </c>
      <c r="C66" s="162" t="s">
        <v>1706</v>
      </c>
      <c r="D66" s="163" t="s">
        <v>21</v>
      </c>
      <c r="E66" s="163" t="s">
        <v>1893</v>
      </c>
      <c r="F66" s="162" t="s">
        <v>1707</v>
      </c>
      <c r="G66" s="164" t="s">
        <v>1679</v>
      </c>
      <c r="H66" s="164" t="s">
        <v>1680</v>
      </c>
      <c r="I66" s="165" t="s">
        <v>1909</v>
      </c>
      <c r="J66" s="166">
        <f>+$N$3</f>
        <v>2019</v>
      </c>
      <c r="K66" s="164" t="s">
        <v>1926</v>
      </c>
      <c r="L66" s="165" t="s">
        <v>1927</v>
      </c>
      <c r="M66" s="162" t="s">
        <v>1708</v>
      </c>
      <c r="N66" s="162" t="s">
        <v>1709</v>
      </c>
      <c r="O66" s="162" t="s">
        <v>1710</v>
      </c>
      <c r="P66" s="162" t="s">
        <v>1711</v>
      </c>
      <c r="Q66" s="162" t="s">
        <v>1712</v>
      </c>
      <c r="R66" s="167">
        <f t="shared" ref="R66" si="186">SUM(R67:R73)</f>
        <v>0</v>
      </c>
      <c r="S66" s="168">
        <f t="shared" ref="S66" si="187">SUM(S67:S73)</f>
        <v>0</v>
      </c>
      <c r="T66" s="169">
        <f t="shared" ref="T66" si="188">SUM(T67:T73)</f>
        <v>0</v>
      </c>
      <c r="U66" s="170">
        <f t="shared" ref="U66" si="189">SUM(U67:U73)</f>
        <v>0</v>
      </c>
      <c r="V66" s="169">
        <f t="shared" ref="V66" si="190">SUM(V67:V73)</f>
        <v>0</v>
      </c>
      <c r="W66" s="170">
        <f t="shared" ref="W66" si="191">SUM(W67:W73)</f>
        <v>0</v>
      </c>
      <c r="X66" s="169">
        <f t="shared" ref="X66" si="192">SUM(X67:X73)</f>
        <v>0</v>
      </c>
      <c r="Y66" s="170">
        <f t="shared" ref="Y66" si="193">SUM(Y67:Y73)</f>
        <v>0</v>
      </c>
      <c r="Z66" s="169">
        <f t="shared" ref="Z66" si="194">SUM(Z67:Z73)</f>
        <v>0</v>
      </c>
      <c r="AA66" s="170">
        <f t="shared" ref="AA66" si="195">SUM(AA67:AA73)</f>
        <v>0</v>
      </c>
      <c r="AB66" s="169">
        <f t="shared" ref="AB66" si="196">SUM(AB67:AB73)</f>
        <v>0</v>
      </c>
      <c r="AC66" s="170">
        <f t="shared" ref="AC66" si="197">SUM(AC67:AC73)</f>
        <v>0</v>
      </c>
      <c r="AD66" s="169">
        <f t="shared" ref="AD66" si="198">SUM(AD67:AD73)</f>
        <v>0</v>
      </c>
      <c r="AE66" s="170">
        <f t="shared" ref="AE66" si="199">SUM(AE67:AE73)</f>
        <v>0</v>
      </c>
      <c r="AF66" s="169">
        <f t="shared" ref="AF66" si="200">SUM(AF67:AF73)</f>
        <v>0</v>
      </c>
      <c r="AG66" s="171">
        <f t="shared" ref="AG66" si="201">SUM(AG67:AG73)</f>
        <v>0</v>
      </c>
      <c r="AH66" s="854"/>
      <c r="AI66" s="854"/>
      <c r="AJ66" s="172">
        <f t="shared" ref="AJ66" si="202">SUM(AJ67:AJ73)</f>
        <v>0</v>
      </c>
      <c r="AK66" s="173">
        <f t="shared" ref="AK66" si="203">SUM(AK67:AK73)</f>
        <v>0</v>
      </c>
      <c r="AL66" s="41">
        <f t="shared" ref="AL66" si="204">SUM(AL67:AL73)</f>
        <v>0</v>
      </c>
      <c r="AM66" s="42">
        <f t="shared" ref="AM66" si="205">SUM(AM67:AM73)</f>
        <v>0</v>
      </c>
      <c r="AN66" s="42">
        <f t="shared" ref="AN66" si="206">SUM(AN67:AN73)</f>
        <v>0</v>
      </c>
      <c r="AO66" s="42">
        <f t="shared" ref="AO66" si="207">SUM(AO67:AO73)</f>
        <v>0</v>
      </c>
      <c r="AP66" s="42">
        <f t="shared" ref="AP66" si="208">SUM(AP67:AP73)</f>
        <v>0</v>
      </c>
      <c r="AQ66" s="42">
        <f t="shared" ref="AQ66" si="209">SUM(AQ67:AQ73)</f>
        <v>0</v>
      </c>
      <c r="AR66" s="43">
        <f t="shared" ref="AR66" si="210">SUM(AR67:AR73)</f>
        <v>0</v>
      </c>
      <c r="AS66" s="104">
        <f t="shared" ref="AS66" si="211">SUM(AS67:AS73)</f>
        <v>0</v>
      </c>
      <c r="AT66" s="42">
        <f t="shared" ref="AT66" si="212">SUM(AT67:AT73)</f>
        <v>0</v>
      </c>
      <c r="AU66" s="43">
        <f t="shared" ref="AU66" si="213">SUM(AU67:AU73)</f>
        <v>0</v>
      </c>
      <c r="AV66" s="104">
        <f t="shared" ref="AV66" si="214">SUM(AV67:AV73)</f>
        <v>0</v>
      </c>
      <c r="AW66" s="42">
        <f t="shared" ref="AW66" si="215">SUM(AW67:AW73)</f>
        <v>0</v>
      </c>
      <c r="AX66" s="42">
        <f t="shared" ref="AX66" si="216">SUM(AX67:AX73)</f>
        <v>0</v>
      </c>
      <c r="AY66" s="42">
        <f t="shared" ref="AY66" si="217">SUM(AY67:AY73)</f>
        <v>0</v>
      </c>
      <c r="AZ66" s="105">
        <f t="shared" ref="AZ66" si="218">SUM(AZ67:AZ73)</f>
        <v>0</v>
      </c>
      <c r="BA66" s="44" t="s">
        <v>1685</v>
      </c>
      <c r="BB66" s="44" t="s">
        <v>1686</v>
      </c>
      <c r="BC66" s="45" t="s">
        <v>1687</v>
      </c>
    </row>
    <row r="67" spans="1:55" ht="17.25" hidden="1" customHeight="1" x14ac:dyDescent="0.2">
      <c r="A67" s="955"/>
      <c r="B67" s="957" t="str">
        <f>VLOOKUP($D$9,'PROYECTOS REGISTRADOS'!$A$2:$D$82,4,0)</f>
        <v>Implementación de estrategias para la ampliación, cobertura, adecuación y mantenimiento de las redes de energía, gas, telefonia, conectividad, telecomunicaciones del Municipio de Tocancipá, Cundinamarca, Centro Oriente.</v>
      </c>
      <c r="C67" s="960" t="str">
        <f>VLOOKUP($D$9,'PROYECTOS REGISTRADOS'!$A$2:$D$82,3,0)</f>
        <v>2016-25817-0049</v>
      </c>
      <c r="D67" s="969"/>
      <c r="E67" s="972" t="str">
        <f>IF(D67=0,"0-0",(VLOOKUP(D67,'CONSOLIDADO PLAN DESARROLLO'!$EL$9:$ET$304,2,0)))</f>
        <v>0-0</v>
      </c>
      <c r="F67" s="966" t="str">
        <f>IF(D67=0,"0-0",(VLOOKUP(D67,'CONSOLIDADO PLAN DESARROLLO'!$EL$9:$ET$304,3,0)))</f>
        <v>0-0</v>
      </c>
      <c r="G67" s="994" t="str">
        <f>IF(D67=0,"0-0",(VLOOKUP(D67,'CONSOLIDADO PLAN DESARROLLO'!$EL$9:$ET$304,4,0)))</f>
        <v>0-0</v>
      </c>
      <c r="H67" s="975" t="str">
        <f>IF(D67=0,"0-0",(VLOOKUP(D67,'CONSOLIDADO PLAN DESARROLLO'!$EL$9:$ET$304,5,0)))</f>
        <v>0-0</v>
      </c>
      <c r="I67" s="978" t="str">
        <f>IF(D67=0,"0-0",(VLOOKUP(D67,'CONSOLIDADO PLAN DESARROLLO'!$EL$9:$ET$304,$R$3,0)))</f>
        <v>0-0</v>
      </c>
      <c r="J67" s="979"/>
      <c r="K67" s="987"/>
      <c r="L67" s="990"/>
      <c r="M67" s="174"/>
      <c r="N67" s="175"/>
      <c r="O67" s="176"/>
      <c r="P67" s="46"/>
      <c r="Q67" s="47"/>
      <c r="R67" s="1009"/>
      <c r="S67" s="48"/>
      <c r="T67" s="888"/>
      <c r="U67" s="49"/>
      <c r="V67" s="888"/>
      <c r="W67" s="49"/>
      <c r="X67" s="888"/>
      <c r="Y67" s="49"/>
      <c r="Z67" s="888"/>
      <c r="AA67" s="49"/>
      <c r="AB67" s="888"/>
      <c r="AC67" s="49"/>
      <c r="AD67" s="888"/>
      <c r="AE67" s="49"/>
      <c r="AF67" s="888"/>
      <c r="AG67" s="50"/>
      <c r="AH67" s="855"/>
      <c r="AI67" s="855"/>
      <c r="AJ67" s="879">
        <f>+R67+T67+V67+X67+Z67+AB67+AD67+AF67</f>
        <v>0</v>
      </c>
      <c r="AK67" s="103">
        <f t="shared" ref="AK67:AK72" si="219">AC67+AE67+AG67+S67+U67+W67+Y67+AA67</f>
        <v>0</v>
      </c>
      <c r="AL67" s="51"/>
      <c r="AM67" s="52"/>
      <c r="AN67" s="52"/>
      <c r="AO67" s="52"/>
      <c r="AP67" s="52"/>
      <c r="AQ67" s="52"/>
      <c r="AR67" s="53">
        <f t="shared" ref="AR67:AR72" si="220">SUM(AL67:AQ67)</f>
        <v>0</v>
      </c>
      <c r="AS67" s="54"/>
      <c r="AT67" s="52"/>
      <c r="AU67" s="53">
        <f t="shared" ref="AU67:AU71" si="221">SUM(AS67:AT67)</f>
        <v>0</v>
      </c>
      <c r="AV67" s="54"/>
      <c r="AW67" s="52"/>
      <c r="AX67" s="52"/>
      <c r="AY67" s="52"/>
      <c r="AZ67" s="55"/>
      <c r="BA67" s="56"/>
      <c r="BB67" s="56"/>
      <c r="BC67" s="57"/>
    </row>
    <row r="68" spans="1:55" ht="17.25" hidden="1" customHeight="1" x14ac:dyDescent="0.2">
      <c r="A68" s="955"/>
      <c r="B68" s="957"/>
      <c r="C68" s="960"/>
      <c r="D68" s="969"/>
      <c r="E68" s="973"/>
      <c r="F68" s="966"/>
      <c r="G68" s="994"/>
      <c r="H68" s="975"/>
      <c r="I68" s="980"/>
      <c r="J68" s="981"/>
      <c r="K68" s="987"/>
      <c r="L68" s="991"/>
      <c r="M68" s="174"/>
      <c r="N68" s="175"/>
      <c r="O68" s="176"/>
      <c r="P68" s="46"/>
      <c r="Q68" s="47"/>
      <c r="R68" s="1010"/>
      <c r="S68" s="48"/>
      <c r="T68" s="889"/>
      <c r="U68" s="49"/>
      <c r="V68" s="889"/>
      <c r="W68" s="49"/>
      <c r="X68" s="889"/>
      <c r="Y68" s="49"/>
      <c r="Z68" s="889"/>
      <c r="AA68" s="49"/>
      <c r="AB68" s="889"/>
      <c r="AC68" s="49"/>
      <c r="AD68" s="889"/>
      <c r="AE68" s="49"/>
      <c r="AF68" s="889"/>
      <c r="AG68" s="50"/>
      <c r="AH68" s="856"/>
      <c r="AI68" s="856"/>
      <c r="AJ68" s="880"/>
      <c r="AK68" s="103">
        <f t="shared" si="219"/>
        <v>0</v>
      </c>
      <c r="AL68" s="51"/>
      <c r="AM68" s="52"/>
      <c r="AN68" s="52"/>
      <c r="AO68" s="52"/>
      <c r="AP68" s="52"/>
      <c r="AQ68" s="52"/>
      <c r="AR68" s="53">
        <f t="shared" si="220"/>
        <v>0</v>
      </c>
      <c r="AS68" s="54"/>
      <c r="AT68" s="52"/>
      <c r="AU68" s="53">
        <f t="shared" si="221"/>
        <v>0</v>
      </c>
      <c r="AV68" s="54"/>
      <c r="AW68" s="52"/>
      <c r="AX68" s="52"/>
      <c r="AY68" s="52"/>
      <c r="AZ68" s="55"/>
      <c r="BA68" s="56"/>
      <c r="BB68" s="56"/>
      <c r="BC68" s="57"/>
    </row>
    <row r="69" spans="1:55" ht="17.25" hidden="1" customHeight="1" x14ac:dyDescent="0.2">
      <c r="A69" s="955"/>
      <c r="B69" s="957"/>
      <c r="C69" s="960"/>
      <c r="D69" s="969"/>
      <c r="E69" s="973"/>
      <c r="F69" s="966"/>
      <c r="G69" s="994"/>
      <c r="H69" s="975"/>
      <c r="I69" s="980"/>
      <c r="J69" s="981"/>
      <c r="K69" s="987"/>
      <c r="L69" s="991"/>
      <c r="M69" s="174"/>
      <c r="N69" s="175"/>
      <c r="O69" s="176"/>
      <c r="P69" s="46"/>
      <c r="Q69" s="47"/>
      <c r="R69" s="1010"/>
      <c r="S69" s="48"/>
      <c r="T69" s="889"/>
      <c r="U69" s="49"/>
      <c r="V69" s="889"/>
      <c r="W69" s="49"/>
      <c r="X69" s="889"/>
      <c r="Y69" s="49"/>
      <c r="Z69" s="889"/>
      <c r="AA69" s="49"/>
      <c r="AB69" s="889"/>
      <c r="AC69" s="49"/>
      <c r="AD69" s="889"/>
      <c r="AE69" s="49"/>
      <c r="AF69" s="889"/>
      <c r="AG69" s="50"/>
      <c r="AH69" s="856"/>
      <c r="AI69" s="856"/>
      <c r="AJ69" s="880"/>
      <c r="AK69" s="103">
        <f t="shared" si="219"/>
        <v>0</v>
      </c>
      <c r="AL69" s="51"/>
      <c r="AM69" s="52"/>
      <c r="AN69" s="52"/>
      <c r="AO69" s="52"/>
      <c r="AP69" s="52"/>
      <c r="AQ69" s="52"/>
      <c r="AR69" s="53">
        <f t="shared" si="220"/>
        <v>0</v>
      </c>
      <c r="AS69" s="54"/>
      <c r="AT69" s="52"/>
      <c r="AU69" s="53">
        <f t="shared" si="221"/>
        <v>0</v>
      </c>
      <c r="AV69" s="54"/>
      <c r="AW69" s="52"/>
      <c r="AX69" s="52"/>
      <c r="AY69" s="52"/>
      <c r="AZ69" s="55"/>
      <c r="BA69" s="56"/>
      <c r="BB69" s="56"/>
      <c r="BC69" s="57"/>
    </row>
    <row r="70" spans="1:55" ht="17.25" hidden="1" customHeight="1" x14ac:dyDescent="0.2">
      <c r="A70" s="955"/>
      <c r="B70" s="957"/>
      <c r="C70" s="960"/>
      <c r="D70" s="969"/>
      <c r="E70" s="973"/>
      <c r="F70" s="966"/>
      <c r="G70" s="994"/>
      <c r="H70" s="975"/>
      <c r="I70" s="980"/>
      <c r="J70" s="981"/>
      <c r="K70" s="987"/>
      <c r="L70" s="991"/>
      <c r="M70" s="174"/>
      <c r="N70" s="175"/>
      <c r="O70" s="176"/>
      <c r="P70" s="46"/>
      <c r="Q70" s="47"/>
      <c r="R70" s="1010"/>
      <c r="S70" s="48"/>
      <c r="T70" s="889"/>
      <c r="U70" s="49"/>
      <c r="V70" s="889"/>
      <c r="W70" s="49"/>
      <c r="X70" s="889"/>
      <c r="Y70" s="49"/>
      <c r="Z70" s="889"/>
      <c r="AA70" s="49"/>
      <c r="AB70" s="889"/>
      <c r="AC70" s="49"/>
      <c r="AD70" s="889"/>
      <c r="AE70" s="49"/>
      <c r="AF70" s="889"/>
      <c r="AG70" s="50"/>
      <c r="AH70" s="856"/>
      <c r="AI70" s="856"/>
      <c r="AJ70" s="880"/>
      <c r="AK70" s="103">
        <f t="shared" si="219"/>
        <v>0</v>
      </c>
      <c r="AL70" s="51"/>
      <c r="AM70" s="52"/>
      <c r="AN70" s="52"/>
      <c r="AO70" s="52"/>
      <c r="AP70" s="52"/>
      <c r="AQ70" s="52"/>
      <c r="AR70" s="53">
        <f t="shared" si="220"/>
        <v>0</v>
      </c>
      <c r="AS70" s="54"/>
      <c r="AT70" s="52"/>
      <c r="AU70" s="53">
        <f t="shared" si="221"/>
        <v>0</v>
      </c>
      <c r="AV70" s="54"/>
      <c r="AW70" s="52"/>
      <c r="AX70" s="52"/>
      <c r="AY70" s="52"/>
      <c r="AZ70" s="55"/>
      <c r="BA70" s="56"/>
      <c r="BB70" s="56"/>
      <c r="BC70" s="57"/>
    </row>
    <row r="71" spans="1:55" ht="17.25" hidden="1" customHeight="1" x14ac:dyDescent="0.2">
      <c r="A71" s="955"/>
      <c r="B71" s="957"/>
      <c r="C71" s="960"/>
      <c r="D71" s="969"/>
      <c r="E71" s="973"/>
      <c r="F71" s="966"/>
      <c r="G71" s="994"/>
      <c r="H71" s="975"/>
      <c r="I71" s="980"/>
      <c r="J71" s="981"/>
      <c r="K71" s="987"/>
      <c r="L71" s="991"/>
      <c r="M71" s="174"/>
      <c r="N71" s="175"/>
      <c r="O71" s="176"/>
      <c r="P71" s="46"/>
      <c r="Q71" s="47"/>
      <c r="R71" s="1010"/>
      <c r="S71" s="48"/>
      <c r="T71" s="889"/>
      <c r="U71" s="49"/>
      <c r="V71" s="889"/>
      <c r="W71" s="49"/>
      <c r="X71" s="889"/>
      <c r="Y71" s="49"/>
      <c r="Z71" s="889"/>
      <c r="AA71" s="49"/>
      <c r="AB71" s="889"/>
      <c r="AC71" s="49"/>
      <c r="AD71" s="889"/>
      <c r="AE71" s="49"/>
      <c r="AF71" s="889"/>
      <c r="AG71" s="50"/>
      <c r="AH71" s="856"/>
      <c r="AI71" s="856"/>
      <c r="AJ71" s="880"/>
      <c r="AK71" s="103">
        <f t="shared" si="219"/>
        <v>0</v>
      </c>
      <c r="AL71" s="51"/>
      <c r="AM71" s="52"/>
      <c r="AN71" s="52"/>
      <c r="AO71" s="52"/>
      <c r="AP71" s="52"/>
      <c r="AQ71" s="52"/>
      <c r="AR71" s="53">
        <f t="shared" si="220"/>
        <v>0</v>
      </c>
      <c r="AS71" s="54"/>
      <c r="AT71" s="52"/>
      <c r="AU71" s="53">
        <f t="shared" si="221"/>
        <v>0</v>
      </c>
      <c r="AV71" s="54"/>
      <c r="AW71" s="52"/>
      <c r="AX71" s="52"/>
      <c r="AY71" s="52"/>
      <c r="AZ71" s="55"/>
      <c r="BA71" s="56"/>
      <c r="BB71" s="56"/>
      <c r="BC71" s="57"/>
    </row>
    <row r="72" spans="1:55" ht="17.25" hidden="1" customHeight="1" x14ac:dyDescent="0.2">
      <c r="A72" s="955"/>
      <c r="B72" s="958"/>
      <c r="C72" s="961"/>
      <c r="D72" s="970"/>
      <c r="E72" s="973"/>
      <c r="F72" s="967"/>
      <c r="G72" s="995"/>
      <c r="H72" s="976"/>
      <c r="I72" s="980"/>
      <c r="J72" s="981"/>
      <c r="K72" s="988"/>
      <c r="L72" s="991"/>
      <c r="M72" s="177"/>
      <c r="N72" s="178"/>
      <c r="O72" s="179"/>
      <c r="P72" s="106"/>
      <c r="Q72" s="107"/>
      <c r="R72" s="1010"/>
      <c r="S72" s="108"/>
      <c r="T72" s="889"/>
      <c r="U72" s="109"/>
      <c r="V72" s="889"/>
      <c r="W72" s="109"/>
      <c r="X72" s="889"/>
      <c r="Y72" s="109"/>
      <c r="Z72" s="889"/>
      <c r="AA72" s="109"/>
      <c r="AB72" s="889"/>
      <c r="AC72" s="109"/>
      <c r="AD72" s="889"/>
      <c r="AE72" s="109"/>
      <c r="AF72" s="889"/>
      <c r="AG72" s="110"/>
      <c r="AH72" s="856"/>
      <c r="AI72" s="856"/>
      <c r="AJ72" s="881"/>
      <c r="AK72" s="103">
        <f t="shared" si="219"/>
        <v>0</v>
      </c>
      <c r="AL72" s="111"/>
      <c r="AM72" s="112"/>
      <c r="AN72" s="112"/>
      <c r="AO72" s="112"/>
      <c r="AP72" s="112"/>
      <c r="AQ72" s="112"/>
      <c r="AR72" s="53">
        <f t="shared" si="220"/>
        <v>0</v>
      </c>
      <c r="AS72" s="113"/>
      <c r="AT72" s="112"/>
      <c r="AU72" s="53">
        <f>SUM(AS72:AT72)</f>
        <v>0</v>
      </c>
      <c r="AV72" s="113"/>
      <c r="AW72" s="112"/>
      <c r="AX72" s="112"/>
      <c r="AY72" s="112"/>
      <c r="AZ72" s="114"/>
      <c r="BA72" s="115"/>
      <c r="BB72" s="115"/>
      <c r="BC72" s="116"/>
    </row>
    <row r="73" spans="1:55" ht="9.9499999999999993" hidden="1" customHeight="1" thickBot="1" x14ac:dyDescent="0.25">
      <c r="A73" s="956"/>
      <c r="B73" s="959"/>
      <c r="C73" s="962"/>
      <c r="D73" s="971"/>
      <c r="E73" s="974"/>
      <c r="F73" s="968"/>
      <c r="G73" s="996"/>
      <c r="H73" s="977"/>
      <c r="I73" s="982"/>
      <c r="J73" s="983"/>
      <c r="K73" s="989"/>
      <c r="L73" s="992"/>
      <c r="M73" s="180"/>
      <c r="N73" s="181"/>
      <c r="O73" s="182"/>
      <c r="P73" s="117"/>
      <c r="Q73" s="117"/>
      <c r="R73" s="1011"/>
      <c r="S73" s="183"/>
      <c r="T73" s="890"/>
      <c r="U73" s="184"/>
      <c r="V73" s="890"/>
      <c r="W73" s="184"/>
      <c r="X73" s="890"/>
      <c r="Y73" s="184"/>
      <c r="Z73" s="890"/>
      <c r="AA73" s="184"/>
      <c r="AB73" s="890"/>
      <c r="AC73" s="184"/>
      <c r="AD73" s="890"/>
      <c r="AE73" s="184"/>
      <c r="AF73" s="890"/>
      <c r="AG73" s="185"/>
      <c r="AH73" s="857"/>
      <c r="AI73" s="857"/>
      <c r="AJ73" s="118"/>
      <c r="AK73" s="119"/>
      <c r="AL73" s="186"/>
      <c r="AM73" s="187"/>
      <c r="AN73" s="187"/>
      <c r="AO73" s="187"/>
      <c r="AP73" s="187"/>
      <c r="AQ73" s="187"/>
      <c r="AR73" s="120"/>
      <c r="AS73" s="188"/>
      <c r="AT73" s="187"/>
      <c r="AU73" s="120"/>
      <c r="AV73" s="188"/>
      <c r="AW73" s="187"/>
      <c r="AX73" s="187"/>
      <c r="AY73" s="187"/>
      <c r="AZ73" s="189"/>
      <c r="BA73" s="190"/>
      <c r="BB73" s="190"/>
      <c r="BC73" s="191"/>
    </row>
    <row r="74" spans="1:55" ht="6" hidden="1" customHeight="1" x14ac:dyDescent="0.2">
      <c r="A74" s="156"/>
      <c r="B74" s="192"/>
      <c r="C74" s="192"/>
      <c r="D74" s="192"/>
      <c r="E74" s="192"/>
      <c r="F74" s="192"/>
      <c r="G74" s="192"/>
      <c r="H74" s="192"/>
      <c r="I74" s="993"/>
      <c r="J74" s="993"/>
      <c r="K74" s="192"/>
      <c r="L74" s="192"/>
      <c r="M74" s="192"/>
      <c r="N74" s="192"/>
      <c r="O74" s="192"/>
      <c r="P74" s="192"/>
      <c r="Q74" s="192"/>
      <c r="R74" s="192"/>
      <c r="S74" s="192"/>
      <c r="T74" s="192"/>
      <c r="U74" s="192"/>
      <c r="V74" s="192"/>
      <c r="W74" s="192"/>
      <c r="X74" s="192"/>
      <c r="Y74" s="192"/>
      <c r="Z74" s="192"/>
      <c r="AA74" s="192"/>
      <c r="AB74" s="192"/>
      <c r="AC74" s="192"/>
      <c r="AD74" s="192"/>
      <c r="AE74" s="192"/>
      <c r="AF74" s="192"/>
      <c r="AG74" s="192"/>
      <c r="AH74" s="192"/>
      <c r="AI74" s="192"/>
      <c r="AJ74" s="192"/>
      <c r="AK74" s="193"/>
      <c r="AL74" s="193"/>
      <c r="AM74" s="193"/>
      <c r="AN74" s="193"/>
      <c r="AO74" s="193"/>
      <c r="AP74" s="193"/>
      <c r="AQ74" s="194"/>
      <c r="AR74" s="193"/>
      <c r="AS74" s="193"/>
      <c r="AT74" s="193"/>
      <c r="AU74" s="193"/>
      <c r="AV74" s="193"/>
      <c r="AW74" s="193"/>
      <c r="AX74" s="193"/>
      <c r="AY74" s="193"/>
      <c r="AZ74" s="193"/>
      <c r="BA74" s="193"/>
      <c r="BB74" s="193"/>
      <c r="BC74" s="156"/>
    </row>
    <row r="75" spans="1:55" ht="72" hidden="1" customHeight="1" x14ac:dyDescent="0.2">
      <c r="A75" s="954">
        <v>8</v>
      </c>
      <c r="B75" s="161" t="s">
        <v>1705</v>
      </c>
      <c r="C75" s="162" t="s">
        <v>1706</v>
      </c>
      <c r="D75" s="163" t="s">
        <v>21</v>
      </c>
      <c r="E75" s="163" t="s">
        <v>1893</v>
      </c>
      <c r="F75" s="162" t="s">
        <v>1707</v>
      </c>
      <c r="G75" s="164" t="s">
        <v>1679</v>
      </c>
      <c r="H75" s="164" t="s">
        <v>1680</v>
      </c>
      <c r="I75" s="165" t="s">
        <v>1909</v>
      </c>
      <c r="J75" s="166">
        <f>+$N$3</f>
        <v>2019</v>
      </c>
      <c r="K75" s="164" t="s">
        <v>1926</v>
      </c>
      <c r="L75" s="165" t="s">
        <v>1927</v>
      </c>
      <c r="M75" s="162" t="s">
        <v>1708</v>
      </c>
      <c r="N75" s="162" t="s">
        <v>1709</v>
      </c>
      <c r="O75" s="162" t="s">
        <v>1710</v>
      </c>
      <c r="P75" s="162" t="s">
        <v>1711</v>
      </c>
      <c r="Q75" s="162" t="s">
        <v>1712</v>
      </c>
      <c r="R75" s="167">
        <f t="shared" ref="R75" si="222">SUM(R76:R82)</f>
        <v>0</v>
      </c>
      <c r="S75" s="168">
        <f t="shared" ref="S75" si="223">SUM(S76:S82)</f>
        <v>0</v>
      </c>
      <c r="T75" s="169">
        <f t="shared" ref="T75" si="224">SUM(T76:T82)</f>
        <v>0</v>
      </c>
      <c r="U75" s="170">
        <f t="shared" ref="U75" si="225">SUM(U76:U82)</f>
        <v>0</v>
      </c>
      <c r="V75" s="169">
        <f t="shared" ref="V75" si="226">SUM(V76:V82)</f>
        <v>0</v>
      </c>
      <c r="W75" s="170">
        <f t="shared" ref="W75" si="227">SUM(W76:W82)</f>
        <v>0</v>
      </c>
      <c r="X75" s="169">
        <f t="shared" ref="X75" si="228">SUM(X76:X82)</f>
        <v>0</v>
      </c>
      <c r="Y75" s="170">
        <f t="shared" ref="Y75" si="229">SUM(Y76:Y82)</f>
        <v>0</v>
      </c>
      <c r="Z75" s="169">
        <f t="shared" ref="Z75" si="230">SUM(Z76:Z82)</f>
        <v>0</v>
      </c>
      <c r="AA75" s="170">
        <f t="shared" ref="AA75" si="231">SUM(AA76:AA82)</f>
        <v>0</v>
      </c>
      <c r="AB75" s="169">
        <f t="shared" ref="AB75" si="232">SUM(AB76:AB82)</f>
        <v>0</v>
      </c>
      <c r="AC75" s="170">
        <f t="shared" ref="AC75" si="233">SUM(AC76:AC82)</f>
        <v>0</v>
      </c>
      <c r="AD75" s="169">
        <f t="shared" ref="AD75" si="234">SUM(AD76:AD82)</f>
        <v>0</v>
      </c>
      <c r="AE75" s="170">
        <f t="shared" ref="AE75" si="235">SUM(AE76:AE82)</f>
        <v>0</v>
      </c>
      <c r="AF75" s="169">
        <f t="shared" ref="AF75" si="236">SUM(AF76:AF82)</f>
        <v>0</v>
      </c>
      <c r="AG75" s="171">
        <f t="shared" ref="AG75" si="237">SUM(AG76:AG82)</f>
        <v>0</v>
      </c>
      <c r="AH75" s="854"/>
      <c r="AI75" s="854"/>
      <c r="AJ75" s="172">
        <f t="shared" ref="AJ75" si="238">SUM(AJ76:AJ82)</f>
        <v>0</v>
      </c>
      <c r="AK75" s="173">
        <f t="shared" ref="AK75" si="239">SUM(AK76:AK82)</f>
        <v>0</v>
      </c>
      <c r="AL75" s="41">
        <f t="shared" ref="AL75" si="240">SUM(AL76:AL82)</f>
        <v>0</v>
      </c>
      <c r="AM75" s="42">
        <f t="shared" ref="AM75" si="241">SUM(AM76:AM82)</f>
        <v>0</v>
      </c>
      <c r="AN75" s="42">
        <f t="shared" ref="AN75" si="242">SUM(AN76:AN82)</f>
        <v>0</v>
      </c>
      <c r="AO75" s="42">
        <f t="shared" ref="AO75" si="243">SUM(AO76:AO82)</f>
        <v>0</v>
      </c>
      <c r="AP75" s="42">
        <f t="shared" ref="AP75" si="244">SUM(AP76:AP82)</f>
        <v>0</v>
      </c>
      <c r="AQ75" s="42">
        <f t="shared" ref="AQ75" si="245">SUM(AQ76:AQ82)</f>
        <v>0</v>
      </c>
      <c r="AR75" s="43">
        <f t="shared" ref="AR75" si="246">SUM(AR76:AR82)</f>
        <v>0</v>
      </c>
      <c r="AS75" s="104">
        <f t="shared" ref="AS75" si="247">SUM(AS76:AS82)</f>
        <v>0</v>
      </c>
      <c r="AT75" s="42">
        <f t="shared" ref="AT75" si="248">SUM(AT76:AT82)</f>
        <v>0</v>
      </c>
      <c r="AU75" s="43">
        <f t="shared" ref="AU75" si="249">SUM(AU76:AU82)</f>
        <v>0</v>
      </c>
      <c r="AV75" s="104">
        <f t="shared" ref="AV75" si="250">SUM(AV76:AV82)</f>
        <v>0</v>
      </c>
      <c r="AW75" s="42">
        <f t="shared" ref="AW75" si="251">SUM(AW76:AW82)</f>
        <v>0</v>
      </c>
      <c r="AX75" s="42">
        <f t="shared" ref="AX75" si="252">SUM(AX76:AX82)</f>
        <v>0</v>
      </c>
      <c r="AY75" s="42">
        <f t="shared" ref="AY75" si="253">SUM(AY76:AY82)</f>
        <v>0</v>
      </c>
      <c r="AZ75" s="105">
        <f t="shared" ref="AZ75" si="254">SUM(AZ76:AZ82)</f>
        <v>0</v>
      </c>
      <c r="BA75" s="44" t="s">
        <v>1685</v>
      </c>
      <c r="BB75" s="44" t="s">
        <v>1686</v>
      </c>
      <c r="BC75" s="45" t="s">
        <v>1687</v>
      </c>
    </row>
    <row r="76" spans="1:55" ht="17.25" hidden="1" customHeight="1" x14ac:dyDescent="0.2">
      <c r="A76" s="955"/>
      <c r="B76" s="957" t="str">
        <f>VLOOKUP($D$9,'PROYECTOS REGISTRADOS'!$A$2:$D$82,4,0)</f>
        <v>Implementación de estrategias para la ampliación, cobertura, adecuación y mantenimiento de las redes de energía, gas, telefonia, conectividad, telecomunicaciones del Municipio de Tocancipá, Cundinamarca, Centro Oriente.</v>
      </c>
      <c r="C76" s="960" t="str">
        <f>VLOOKUP($D$9,'PROYECTOS REGISTRADOS'!$A$2:$D$82,3,0)</f>
        <v>2016-25817-0049</v>
      </c>
      <c r="D76" s="969"/>
      <c r="E76" s="972" t="str">
        <f>IF(D76=0,"0-0",(VLOOKUP(D76,'CONSOLIDADO PLAN DESARROLLO'!$EL$9:$ET$304,2,0)))</f>
        <v>0-0</v>
      </c>
      <c r="F76" s="966" t="str">
        <f>IF(D76=0,"0-0",(VLOOKUP(D76,'CONSOLIDADO PLAN DESARROLLO'!$EL$9:$ET$304,3,0)))</f>
        <v>0-0</v>
      </c>
      <c r="G76" s="994" t="str">
        <f>IF(D76=0,"0-0",(VLOOKUP(D76,'CONSOLIDADO PLAN DESARROLLO'!$EL$9:$ET$304,4,0)))</f>
        <v>0-0</v>
      </c>
      <c r="H76" s="975" t="str">
        <f>IF(D76=0,"0-0",(VLOOKUP(D76,'CONSOLIDADO PLAN DESARROLLO'!$EL$9:$ET$304,5,0)))</f>
        <v>0-0</v>
      </c>
      <c r="I76" s="978" t="str">
        <f>IF(D76=0,"0-0",(VLOOKUP(D76,'CONSOLIDADO PLAN DESARROLLO'!$EL$9:$ET$304,$R$3,0)))</f>
        <v>0-0</v>
      </c>
      <c r="J76" s="979"/>
      <c r="K76" s="987"/>
      <c r="L76" s="990"/>
      <c r="M76" s="174"/>
      <c r="N76" s="175"/>
      <c r="O76" s="176"/>
      <c r="P76" s="46"/>
      <c r="Q76" s="47"/>
      <c r="R76" s="1009"/>
      <c r="S76" s="48"/>
      <c r="T76" s="888"/>
      <c r="U76" s="49"/>
      <c r="V76" s="888"/>
      <c r="W76" s="49"/>
      <c r="X76" s="888"/>
      <c r="Y76" s="49"/>
      <c r="Z76" s="888"/>
      <c r="AA76" s="49"/>
      <c r="AB76" s="888"/>
      <c r="AC76" s="49"/>
      <c r="AD76" s="888"/>
      <c r="AE76" s="49"/>
      <c r="AF76" s="888"/>
      <c r="AG76" s="50"/>
      <c r="AH76" s="855"/>
      <c r="AI76" s="855"/>
      <c r="AJ76" s="879">
        <f>+R76+T76+V76+X76+Z76+AB76+AD76+AF76</f>
        <v>0</v>
      </c>
      <c r="AK76" s="103">
        <f t="shared" ref="AK76:AK81" si="255">AC76+AE76+AG76+S76+U76+W76+Y76+AA76</f>
        <v>0</v>
      </c>
      <c r="AL76" s="51"/>
      <c r="AM76" s="52"/>
      <c r="AN76" s="52"/>
      <c r="AO76" s="52"/>
      <c r="AP76" s="52"/>
      <c r="AQ76" s="52"/>
      <c r="AR76" s="53">
        <f t="shared" ref="AR76:AR81" si="256">SUM(AL76:AQ76)</f>
        <v>0</v>
      </c>
      <c r="AS76" s="54"/>
      <c r="AT76" s="52"/>
      <c r="AU76" s="53">
        <f t="shared" ref="AU76:AU80" si="257">SUM(AS76:AT76)</f>
        <v>0</v>
      </c>
      <c r="AV76" s="54"/>
      <c r="AW76" s="52"/>
      <c r="AX76" s="52"/>
      <c r="AY76" s="52"/>
      <c r="AZ76" s="55"/>
      <c r="BA76" s="56"/>
      <c r="BB76" s="56"/>
      <c r="BC76" s="57"/>
    </row>
    <row r="77" spans="1:55" ht="17.25" hidden="1" customHeight="1" x14ac:dyDescent="0.2">
      <c r="A77" s="955"/>
      <c r="B77" s="957"/>
      <c r="C77" s="960"/>
      <c r="D77" s="969"/>
      <c r="E77" s="973"/>
      <c r="F77" s="966"/>
      <c r="G77" s="994"/>
      <c r="H77" s="975"/>
      <c r="I77" s="980"/>
      <c r="J77" s="981"/>
      <c r="K77" s="987"/>
      <c r="L77" s="991"/>
      <c r="M77" s="174"/>
      <c r="N77" s="175"/>
      <c r="O77" s="176"/>
      <c r="P77" s="46"/>
      <c r="Q77" s="47"/>
      <c r="R77" s="1010"/>
      <c r="S77" s="48"/>
      <c r="T77" s="889"/>
      <c r="U77" s="49"/>
      <c r="V77" s="889"/>
      <c r="W77" s="49"/>
      <c r="X77" s="889"/>
      <c r="Y77" s="49"/>
      <c r="Z77" s="889"/>
      <c r="AA77" s="49"/>
      <c r="AB77" s="889"/>
      <c r="AC77" s="49"/>
      <c r="AD77" s="889"/>
      <c r="AE77" s="49"/>
      <c r="AF77" s="889"/>
      <c r="AG77" s="50"/>
      <c r="AH77" s="856"/>
      <c r="AI77" s="856"/>
      <c r="AJ77" s="880"/>
      <c r="AK77" s="103">
        <f t="shared" si="255"/>
        <v>0</v>
      </c>
      <c r="AL77" s="51"/>
      <c r="AM77" s="52"/>
      <c r="AN77" s="52"/>
      <c r="AO77" s="52"/>
      <c r="AP77" s="52"/>
      <c r="AQ77" s="52"/>
      <c r="AR77" s="53">
        <f t="shared" si="256"/>
        <v>0</v>
      </c>
      <c r="AS77" s="54"/>
      <c r="AT77" s="52"/>
      <c r="AU77" s="53">
        <f t="shared" si="257"/>
        <v>0</v>
      </c>
      <c r="AV77" s="54"/>
      <c r="AW77" s="52"/>
      <c r="AX77" s="52"/>
      <c r="AY77" s="52"/>
      <c r="AZ77" s="55"/>
      <c r="BA77" s="56"/>
      <c r="BB77" s="56"/>
      <c r="BC77" s="57"/>
    </row>
    <row r="78" spans="1:55" ht="17.25" hidden="1" customHeight="1" x14ac:dyDescent="0.2">
      <c r="A78" s="955"/>
      <c r="B78" s="957"/>
      <c r="C78" s="960"/>
      <c r="D78" s="969"/>
      <c r="E78" s="973"/>
      <c r="F78" s="966"/>
      <c r="G78" s="994"/>
      <c r="H78" s="975"/>
      <c r="I78" s="980"/>
      <c r="J78" s="981"/>
      <c r="K78" s="987"/>
      <c r="L78" s="991"/>
      <c r="M78" s="174"/>
      <c r="N78" s="175"/>
      <c r="O78" s="176"/>
      <c r="P78" s="46"/>
      <c r="Q78" s="47"/>
      <c r="R78" s="1010"/>
      <c r="S78" s="48"/>
      <c r="T78" s="889"/>
      <c r="U78" s="49"/>
      <c r="V78" s="889"/>
      <c r="W78" s="49"/>
      <c r="X78" s="889"/>
      <c r="Y78" s="49"/>
      <c r="Z78" s="889"/>
      <c r="AA78" s="49"/>
      <c r="AB78" s="889"/>
      <c r="AC78" s="49"/>
      <c r="AD78" s="889"/>
      <c r="AE78" s="49"/>
      <c r="AF78" s="889"/>
      <c r="AG78" s="50"/>
      <c r="AH78" s="856"/>
      <c r="AI78" s="856"/>
      <c r="AJ78" s="880"/>
      <c r="AK78" s="103">
        <f t="shared" si="255"/>
        <v>0</v>
      </c>
      <c r="AL78" s="51"/>
      <c r="AM78" s="52"/>
      <c r="AN78" s="52"/>
      <c r="AO78" s="52"/>
      <c r="AP78" s="52"/>
      <c r="AQ78" s="52"/>
      <c r="AR78" s="53">
        <f t="shared" si="256"/>
        <v>0</v>
      </c>
      <c r="AS78" s="54"/>
      <c r="AT78" s="52"/>
      <c r="AU78" s="53">
        <f t="shared" si="257"/>
        <v>0</v>
      </c>
      <c r="AV78" s="54"/>
      <c r="AW78" s="52"/>
      <c r="AX78" s="52"/>
      <c r="AY78" s="52"/>
      <c r="AZ78" s="55"/>
      <c r="BA78" s="56"/>
      <c r="BB78" s="56"/>
      <c r="BC78" s="57"/>
    </row>
    <row r="79" spans="1:55" ht="17.25" hidden="1" customHeight="1" x14ac:dyDescent="0.2">
      <c r="A79" s="955"/>
      <c r="B79" s="957"/>
      <c r="C79" s="960"/>
      <c r="D79" s="969"/>
      <c r="E79" s="973"/>
      <c r="F79" s="966"/>
      <c r="G79" s="994"/>
      <c r="H79" s="975"/>
      <c r="I79" s="980"/>
      <c r="J79" s="981"/>
      <c r="K79" s="987"/>
      <c r="L79" s="991"/>
      <c r="M79" s="174"/>
      <c r="N79" s="175"/>
      <c r="O79" s="176"/>
      <c r="P79" s="46"/>
      <c r="Q79" s="47"/>
      <c r="R79" s="1010"/>
      <c r="S79" s="48"/>
      <c r="T79" s="889"/>
      <c r="U79" s="49"/>
      <c r="V79" s="889"/>
      <c r="W79" s="49"/>
      <c r="X79" s="889"/>
      <c r="Y79" s="49"/>
      <c r="Z79" s="889"/>
      <c r="AA79" s="49"/>
      <c r="AB79" s="889"/>
      <c r="AC79" s="49"/>
      <c r="AD79" s="889"/>
      <c r="AE79" s="49"/>
      <c r="AF79" s="889"/>
      <c r="AG79" s="50"/>
      <c r="AH79" s="856"/>
      <c r="AI79" s="856"/>
      <c r="AJ79" s="880"/>
      <c r="AK79" s="103">
        <f t="shared" si="255"/>
        <v>0</v>
      </c>
      <c r="AL79" s="51"/>
      <c r="AM79" s="52"/>
      <c r="AN79" s="52"/>
      <c r="AO79" s="52"/>
      <c r="AP79" s="52"/>
      <c r="AQ79" s="52"/>
      <c r="AR79" s="53">
        <f t="shared" si="256"/>
        <v>0</v>
      </c>
      <c r="AS79" s="54"/>
      <c r="AT79" s="52"/>
      <c r="AU79" s="53">
        <f t="shared" si="257"/>
        <v>0</v>
      </c>
      <c r="AV79" s="54"/>
      <c r="AW79" s="52"/>
      <c r="AX79" s="52"/>
      <c r="AY79" s="52"/>
      <c r="AZ79" s="55"/>
      <c r="BA79" s="56"/>
      <c r="BB79" s="56"/>
      <c r="BC79" s="57"/>
    </row>
    <row r="80" spans="1:55" ht="17.25" hidden="1" customHeight="1" x14ac:dyDescent="0.2">
      <c r="A80" s="955"/>
      <c r="B80" s="957"/>
      <c r="C80" s="960"/>
      <c r="D80" s="969"/>
      <c r="E80" s="973"/>
      <c r="F80" s="966"/>
      <c r="G80" s="994"/>
      <c r="H80" s="975"/>
      <c r="I80" s="980"/>
      <c r="J80" s="981"/>
      <c r="K80" s="987"/>
      <c r="L80" s="991"/>
      <c r="M80" s="174"/>
      <c r="N80" s="175"/>
      <c r="O80" s="176"/>
      <c r="P80" s="46"/>
      <c r="Q80" s="47"/>
      <c r="R80" s="1010"/>
      <c r="S80" s="48"/>
      <c r="T80" s="889"/>
      <c r="U80" s="49"/>
      <c r="V80" s="889"/>
      <c r="W80" s="49"/>
      <c r="X80" s="889"/>
      <c r="Y80" s="49"/>
      <c r="Z80" s="889"/>
      <c r="AA80" s="49"/>
      <c r="AB80" s="889"/>
      <c r="AC80" s="49"/>
      <c r="AD80" s="889"/>
      <c r="AE80" s="49"/>
      <c r="AF80" s="889"/>
      <c r="AG80" s="50"/>
      <c r="AH80" s="856"/>
      <c r="AI80" s="856"/>
      <c r="AJ80" s="880"/>
      <c r="AK80" s="103">
        <f t="shared" si="255"/>
        <v>0</v>
      </c>
      <c r="AL80" s="51"/>
      <c r="AM80" s="52"/>
      <c r="AN80" s="52"/>
      <c r="AO80" s="52"/>
      <c r="AP80" s="52"/>
      <c r="AQ80" s="52"/>
      <c r="AR80" s="53">
        <f t="shared" si="256"/>
        <v>0</v>
      </c>
      <c r="AS80" s="54"/>
      <c r="AT80" s="52"/>
      <c r="AU80" s="53">
        <f t="shared" si="257"/>
        <v>0</v>
      </c>
      <c r="AV80" s="54"/>
      <c r="AW80" s="52"/>
      <c r="AX80" s="52"/>
      <c r="AY80" s="52"/>
      <c r="AZ80" s="55"/>
      <c r="BA80" s="56"/>
      <c r="BB80" s="56"/>
      <c r="BC80" s="57"/>
    </row>
    <row r="81" spans="1:55" ht="17.25" hidden="1" customHeight="1" x14ac:dyDescent="0.2">
      <c r="A81" s="955"/>
      <c r="B81" s="958"/>
      <c r="C81" s="961"/>
      <c r="D81" s="970"/>
      <c r="E81" s="973"/>
      <c r="F81" s="967"/>
      <c r="G81" s="995"/>
      <c r="H81" s="976"/>
      <c r="I81" s="980"/>
      <c r="J81" s="981"/>
      <c r="K81" s="988"/>
      <c r="L81" s="991"/>
      <c r="M81" s="177"/>
      <c r="N81" s="178"/>
      <c r="O81" s="179"/>
      <c r="P81" s="106"/>
      <c r="Q81" s="107"/>
      <c r="R81" s="1010"/>
      <c r="S81" s="108"/>
      <c r="T81" s="889"/>
      <c r="U81" s="109"/>
      <c r="V81" s="889"/>
      <c r="W81" s="109"/>
      <c r="X81" s="889"/>
      <c r="Y81" s="109"/>
      <c r="Z81" s="889"/>
      <c r="AA81" s="109"/>
      <c r="AB81" s="889"/>
      <c r="AC81" s="109"/>
      <c r="AD81" s="889"/>
      <c r="AE81" s="109"/>
      <c r="AF81" s="889"/>
      <c r="AG81" s="110"/>
      <c r="AH81" s="856"/>
      <c r="AI81" s="856"/>
      <c r="AJ81" s="881"/>
      <c r="AK81" s="103">
        <f t="shared" si="255"/>
        <v>0</v>
      </c>
      <c r="AL81" s="111"/>
      <c r="AM81" s="112"/>
      <c r="AN81" s="112"/>
      <c r="AO81" s="112"/>
      <c r="AP81" s="112"/>
      <c r="AQ81" s="112"/>
      <c r="AR81" s="53">
        <f t="shared" si="256"/>
        <v>0</v>
      </c>
      <c r="AS81" s="113"/>
      <c r="AT81" s="112"/>
      <c r="AU81" s="53">
        <f>SUM(AS81:AT81)</f>
        <v>0</v>
      </c>
      <c r="AV81" s="113"/>
      <c r="AW81" s="112"/>
      <c r="AX81" s="112"/>
      <c r="AY81" s="112"/>
      <c r="AZ81" s="114"/>
      <c r="BA81" s="115"/>
      <c r="BB81" s="115"/>
      <c r="BC81" s="116"/>
    </row>
    <row r="82" spans="1:55" ht="9.9499999999999993" hidden="1" customHeight="1" thickBot="1" x14ac:dyDescent="0.25">
      <c r="A82" s="956"/>
      <c r="B82" s="959"/>
      <c r="C82" s="962"/>
      <c r="D82" s="971"/>
      <c r="E82" s="974"/>
      <c r="F82" s="968"/>
      <c r="G82" s="996"/>
      <c r="H82" s="977"/>
      <c r="I82" s="982"/>
      <c r="J82" s="983"/>
      <c r="K82" s="989"/>
      <c r="L82" s="992"/>
      <c r="M82" s="180"/>
      <c r="N82" s="181"/>
      <c r="O82" s="182"/>
      <c r="P82" s="117"/>
      <c r="Q82" s="117"/>
      <c r="R82" s="1011"/>
      <c r="S82" s="183"/>
      <c r="T82" s="890"/>
      <c r="U82" s="184"/>
      <c r="V82" s="890"/>
      <c r="W82" s="184"/>
      <c r="X82" s="890"/>
      <c r="Y82" s="184"/>
      <c r="Z82" s="890"/>
      <c r="AA82" s="184"/>
      <c r="AB82" s="890"/>
      <c r="AC82" s="184"/>
      <c r="AD82" s="890"/>
      <c r="AE82" s="184"/>
      <c r="AF82" s="890"/>
      <c r="AG82" s="185"/>
      <c r="AH82" s="857"/>
      <c r="AI82" s="857"/>
      <c r="AJ82" s="118"/>
      <c r="AK82" s="119"/>
      <c r="AL82" s="186"/>
      <c r="AM82" s="187"/>
      <c r="AN82" s="187"/>
      <c r="AO82" s="187"/>
      <c r="AP82" s="187"/>
      <c r="AQ82" s="187"/>
      <c r="AR82" s="120"/>
      <c r="AS82" s="188"/>
      <c r="AT82" s="187"/>
      <c r="AU82" s="120"/>
      <c r="AV82" s="188"/>
      <c r="AW82" s="187"/>
      <c r="AX82" s="187"/>
      <c r="AY82" s="187"/>
      <c r="AZ82" s="189"/>
      <c r="BA82" s="190"/>
      <c r="BB82" s="190"/>
      <c r="BC82" s="191"/>
    </row>
    <row r="83" spans="1:55" ht="6" hidden="1" customHeight="1" x14ac:dyDescent="0.2">
      <c r="A83" s="156"/>
      <c r="B83" s="192"/>
      <c r="C83" s="192"/>
      <c r="D83" s="192"/>
      <c r="E83" s="192"/>
      <c r="F83" s="192"/>
      <c r="G83" s="192"/>
      <c r="H83" s="192"/>
      <c r="I83" s="993"/>
      <c r="J83" s="993"/>
      <c r="K83" s="192"/>
      <c r="L83" s="192"/>
      <c r="M83" s="192"/>
      <c r="N83" s="192"/>
      <c r="O83" s="192"/>
      <c r="P83" s="192"/>
      <c r="Q83" s="192"/>
      <c r="R83" s="192"/>
      <c r="S83" s="192"/>
      <c r="T83" s="192"/>
      <c r="U83" s="192"/>
      <c r="V83" s="192"/>
      <c r="W83" s="192"/>
      <c r="X83" s="192"/>
      <c r="Y83" s="192"/>
      <c r="Z83" s="192"/>
      <c r="AA83" s="192"/>
      <c r="AB83" s="192"/>
      <c r="AC83" s="192"/>
      <c r="AD83" s="192"/>
      <c r="AE83" s="192"/>
      <c r="AF83" s="192"/>
      <c r="AG83" s="192"/>
      <c r="AH83" s="192"/>
      <c r="AI83" s="192"/>
      <c r="AJ83" s="192"/>
      <c r="AK83" s="193"/>
      <c r="AL83" s="193"/>
      <c r="AM83" s="193"/>
      <c r="AN83" s="193"/>
      <c r="AO83" s="193"/>
      <c r="AP83" s="193"/>
      <c r="AQ83" s="194"/>
      <c r="AR83" s="193"/>
      <c r="AS83" s="193"/>
      <c r="AT83" s="193"/>
      <c r="AU83" s="193"/>
      <c r="AV83" s="193"/>
      <c r="AW83" s="193"/>
      <c r="AX83" s="193"/>
      <c r="AY83" s="193"/>
      <c r="AZ83" s="193"/>
      <c r="BA83" s="193"/>
      <c r="BB83" s="193"/>
      <c r="BC83" s="156"/>
    </row>
    <row r="84" spans="1:55" ht="72" hidden="1" customHeight="1" x14ac:dyDescent="0.2">
      <c r="A84" s="954">
        <v>9</v>
      </c>
      <c r="B84" s="161" t="s">
        <v>1705</v>
      </c>
      <c r="C84" s="162" t="s">
        <v>1706</v>
      </c>
      <c r="D84" s="163" t="s">
        <v>21</v>
      </c>
      <c r="E84" s="163" t="s">
        <v>1893</v>
      </c>
      <c r="F84" s="162" t="s">
        <v>1707</v>
      </c>
      <c r="G84" s="164" t="s">
        <v>1679</v>
      </c>
      <c r="H84" s="164" t="s">
        <v>1680</v>
      </c>
      <c r="I84" s="165" t="s">
        <v>1909</v>
      </c>
      <c r="J84" s="166">
        <f>+$N$3</f>
        <v>2019</v>
      </c>
      <c r="K84" s="164" t="s">
        <v>1926</v>
      </c>
      <c r="L84" s="165" t="s">
        <v>1927</v>
      </c>
      <c r="M84" s="162" t="s">
        <v>1708</v>
      </c>
      <c r="N84" s="162" t="s">
        <v>1709</v>
      </c>
      <c r="O84" s="162" t="s">
        <v>1710</v>
      </c>
      <c r="P84" s="162" t="s">
        <v>1711</v>
      </c>
      <c r="Q84" s="162" t="s">
        <v>1712</v>
      </c>
      <c r="R84" s="167">
        <f t="shared" ref="R84" si="258">SUM(R85:R91)</f>
        <v>0</v>
      </c>
      <c r="S84" s="168">
        <f t="shared" ref="S84" si="259">SUM(S85:S91)</f>
        <v>0</v>
      </c>
      <c r="T84" s="169">
        <f t="shared" ref="T84" si="260">SUM(T85:T91)</f>
        <v>0</v>
      </c>
      <c r="U84" s="170">
        <f t="shared" ref="U84" si="261">SUM(U85:U91)</f>
        <v>0</v>
      </c>
      <c r="V84" s="169">
        <f t="shared" ref="V84" si="262">SUM(V85:V91)</f>
        <v>0</v>
      </c>
      <c r="W84" s="170">
        <f t="shared" ref="W84" si="263">SUM(W85:W91)</f>
        <v>0</v>
      </c>
      <c r="X84" s="169">
        <f t="shared" ref="X84" si="264">SUM(X85:X91)</f>
        <v>0</v>
      </c>
      <c r="Y84" s="170">
        <f t="shared" ref="Y84" si="265">SUM(Y85:Y91)</f>
        <v>0</v>
      </c>
      <c r="Z84" s="169">
        <f t="shared" ref="Z84" si="266">SUM(Z85:Z91)</f>
        <v>0</v>
      </c>
      <c r="AA84" s="170">
        <f t="shared" ref="AA84" si="267">SUM(AA85:AA91)</f>
        <v>0</v>
      </c>
      <c r="AB84" s="169">
        <f t="shared" ref="AB84" si="268">SUM(AB85:AB91)</f>
        <v>0</v>
      </c>
      <c r="AC84" s="170">
        <f t="shared" ref="AC84" si="269">SUM(AC85:AC91)</f>
        <v>0</v>
      </c>
      <c r="AD84" s="169">
        <f t="shared" ref="AD84" si="270">SUM(AD85:AD91)</f>
        <v>0</v>
      </c>
      <c r="AE84" s="170">
        <f t="shared" ref="AE84" si="271">SUM(AE85:AE91)</f>
        <v>0</v>
      </c>
      <c r="AF84" s="169">
        <f t="shared" ref="AF84" si="272">SUM(AF85:AF91)</f>
        <v>0</v>
      </c>
      <c r="AG84" s="171">
        <f t="shared" ref="AG84" si="273">SUM(AG85:AG91)</f>
        <v>0</v>
      </c>
      <c r="AH84" s="854"/>
      <c r="AI84" s="854"/>
      <c r="AJ84" s="172">
        <f t="shared" ref="AJ84" si="274">SUM(AJ85:AJ91)</f>
        <v>0</v>
      </c>
      <c r="AK84" s="173">
        <f t="shared" ref="AK84" si="275">SUM(AK85:AK91)</f>
        <v>0</v>
      </c>
      <c r="AL84" s="41">
        <f t="shared" ref="AL84" si="276">SUM(AL85:AL91)</f>
        <v>0</v>
      </c>
      <c r="AM84" s="42">
        <f t="shared" ref="AM84" si="277">SUM(AM85:AM91)</f>
        <v>0</v>
      </c>
      <c r="AN84" s="42">
        <f t="shared" ref="AN84" si="278">SUM(AN85:AN91)</f>
        <v>0</v>
      </c>
      <c r="AO84" s="42">
        <f t="shared" ref="AO84" si="279">SUM(AO85:AO91)</f>
        <v>0</v>
      </c>
      <c r="AP84" s="42">
        <f t="shared" ref="AP84" si="280">SUM(AP85:AP91)</f>
        <v>0</v>
      </c>
      <c r="AQ84" s="42">
        <f t="shared" ref="AQ84" si="281">SUM(AQ85:AQ91)</f>
        <v>0</v>
      </c>
      <c r="AR84" s="43">
        <f t="shared" ref="AR84" si="282">SUM(AR85:AR91)</f>
        <v>0</v>
      </c>
      <c r="AS84" s="104">
        <f t="shared" ref="AS84" si="283">SUM(AS85:AS91)</f>
        <v>0</v>
      </c>
      <c r="AT84" s="42">
        <f t="shared" ref="AT84" si="284">SUM(AT85:AT91)</f>
        <v>0</v>
      </c>
      <c r="AU84" s="43">
        <f t="shared" ref="AU84" si="285">SUM(AU85:AU91)</f>
        <v>0</v>
      </c>
      <c r="AV84" s="104">
        <f t="shared" ref="AV84" si="286">SUM(AV85:AV91)</f>
        <v>0</v>
      </c>
      <c r="AW84" s="42">
        <f t="shared" ref="AW84" si="287">SUM(AW85:AW91)</f>
        <v>0</v>
      </c>
      <c r="AX84" s="42">
        <f t="shared" ref="AX84" si="288">SUM(AX85:AX91)</f>
        <v>0</v>
      </c>
      <c r="AY84" s="42">
        <f t="shared" ref="AY84" si="289">SUM(AY85:AY91)</f>
        <v>0</v>
      </c>
      <c r="AZ84" s="105">
        <f t="shared" ref="AZ84" si="290">SUM(AZ85:AZ91)</f>
        <v>0</v>
      </c>
      <c r="BA84" s="44" t="s">
        <v>1685</v>
      </c>
      <c r="BB84" s="44" t="s">
        <v>1686</v>
      </c>
      <c r="BC84" s="45" t="s">
        <v>1687</v>
      </c>
    </row>
    <row r="85" spans="1:55" ht="17.25" hidden="1" customHeight="1" x14ac:dyDescent="0.2">
      <c r="A85" s="955"/>
      <c r="B85" s="957" t="str">
        <f>VLOOKUP($D$9,'PROYECTOS REGISTRADOS'!$A$2:$D$82,4,0)</f>
        <v>Implementación de estrategias para la ampliación, cobertura, adecuación y mantenimiento de las redes de energía, gas, telefonia, conectividad, telecomunicaciones del Municipio de Tocancipá, Cundinamarca, Centro Oriente.</v>
      </c>
      <c r="C85" s="960" t="str">
        <f>VLOOKUP($D$9,'PROYECTOS REGISTRADOS'!$A$2:$D$82,3,0)</f>
        <v>2016-25817-0049</v>
      </c>
      <c r="D85" s="969"/>
      <c r="E85" s="972" t="str">
        <f>IF(D85=0,"0-0",(VLOOKUP(D85,'CONSOLIDADO PLAN DESARROLLO'!$EL$9:$ET$304,2,0)))</f>
        <v>0-0</v>
      </c>
      <c r="F85" s="966" t="str">
        <f>IF(D85=0,"0-0",(VLOOKUP(D85,'CONSOLIDADO PLAN DESARROLLO'!$EL$9:$ET$304,3,0)))</f>
        <v>0-0</v>
      </c>
      <c r="G85" s="994" t="str">
        <f>IF(D85=0,"0-0",(VLOOKUP(D85,'CONSOLIDADO PLAN DESARROLLO'!$EL$9:$ET$304,4,0)))</f>
        <v>0-0</v>
      </c>
      <c r="H85" s="975" t="str">
        <f>IF(D85=0,"0-0",(VLOOKUP(D85,'CONSOLIDADO PLAN DESARROLLO'!$EL$9:$ET$304,5,0)))</f>
        <v>0-0</v>
      </c>
      <c r="I85" s="978" t="str">
        <f>IF(D85=0,"0-0",(VLOOKUP(D85,'CONSOLIDADO PLAN DESARROLLO'!$EL$9:$ET$304,$R$3,0)))</f>
        <v>0-0</v>
      </c>
      <c r="J85" s="979"/>
      <c r="K85" s="987"/>
      <c r="L85" s="990"/>
      <c r="M85" s="174"/>
      <c r="N85" s="175"/>
      <c r="O85" s="176"/>
      <c r="P85" s="46"/>
      <c r="Q85" s="47"/>
      <c r="R85" s="1009"/>
      <c r="S85" s="48"/>
      <c r="T85" s="888"/>
      <c r="U85" s="49"/>
      <c r="V85" s="888"/>
      <c r="W85" s="49"/>
      <c r="X85" s="888"/>
      <c r="Y85" s="49"/>
      <c r="Z85" s="888"/>
      <c r="AA85" s="49"/>
      <c r="AB85" s="888"/>
      <c r="AC85" s="49"/>
      <c r="AD85" s="888"/>
      <c r="AE85" s="49"/>
      <c r="AF85" s="888"/>
      <c r="AG85" s="50"/>
      <c r="AH85" s="855"/>
      <c r="AI85" s="855"/>
      <c r="AJ85" s="879">
        <f>+R85+T85+V85+X85+Z85+AB85+AD85+AF85</f>
        <v>0</v>
      </c>
      <c r="AK85" s="103">
        <f t="shared" ref="AK85:AK90" si="291">AC85+AE85+AG85+S85+U85+W85+Y85+AA85</f>
        <v>0</v>
      </c>
      <c r="AL85" s="51"/>
      <c r="AM85" s="52"/>
      <c r="AN85" s="52"/>
      <c r="AO85" s="52"/>
      <c r="AP85" s="52"/>
      <c r="AQ85" s="52"/>
      <c r="AR85" s="53">
        <f t="shared" ref="AR85:AR90" si="292">SUM(AL85:AQ85)</f>
        <v>0</v>
      </c>
      <c r="AS85" s="54"/>
      <c r="AT85" s="52"/>
      <c r="AU85" s="53">
        <f t="shared" ref="AU85:AU89" si="293">SUM(AS85:AT85)</f>
        <v>0</v>
      </c>
      <c r="AV85" s="54"/>
      <c r="AW85" s="52"/>
      <c r="AX85" s="52"/>
      <c r="AY85" s="52"/>
      <c r="AZ85" s="55"/>
      <c r="BA85" s="56"/>
      <c r="BB85" s="56"/>
      <c r="BC85" s="57"/>
    </row>
    <row r="86" spans="1:55" ht="17.25" hidden="1" customHeight="1" x14ac:dyDescent="0.2">
      <c r="A86" s="955"/>
      <c r="B86" s="957"/>
      <c r="C86" s="960"/>
      <c r="D86" s="969"/>
      <c r="E86" s="973"/>
      <c r="F86" s="966"/>
      <c r="G86" s="994"/>
      <c r="H86" s="975"/>
      <c r="I86" s="980"/>
      <c r="J86" s="981"/>
      <c r="K86" s="987"/>
      <c r="L86" s="991"/>
      <c r="M86" s="174"/>
      <c r="N86" s="175"/>
      <c r="O86" s="176"/>
      <c r="P86" s="46"/>
      <c r="Q86" s="47"/>
      <c r="R86" s="1010"/>
      <c r="S86" s="48"/>
      <c r="T86" s="889"/>
      <c r="U86" s="49"/>
      <c r="V86" s="889"/>
      <c r="W86" s="49"/>
      <c r="X86" s="889"/>
      <c r="Y86" s="49"/>
      <c r="Z86" s="889"/>
      <c r="AA86" s="49"/>
      <c r="AB86" s="889"/>
      <c r="AC86" s="49"/>
      <c r="AD86" s="889"/>
      <c r="AE86" s="49"/>
      <c r="AF86" s="889"/>
      <c r="AG86" s="50"/>
      <c r="AH86" s="856"/>
      <c r="AI86" s="856"/>
      <c r="AJ86" s="880"/>
      <c r="AK86" s="103">
        <f t="shared" si="291"/>
        <v>0</v>
      </c>
      <c r="AL86" s="51"/>
      <c r="AM86" s="52"/>
      <c r="AN86" s="52"/>
      <c r="AO86" s="52"/>
      <c r="AP86" s="52"/>
      <c r="AQ86" s="52"/>
      <c r="AR86" s="53">
        <f t="shared" si="292"/>
        <v>0</v>
      </c>
      <c r="AS86" s="54"/>
      <c r="AT86" s="52"/>
      <c r="AU86" s="53">
        <f t="shared" si="293"/>
        <v>0</v>
      </c>
      <c r="AV86" s="54"/>
      <c r="AW86" s="52"/>
      <c r="AX86" s="52"/>
      <c r="AY86" s="52"/>
      <c r="AZ86" s="55"/>
      <c r="BA86" s="56"/>
      <c r="BB86" s="56"/>
      <c r="BC86" s="57"/>
    </row>
    <row r="87" spans="1:55" ht="17.25" hidden="1" customHeight="1" x14ac:dyDescent="0.2">
      <c r="A87" s="955"/>
      <c r="B87" s="957"/>
      <c r="C87" s="960"/>
      <c r="D87" s="969"/>
      <c r="E87" s="973"/>
      <c r="F87" s="966"/>
      <c r="G87" s="994"/>
      <c r="H87" s="975"/>
      <c r="I87" s="980"/>
      <c r="J87" s="981"/>
      <c r="K87" s="987"/>
      <c r="L87" s="991"/>
      <c r="M87" s="174"/>
      <c r="N87" s="175"/>
      <c r="O87" s="176"/>
      <c r="P87" s="46"/>
      <c r="Q87" s="47"/>
      <c r="R87" s="1010"/>
      <c r="S87" s="48"/>
      <c r="T87" s="889"/>
      <c r="U87" s="49"/>
      <c r="V87" s="889"/>
      <c r="W87" s="49"/>
      <c r="X87" s="889"/>
      <c r="Y87" s="49"/>
      <c r="Z87" s="889"/>
      <c r="AA87" s="49"/>
      <c r="AB87" s="889"/>
      <c r="AC87" s="49"/>
      <c r="AD87" s="889"/>
      <c r="AE87" s="49"/>
      <c r="AF87" s="889"/>
      <c r="AG87" s="50"/>
      <c r="AH87" s="856"/>
      <c r="AI87" s="856"/>
      <c r="AJ87" s="880"/>
      <c r="AK87" s="103">
        <f t="shared" si="291"/>
        <v>0</v>
      </c>
      <c r="AL87" s="51"/>
      <c r="AM87" s="52"/>
      <c r="AN87" s="52"/>
      <c r="AO87" s="52"/>
      <c r="AP87" s="52"/>
      <c r="AQ87" s="52"/>
      <c r="AR87" s="53">
        <f t="shared" si="292"/>
        <v>0</v>
      </c>
      <c r="AS87" s="54"/>
      <c r="AT87" s="52"/>
      <c r="AU87" s="53">
        <f t="shared" si="293"/>
        <v>0</v>
      </c>
      <c r="AV87" s="54"/>
      <c r="AW87" s="52"/>
      <c r="AX87" s="52"/>
      <c r="AY87" s="52"/>
      <c r="AZ87" s="55"/>
      <c r="BA87" s="56"/>
      <c r="BB87" s="56"/>
      <c r="BC87" s="57"/>
    </row>
    <row r="88" spans="1:55" ht="17.25" hidden="1" customHeight="1" x14ac:dyDescent="0.2">
      <c r="A88" s="955"/>
      <c r="B88" s="957"/>
      <c r="C88" s="960"/>
      <c r="D88" s="969"/>
      <c r="E88" s="973"/>
      <c r="F88" s="966"/>
      <c r="G88" s="994"/>
      <c r="H88" s="975"/>
      <c r="I88" s="980"/>
      <c r="J88" s="981"/>
      <c r="K88" s="987"/>
      <c r="L88" s="991"/>
      <c r="M88" s="174"/>
      <c r="N88" s="175"/>
      <c r="O88" s="176"/>
      <c r="P88" s="46"/>
      <c r="Q88" s="47"/>
      <c r="R88" s="1010"/>
      <c r="S88" s="48"/>
      <c r="T88" s="889"/>
      <c r="U88" s="49"/>
      <c r="V88" s="889"/>
      <c r="W88" s="49"/>
      <c r="X88" s="889"/>
      <c r="Y88" s="49"/>
      <c r="Z88" s="889"/>
      <c r="AA88" s="49"/>
      <c r="AB88" s="889"/>
      <c r="AC88" s="49"/>
      <c r="AD88" s="889"/>
      <c r="AE88" s="49"/>
      <c r="AF88" s="889"/>
      <c r="AG88" s="50"/>
      <c r="AH88" s="856"/>
      <c r="AI88" s="856"/>
      <c r="AJ88" s="880"/>
      <c r="AK88" s="103">
        <f t="shared" si="291"/>
        <v>0</v>
      </c>
      <c r="AL88" s="51"/>
      <c r="AM88" s="52"/>
      <c r="AN88" s="52"/>
      <c r="AO88" s="52"/>
      <c r="AP88" s="52"/>
      <c r="AQ88" s="52"/>
      <c r="AR88" s="53">
        <f t="shared" si="292"/>
        <v>0</v>
      </c>
      <c r="AS88" s="54"/>
      <c r="AT88" s="52"/>
      <c r="AU88" s="53">
        <f t="shared" si="293"/>
        <v>0</v>
      </c>
      <c r="AV88" s="54"/>
      <c r="AW88" s="52"/>
      <c r="AX88" s="52"/>
      <c r="AY88" s="52"/>
      <c r="AZ88" s="55"/>
      <c r="BA88" s="56"/>
      <c r="BB88" s="56"/>
      <c r="BC88" s="57"/>
    </row>
    <row r="89" spans="1:55" ht="17.25" hidden="1" customHeight="1" x14ac:dyDescent="0.2">
      <c r="A89" s="955"/>
      <c r="B89" s="957"/>
      <c r="C89" s="960"/>
      <c r="D89" s="969"/>
      <c r="E89" s="973"/>
      <c r="F89" s="966"/>
      <c r="G89" s="994"/>
      <c r="H89" s="975"/>
      <c r="I89" s="980"/>
      <c r="J89" s="981"/>
      <c r="K89" s="987"/>
      <c r="L89" s="991"/>
      <c r="M89" s="174"/>
      <c r="N89" s="175"/>
      <c r="O89" s="176"/>
      <c r="P89" s="46"/>
      <c r="Q89" s="47"/>
      <c r="R89" s="1010"/>
      <c r="S89" s="48"/>
      <c r="T89" s="889"/>
      <c r="U89" s="49"/>
      <c r="V89" s="889"/>
      <c r="W89" s="49"/>
      <c r="X89" s="889"/>
      <c r="Y89" s="49"/>
      <c r="Z89" s="889"/>
      <c r="AA89" s="49"/>
      <c r="AB89" s="889"/>
      <c r="AC89" s="49"/>
      <c r="AD89" s="889"/>
      <c r="AE89" s="49"/>
      <c r="AF89" s="889"/>
      <c r="AG89" s="50"/>
      <c r="AH89" s="856"/>
      <c r="AI89" s="856"/>
      <c r="AJ89" s="880"/>
      <c r="AK89" s="103">
        <f t="shared" si="291"/>
        <v>0</v>
      </c>
      <c r="AL89" s="51"/>
      <c r="AM89" s="52"/>
      <c r="AN89" s="52"/>
      <c r="AO89" s="52"/>
      <c r="AP89" s="52"/>
      <c r="AQ89" s="52"/>
      <c r="AR89" s="53">
        <f t="shared" si="292"/>
        <v>0</v>
      </c>
      <c r="AS89" s="54"/>
      <c r="AT89" s="52"/>
      <c r="AU89" s="53">
        <f t="shared" si="293"/>
        <v>0</v>
      </c>
      <c r="AV89" s="54"/>
      <c r="AW89" s="52"/>
      <c r="AX89" s="52"/>
      <c r="AY89" s="52"/>
      <c r="AZ89" s="55"/>
      <c r="BA89" s="56"/>
      <c r="BB89" s="56"/>
      <c r="BC89" s="57"/>
    </row>
    <row r="90" spans="1:55" ht="17.25" hidden="1" customHeight="1" x14ac:dyDescent="0.2">
      <c r="A90" s="955"/>
      <c r="B90" s="958"/>
      <c r="C90" s="961"/>
      <c r="D90" s="970"/>
      <c r="E90" s="973"/>
      <c r="F90" s="967"/>
      <c r="G90" s="995"/>
      <c r="H90" s="976"/>
      <c r="I90" s="980"/>
      <c r="J90" s="981"/>
      <c r="K90" s="988"/>
      <c r="L90" s="991"/>
      <c r="M90" s="177"/>
      <c r="N90" s="178"/>
      <c r="O90" s="179"/>
      <c r="P90" s="106"/>
      <c r="Q90" s="107"/>
      <c r="R90" s="1010"/>
      <c r="S90" s="108"/>
      <c r="T90" s="889"/>
      <c r="U90" s="109"/>
      <c r="V90" s="889"/>
      <c r="W90" s="109"/>
      <c r="X90" s="889"/>
      <c r="Y90" s="109"/>
      <c r="Z90" s="889"/>
      <c r="AA90" s="109"/>
      <c r="AB90" s="889"/>
      <c r="AC90" s="109"/>
      <c r="AD90" s="889"/>
      <c r="AE90" s="109"/>
      <c r="AF90" s="889"/>
      <c r="AG90" s="110"/>
      <c r="AH90" s="856"/>
      <c r="AI90" s="856"/>
      <c r="AJ90" s="881"/>
      <c r="AK90" s="103">
        <f t="shared" si="291"/>
        <v>0</v>
      </c>
      <c r="AL90" s="111"/>
      <c r="AM90" s="112"/>
      <c r="AN90" s="112"/>
      <c r="AO90" s="112"/>
      <c r="AP90" s="112"/>
      <c r="AQ90" s="112"/>
      <c r="AR90" s="53">
        <f t="shared" si="292"/>
        <v>0</v>
      </c>
      <c r="AS90" s="113"/>
      <c r="AT90" s="112"/>
      <c r="AU90" s="53">
        <f>SUM(AS90:AT90)</f>
        <v>0</v>
      </c>
      <c r="AV90" s="113"/>
      <c r="AW90" s="112"/>
      <c r="AX90" s="112"/>
      <c r="AY90" s="112"/>
      <c r="AZ90" s="114"/>
      <c r="BA90" s="115"/>
      <c r="BB90" s="115"/>
      <c r="BC90" s="116"/>
    </row>
    <row r="91" spans="1:55" ht="9.9499999999999993" hidden="1" customHeight="1" thickBot="1" x14ac:dyDescent="0.25">
      <c r="A91" s="956"/>
      <c r="B91" s="959"/>
      <c r="C91" s="962"/>
      <c r="D91" s="971"/>
      <c r="E91" s="974"/>
      <c r="F91" s="968"/>
      <c r="G91" s="996"/>
      <c r="H91" s="977"/>
      <c r="I91" s="982"/>
      <c r="J91" s="983"/>
      <c r="K91" s="989"/>
      <c r="L91" s="992"/>
      <c r="M91" s="180"/>
      <c r="N91" s="181"/>
      <c r="O91" s="182"/>
      <c r="P91" s="117"/>
      <c r="Q91" s="117"/>
      <c r="R91" s="1011"/>
      <c r="S91" s="183"/>
      <c r="T91" s="890"/>
      <c r="U91" s="184"/>
      <c r="V91" s="890"/>
      <c r="W91" s="184"/>
      <c r="X91" s="890"/>
      <c r="Y91" s="184"/>
      <c r="Z91" s="890"/>
      <c r="AA91" s="184"/>
      <c r="AB91" s="890"/>
      <c r="AC91" s="184"/>
      <c r="AD91" s="890"/>
      <c r="AE91" s="184"/>
      <c r="AF91" s="890"/>
      <c r="AG91" s="185"/>
      <c r="AH91" s="857"/>
      <c r="AI91" s="857"/>
      <c r="AJ91" s="118"/>
      <c r="AK91" s="119"/>
      <c r="AL91" s="186"/>
      <c r="AM91" s="187"/>
      <c r="AN91" s="187"/>
      <c r="AO91" s="187"/>
      <c r="AP91" s="187"/>
      <c r="AQ91" s="187"/>
      <c r="AR91" s="120"/>
      <c r="AS91" s="188"/>
      <c r="AT91" s="187"/>
      <c r="AU91" s="120"/>
      <c r="AV91" s="188"/>
      <c r="AW91" s="187"/>
      <c r="AX91" s="187"/>
      <c r="AY91" s="187"/>
      <c r="AZ91" s="189"/>
      <c r="BA91" s="190"/>
      <c r="BB91" s="190"/>
      <c r="BC91" s="191"/>
    </row>
    <row r="92" spans="1:55" ht="6" hidden="1" customHeight="1" x14ac:dyDescent="0.2">
      <c r="A92" s="156"/>
      <c r="B92" s="192"/>
      <c r="C92" s="192"/>
      <c r="D92" s="192"/>
      <c r="E92" s="192"/>
      <c r="F92" s="192"/>
      <c r="G92" s="192"/>
      <c r="H92" s="192"/>
      <c r="I92" s="993"/>
      <c r="J92" s="993"/>
      <c r="K92" s="192"/>
      <c r="L92" s="192"/>
      <c r="M92" s="192"/>
      <c r="N92" s="192"/>
      <c r="O92" s="192"/>
      <c r="P92" s="192"/>
      <c r="Q92" s="192"/>
      <c r="R92" s="192"/>
      <c r="S92" s="192"/>
      <c r="T92" s="192"/>
      <c r="U92" s="192"/>
      <c r="V92" s="192"/>
      <c r="W92" s="192"/>
      <c r="X92" s="192"/>
      <c r="Y92" s="192"/>
      <c r="Z92" s="192"/>
      <c r="AA92" s="192"/>
      <c r="AB92" s="192"/>
      <c r="AC92" s="192"/>
      <c r="AD92" s="192"/>
      <c r="AE92" s="192"/>
      <c r="AF92" s="192"/>
      <c r="AG92" s="192"/>
      <c r="AH92" s="192"/>
      <c r="AI92" s="192"/>
      <c r="AJ92" s="192"/>
      <c r="AK92" s="193"/>
      <c r="AL92" s="193"/>
      <c r="AM92" s="193"/>
      <c r="AN92" s="193"/>
      <c r="AO92" s="193"/>
      <c r="AP92" s="193"/>
      <c r="AQ92" s="194"/>
      <c r="AR92" s="193"/>
      <c r="AS92" s="193"/>
      <c r="AT92" s="193"/>
      <c r="AU92" s="193"/>
      <c r="AV92" s="193"/>
      <c r="AW92" s="193"/>
      <c r="AX92" s="193"/>
      <c r="AY92" s="193"/>
      <c r="AZ92" s="193"/>
      <c r="BA92" s="193"/>
      <c r="BB92" s="193"/>
      <c r="BC92" s="156"/>
    </row>
    <row r="93" spans="1:55" ht="72" hidden="1" customHeight="1" x14ac:dyDescent="0.2">
      <c r="A93" s="954">
        <v>10</v>
      </c>
      <c r="B93" s="161" t="s">
        <v>1705</v>
      </c>
      <c r="C93" s="162" t="s">
        <v>1706</v>
      </c>
      <c r="D93" s="163" t="s">
        <v>21</v>
      </c>
      <c r="E93" s="163" t="s">
        <v>1893</v>
      </c>
      <c r="F93" s="162" t="s">
        <v>1707</v>
      </c>
      <c r="G93" s="164" t="s">
        <v>1679</v>
      </c>
      <c r="H93" s="164" t="s">
        <v>1680</v>
      </c>
      <c r="I93" s="165" t="s">
        <v>1909</v>
      </c>
      <c r="J93" s="166">
        <f>+$N$3</f>
        <v>2019</v>
      </c>
      <c r="K93" s="164" t="s">
        <v>1926</v>
      </c>
      <c r="L93" s="165" t="s">
        <v>1927</v>
      </c>
      <c r="M93" s="162" t="s">
        <v>1708</v>
      </c>
      <c r="N93" s="162" t="s">
        <v>1709</v>
      </c>
      <c r="O93" s="162" t="s">
        <v>1710</v>
      </c>
      <c r="P93" s="162" t="s">
        <v>1711</v>
      </c>
      <c r="Q93" s="162" t="s">
        <v>1712</v>
      </c>
      <c r="R93" s="167">
        <f t="shared" ref="R93" si="294">SUM(R94:R100)</f>
        <v>0</v>
      </c>
      <c r="S93" s="168">
        <f t="shared" ref="S93" si="295">SUM(S94:S100)</f>
        <v>0</v>
      </c>
      <c r="T93" s="169">
        <f t="shared" ref="T93" si="296">SUM(T94:T100)</f>
        <v>0</v>
      </c>
      <c r="U93" s="170">
        <f t="shared" ref="U93" si="297">SUM(U94:U100)</f>
        <v>0</v>
      </c>
      <c r="V93" s="169">
        <f t="shared" ref="V93" si="298">SUM(V94:V100)</f>
        <v>0</v>
      </c>
      <c r="W93" s="170">
        <f t="shared" ref="W93" si="299">SUM(W94:W100)</f>
        <v>0</v>
      </c>
      <c r="X93" s="169">
        <f t="shared" ref="X93" si="300">SUM(X94:X100)</f>
        <v>0</v>
      </c>
      <c r="Y93" s="170">
        <f t="shared" ref="Y93" si="301">SUM(Y94:Y100)</f>
        <v>0</v>
      </c>
      <c r="Z93" s="169">
        <f t="shared" ref="Z93" si="302">SUM(Z94:Z100)</f>
        <v>0</v>
      </c>
      <c r="AA93" s="170">
        <f t="shared" ref="AA93" si="303">SUM(AA94:AA100)</f>
        <v>0</v>
      </c>
      <c r="AB93" s="169">
        <f t="shared" ref="AB93" si="304">SUM(AB94:AB100)</f>
        <v>0</v>
      </c>
      <c r="AC93" s="170">
        <f t="shared" ref="AC93" si="305">SUM(AC94:AC100)</f>
        <v>0</v>
      </c>
      <c r="AD93" s="169">
        <f t="shared" ref="AD93" si="306">SUM(AD94:AD100)</f>
        <v>0</v>
      </c>
      <c r="AE93" s="170">
        <f t="shared" ref="AE93" si="307">SUM(AE94:AE100)</f>
        <v>0</v>
      </c>
      <c r="AF93" s="169">
        <f t="shared" ref="AF93" si="308">SUM(AF94:AF100)</f>
        <v>0</v>
      </c>
      <c r="AG93" s="171">
        <f t="shared" ref="AG93" si="309">SUM(AG94:AG100)</f>
        <v>0</v>
      </c>
      <c r="AH93" s="854"/>
      <c r="AI93" s="854"/>
      <c r="AJ93" s="172">
        <f t="shared" ref="AJ93" si="310">SUM(AJ94:AJ100)</f>
        <v>0</v>
      </c>
      <c r="AK93" s="173">
        <f t="shared" ref="AK93" si="311">SUM(AK94:AK100)</f>
        <v>0</v>
      </c>
      <c r="AL93" s="41">
        <f t="shared" ref="AL93" si="312">SUM(AL94:AL100)</f>
        <v>0</v>
      </c>
      <c r="AM93" s="42">
        <f t="shared" ref="AM93" si="313">SUM(AM94:AM100)</f>
        <v>0</v>
      </c>
      <c r="AN93" s="42">
        <f t="shared" ref="AN93" si="314">SUM(AN94:AN100)</f>
        <v>0</v>
      </c>
      <c r="AO93" s="42">
        <f t="shared" ref="AO93" si="315">SUM(AO94:AO100)</f>
        <v>0</v>
      </c>
      <c r="AP93" s="42">
        <f t="shared" ref="AP93" si="316">SUM(AP94:AP100)</f>
        <v>0</v>
      </c>
      <c r="AQ93" s="42">
        <f t="shared" ref="AQ93" si="317">SUM(AQ94:AQ100)</f>
        <v>0</v>
      </c>
      <c r="AR93" s="43">
        <f t="shared" ref="AR93" si="318">SUM(AR94:AR100)</f>
        <v>0</v>
      </c>
      <c r="AS93" s="104">
        <f t="shared" ref="AS93" si="319">SUM(AS94:AS100)</f>
        <v>0</v>
      </c>
      <c r="AT93" s="42">
        <f t="shared" ref="AT93" si="320">SUM(AT94:AT100)</f>
        <v>0</v>
      </c>
      <c r="AU93" s="43">
        <f t="shared" ref="AU93" si="321">SUM(AU94:AU100)</f>
        <v>0</v>
      </c>
      <c r="AV93" s="104">
        <f t="shared" ref="AV93" si="322">SUM(AV94:AV100)</f>
        <v>0</v>
      </c>
      <c r="AW93" s="42">
        <f t="shared" ref="AW93" si="323">SUM(AW94:AW100)</f>
        <v>0</v>
      </c>
      <c r="AX93" s="42">
        <f t="shared" ref="AX93" si="324">SUM(AX94:AX100)</f>
        <v>0</v>
      </c>
      <c r="AY93" s="42">
        <f t="shared" ref="AY93" si="325">SUM(AY94:AY100)</f>
        <v>0</v>
      </c>
      <c r="AZ93" s="105">
        <f t="shared" ref="AZ93" si="326">SUM(AZ94:AZ100)</f>
        <v>0</v>
      </c>
      <c r="BA93" s="44" t="s">
        <v>1685</v>
      </c>
      <c r="BB93" s="44" t="s">
        <v>1686</v>
      </c>
      <c r="BC93" s="45" t="s">
        <v>1687</v>
      </c>
    </row>
    <row r="94" spans="1:55" ht="17.25" hidden="1" customHeight="1" x14ac:dyDescent="0.2">
      <c r="A94" s="955"/>
      <c r="B94" s="957" t="str">
        <f>VLOOKUP($D$9,'PROYECTOS REGISTRADOS'!$A$2:$D$82,4,0)</f>
        <v>Implementación de estrategias para la ampliación, cobertura, adecuación y mantenimiento de las redes de energía, gas, telefonia, conectividad, telecomunicaciones del Municipio de Tocancipá, Cundinamarca, Centro Oriente.</v>
      </c>
      <c r="C94" s="960" t="str">
        <f>VLOOKUP($D$9,'PROYECTOS REGISTRADOS'!$A$2:$D$82,3,0)</f>
        <v>2016-25817-0049</v>
      </c>
      <c r="D94" s="969"/>
      <c r="E94" s="972" t="str">
        <f>IF(D94=0,"0-0",(VLOOKUP(D94,'CONSOLIDADO PLAN DESARROLLO'!$EL$9:$ET$304,2,0)))</f>
        <v>0-0</v>
      </c>
      <c r="F94" s="966" t="str">
        <f>IF(D94=0,"0-0",(VLOOKUP(D94,'CONSOLIDADO PLAN DESARROLLO'!$EL$9:$ET$304,3,0)))</f>
        <v>0-0</v>
      </c>
      <c r="G94" s="994" t="str">
        <f>IF(D94=0,"0-0",(VLOOKUP(D94,'CONSOLIDADO PLAN DESARROLLO'!$EL$9:$ET$304,4,0)))</f>
        <v>0-0</v>
      </c>
      <c r="H94" s="975" t="str">
        <f>IF(D94=0,"0-0",(VLOOKUP(D94,'CONSOLIDADO PLAN DESARROLLO'!$EL$9:$ET$304,5,0)))</f>
        <v>0-0</v>
      </c>
      <c r="I94" s="978" t="str">
        <f>IF(D94=0,"0-0",(VLOOKUP(D94,'CONSOLIDADO PLAN DESARROLLO'!$EL$9:$ET$304,$R$3,0)))</f>
        <v>0-0</v>
      </c>
      <c r="J94" s="979"/>
      <c r="K94" s="987"/>
      <c r="L94" s="990"/>
      <c r="M94" s="174"/>
      <c r="N94" s="175"/>
      <c r="O94" s="176"/>
      <c r="P94" s="46"/>
      <c r="Q94" s="47"/>
      <c r="R94" s="1009"/>
      <c r="S94" s="48"/>
      <c r="T94" s="888"/>
      <c r="U94" s="49"/>
      <c r="V94" s="888"/>
      <c r="W94" s="49"/>
      <c r="X94" s="888"/>
      <c r="Y94" s="49"/>
      <c r="Z94" s="888"/>
      <c r="AA94" s="49"/>
      <c r="AB94" s="888"/>
      <c r="AC94" s="49"/>
      <c r="AD94" s="888"/>
      <c r="AE94" s="49"/>
      <c r="AF94" s="888"/>
      <c r="AG94" s="50"/>
      <c r="AH94" s="855"/>
      <c r="AI94" s="855"/>
      <c r="AJ94" s="879">
        <f>+R94+T94+V94+X94+Z94+AB94+AD94+AF94</f>
        <v>0</v>
      </c>
      <c r="AK94" s="103">
        <f t="shared" ref="AK94:AK99" si="327">AC94+AE94+AG94+S94+U94+W94+Y94+AA94</f>
        <v>0</v>
      </c>
      <c r="AL94" s="51"/>
      <c r="AM94" s="52"/>
      <c r="AN94" s="52"/>
      <c r="AO94" s="52"/>
      <c r="AP94" s="52"/>
      <c r="AQ94" s="52"/>
      <c r="AR94" s="53">
        <f t="shared" ref="AR94:AR99" si="328">SUM(AL94:AQ94)</f>
        <v>0</v>
      </c>
      <c r="AS94" s="54"/>
      <c r="AT94" s="52"/>
      <c r="AU94" s="53">
        <f t="shared" ref="AU94:AU98" si="329">SUM(AS94:AT94)</f>
        <v>0</v>
      </c>
      <c r="AV94" s="54"/>
      <c r="AW94" s="52"/>
      <c r="AX94" s="52"/>
      <c r="AY94" s="52"/>
      <c r="AZ94" s="55"/>
      <c r="BA94" s="56"/>
      <c r="BB94" s="56"/>
      <c r="BC94" s="57"/>
    </row>
    <row r="95" spans="1:55" ht="17.25" hidden="1" customHeight="1" x14ac:dyDescent="0.2">
      <c r="A95" s="955"/>
      <c r="B95" s="957"/>
      <c r="C95" s="960"/>
      <c r="D95" s="969"/>
      <c r="E95" s="973"/>
      <c r="F95" s="966"/>
      <c r="G95" s="994"/>
      <c r="H95" s="975"/>
      <c r="I95" s="980"/>
      <c r="J95" s="981"/>
      <c r="K95" s="987"/>
      <c r="L95" s="991"/>
      <c r="M95" s="174"/>
      <c r="N95" s="175"/>
      <c r="O95" s="176"/>
      <c r="P95" s="46"/>
      <c r="Q95" s="47"/>
      <c r="R95" s="1010"/>
      <c r="S95" s="48"/>
      <c r="T95" s="889"/>
      <c r="U95" s="49"/>
      <c r="V95" s="889"/>
      <c r="W95" s="49"/>
      <c r="X95" s="889"/>
      <c r="Y95" s="49"/>
      <c r="Z95" s="889"/>
      <c r="AA95" s="49"/>
      <c r="AB95" s="889"/>
      <c r="AC95" s="49"/>
      <c r="AD95" s="889"/>
      <c r="AE95" s="49"/>
      <c r="AF95" s="889"/>
      <c r="AG95" s="50"/>
      <c r="AH95" s="856"/>
      <c r="AI95" s="856"/>
      <c r="AJ95" s="880"/>
      <c r="AK95" s="103">
        <f t="shared" si="327"/>
        <v>0</v>
      </c>
      <c r="AL95" s="51"/>
      <c r="AM95" s="52"/>
      <c r="AN95" s="52"/>
      <c r="AO95" s="52"/>
      <c r="AP95" s="52"/>
      <c r="AQ95" s="52"/>
      <c r="AR95" s="53">
        <f t="shared" si="328"/>
        <v>0</v>
      </c>
      <c r="AS95" s="54"/>
      <c r="AT95" s="52"/>
      <c r="AU95" s="53">
        <f t="shared" si="329"/>
        <v>0</v>
      </c>
      <c r="AV95" s="54"/>
      <c r="AW95" s="52"/>
      <c r="AX95" s="52"/>
      <c r="AY95" s="52"/>
      <c r="AZ95" s="55"/>
      <c r="BA95" s="56"/>
      <c r="BB95" s="56"/>
      <c r="BC95" s="57"/>
    </row>
    <row r="96" spans="1:55" ht="17.25" hidden="1" customHeight="1" x14ac:dyDescent="0.2">
      <c r="A96" s="955"/>
      <c r="B96" s="957"/>
      <c r="C96" s="960"/>
      <c r="D96" s="969"/>
      <c r="E96" s="973"/>
      <c r="F96" s="966"/>
      <c r="G96" s="994"/>
      <c r="H96" s="975"/>
      <c r="I96" s="980"/>
      <c r="J96" s="981"/>
      <c r="K96" s="987"/>
      <c r="L96" s="991"/>
      <c r="M96" s="174"/>
      <c r="N96" s="175"/>
      <c r="O96" s="176"/>
      <c r="P96" s="46"/>
      <c r="Q96" s="47"/>
      <c r="R96" s="1010"/>
      <c r="S96" s="48"/>
      <c r="T96" s="889"/>
      <c r="U96" s="49"/>
      <c r="V96" s="889"/>
      <c r="W96" s="49"/>
      <c r="X96" s="889"/>
      <c r="Y96" s="49"/>
      <c r="Z96" s="889"/>
      <c r="AA96" s="49"/>
      <c r="AB96" s="889"/>
      <c r="AC96" s="49"/>
      <c r="AD96" s="889"/>
      <c r="AE96" s="49"/>
      <c r="AF96" s="889"/>
      <c r="AG96" s="50"/>
      <c r="AH96" s="856"/>
      <c r="AI96" s="856"/>
      <c r="AJ96" s="880"/>
      <c r="AK96" s="103">
        <f t="shared" si="327"/>
        <v>0</v>
      </c>
      <c r="AL96" s="51"/>
      <c r="AM96" s="52"/>
      <c r="AN96" s="52"/>
      <c r="AO96" s="52"/>
      <c r="AP96" s="52"/>
      <c r="AQ96" s="52"/>
      <c r="AR96" s="53">
        <f t="shared" si="328"/>
        <v>0</v>
      </c>
      <c r="AS96" s="54"/>
      <c r="AT96" s="52"/>
      <c r="AU96" s="53">
        <f t="shared" si="329"/>
        <v>0</v>
      </c>
      <c r="AV96" s="54"/>
      <c r="AW96" s="52"/>
      <c r="AX96" s="52"/>
      <c r="AY96" s="52"/>
      <c r="AZ96" s="55"/>
      <c r="BA96" s="56"/>
      <c r="BB96" s="56"/>
      <c r="BC96" s="57"/>
    </row>
    <row r="97" spans="1:55" ht="17.25" hidden="1" customHeight="1" x14ac:dyDescent="0.2">
      <c r="A97" s="955"/>
      <c r="B97" s="957"/>
      <c r="C97" s="960"/>
      <c r="D97" s="969"/>
      <c r="E97" s="973"/>
      <c r="F97" s="966"/>
      <c r="G97" s="994"/>
      <c r="H97" s="975"/>
      <c r="I97" s="980"/>
      <c r="J97" s="981"/>
      <c r="K97" s="987"/>
      <c r="L97" s="991"/>
      <c r="M97" s="174"/>
      <c r="N97" s="175"/>
      <c r="O97" s="176"/>
      <c r="P97" s="46"/>
      <c r="Q97" s="47"/>
      <c r="R97" s="1010"/>
      <c r="S97" s="48"/>
      <c r="T97" s="889"/>
      <c r="U97" s="49"/>
      <c r="V97" s="889"/>
      <c r="W97" s="49"/>
      <c r="X97" s="889"/>
      <c r="Y97" s="49"/>
      <c r="Z97" s="889"/>
      <c r="AA97" s="49"/>
      <c r="AB97" s="889"/>
      <c r="AC97" s="49"/>
      <c r="AD97" s="889"/>
      <c r="AE97" s="49"/>
      <c r="AF97" s="889"/>
      <c r="AG97" s="50"/>
      <c r="AH97" s="856"/>
      <c r="AI97" s="856"/>
      <c r="AJ97" s="880"/>
      <c r="AK97" s="103">
        <f t="shared" si="327"/>
        <v>0</v>
      </c>
      <c r="AL97" s="51"/>
      <c r="AM97" s="52"/>
      <c r="AN97" s="52"/>
      <c r="AO97" s="52"/>
      <c r="AP97" s="52"/>
      <c r="AQ97" s="52"/>
      <c r="AR97" s="53">
        <f t="shared" si="328"/>
        <v>0</v>
      </c>
      <c r="AS97" s="54"/>
      <c r="AT97" s="52"/>
      <c r="AU97" s="53">
        <f t="shared" si="329"/>
        <v>0</v>
      </c>
      <c r="AV97" s="54"/>
      <c r="AW97" s="52"/>
      <c r="AX97" s="52"/>
      <c r="AY97" s="52"/>
      <c r="AZ97" s="55"/>
      <c r="BA97" s="56"/>
      <c r="BB97" s="56"/>
      <c r="BC97" s="57"/>
    </row>
    <row r="98" spans="1:55" ht="17.25" hidden="1" customHeight="1" x14ac:dyDescent="0.2">
      <c r="A98" s="955"/>
      <c r="B98" s="957"/>
      <c r="C98" s="960"/>
      <c r="D98" s="969"/>
      <c r="E98" s="973"/>
      <c r="F98" s="966"/>
      <c r="G98" s="994"/>
      <c r="H98" s="975"/>
      <c r="I98" s="980"/>
      <c r="J98" s="981"/>
      <c r="K98" s="987"/>
      <c r="L98" s="991"/>
      <c r="M98" s="174"/>
      <c r="N98" s="175"/>
      <c r="O98" s="176"/>
      <c r="P98" s="46"/>
      <c r="Q98" s="47"/>
      <c r="R98" s="1010"/>
      <c r="S98" s="48"/>
      <c r="T98" s="889"/>
      <c r="U98" s="49"/>
      <c r="V98" s="889"/>
      <c r="W98" s="49"/>
      <c r="X98" s="889"/>
      <c r="Y98" s="49"/>
      <c r="Z98" s="889"/>
      <c r="AA98" s="49"/>
      <c r="AB98" s="889"/>
      <c r="AC98" s="49"/>
      <c r="AD98" s="889"/>
      <c r="AE98" s="49"/>
      <c r="AF98" s="889"/>
      <c r="AG98" s="50"/>
      <c r="AH98" s="856"/>
      <c r="AI98" s="856"/>
      <c r="AJ98" s="880"/>
      <c r="AK98" s="103">
        <f t="shared" si="327"/>
        <v>0</v>
      </c>
      <c r="AL98" s="51"/>
      <c r="AM98" s="52"/>
      <c r="AN98" s="52"/>
      <c r="AO98" s="52"/>
      <c r="AP98" s="52"/>
      <c r="AQ98" s="52"/>
      <c r="AR98" s="53">
        <f t="shared" si="328"/>
        <v>0</v>
      </c>
      <c r="AS98" s="54"/>
      <c r="AT98" s="52"/>
      <c r="AU98" s="53">
        <f t="shared" si="329"/>
        <v>0</v>
      </c>
      <c r="AV98" s="54"/>
      <c r="AW98" s="52"/>
      <c r="AX98" s="52"/>
      <c r="AY98" s="52"/>
      <c r="AZ98" s="55"/>
      <c r="BA98" s="56"/>
      <c r="BB98" s="56"/>
      <c r="BC98" s="57"/>
    </row>
    <row r="99" spans="1:55" ht="17.25" hidden="1" customHeight="1" x14ac:dyDescent="0.2">
      <c r="A99" s="955"/>
      <c r="B99" s="958"/>
      <c r="C99" s="961"/>
      <c r="D99" s="970"/>
      <c r="E99" s="973"/>
      <c r="F99" s="967"/>
      <c r="G99" s="995"/>
      <c r="H99" s="976"/>
      <c r="I99" s="980"/>
      <c r="J99" s="981"/>
      <c r="K99" s="988"/>
      <c r="L99" s="991"/>
      <c r="M99" s="177"/>
      <c r="N99" s="178"/>
      <c r="O99" s="179"/>
      <c r="P99" s="106"/>
      <c r="Q99" s="107"/>
      <c r="R99" s="1010"/>
      <c r="S99" s="108"/>
      <c r="T99" s="889"/>
      <c r="U99" s="109"/>
      <c r="V99" s="889"/>
      <c r="W99" s="109"/>
      <c r="X99" s="889"/>
      <c r="Y99" s="109"/>
      <c r="Z99" s="889"/>
      <c r="AA99" s="109"/>
      <c r="AB99" s="889"/>
      <c r="AC99" s="109"/>
      <c r="AD99" s="889"/>
      <c r="AE99" s="109"/>
      <c r="AF99" s="889"/>
      <c r="AG99" s="110"/>
      <c r="AH99" s="856"/>
      <c r="AI99" s="856"/>
      <c r="AJ99" s="881"/>
      <c r="AK99" s="103">
        <f t="shared" si="327"/>
        <v>0</v>
      </c>
      <c r="AL99" s="111"/>
      <c r="AM99" s="112"/>
      <c r="AN99" s="112"/>
      <c r="AO99" s="112"/>
      <c r="AP99" s="112"/>
      <c r="AQ99" s="112"/>
      <c r="AR99" s="53">
        <f t="shared" si="328"/>
        <v>0</v>
      </c>
      <c r="AS99" s="113"/>
      <c r="AT99" s="112"/>
      <c r="AU99" s="53">
        <f>SUM(AS99:AT99)</f>
        <v>0</v>
      </c>
      <c r="AV99" s="113"/>
      <c r="AW99" s="112"/>
      <c r="AX99" s="112"/>
      <c r="AY99" s="112"/>
      <c r="AZ99" s="114"/>
      <c r="BA99" s="115"/>
      <c r="BB99" s="115"/>
      <c r="BC99" s="116"/>
    </row>
    <row r="100" spans="1:55" ht="9.9499999999999993" hidden="1" customHeight="1" thickBot="1" x14ac:dyDescent="0.25">
      <c r="A100" s="956"/>
      <c r="B100" s="959"/>
      <c r="C100" s="962"/>
      <c r="D100" s="971"/>
      <c r="E100" s="974"/>
      <c r="F100" s="968"/>
      <c r="G100" s="996"/>
      <c r="H100" s="977"/>
      <c r="I100" s="982"/>
      <c r="J100" s="983"/>
      <c r="K100" s="989"/>
      <c r="L100" s="992"/>
      <c r="M100" s="180"/>
      <c r="N100" s="181"/>
      <c r="O100" s="182"/>
      <c r="P100" s="117"/>
      <c r="Q100" s="117"/>
      <c r="R100" s="1011"/>
      <c r="S100" s="183"/>
      <c r="T100" s="890"/>
      <c r="U100" s="184"/>
      <c r="V100" s="890"/>
      <c r="W100" s="184"/>
      <c r="X100" s="890"/>
      <c r="Y100" s="184"/>
      <c r="Z100" s="890"/>
      <c r="AA100" s="184"/>
      <c r="AB100" s="890"/>
      <c r="AC100" s="184"/>
      <c r="AD100" s="890"/>
      <c r="AE100" s="184"/>
      <c r="AF100" s="890"/>
      <c r="AG100" s="185"/>
      <c r="AH100" s="857"/>
      <c r="AI100" s="857"/>
      <c r="AJ100" s="118"/>
      <c r="AK100" s="119"/>
      <c r="AL100" s="186"/>
      <c r="AM100" s="187"/>
      <c r="AN100" s="187"/>
      <c r="AO100" s="187"/>
      <c r="AP100" s="187"/>
      <c r="AQ100" s="187"/>
      <c r="AR100" s="120"/>
      <c r="AS100" s="188"/>
      <c r="AT100" s="187"/>
      <c r="AU100" s="120"/>
      <c r="AV100" s="188"/>
      <c r="AW100" s="187"/>
      <c r="AX100" s="187"/>
      <c r="AY100" s="187"/>
      <c r="AZ100" s="189"/>
      <c r="BA100" s="190"/>
      <c r="BB100" s="190"/>
      <c r="BC100" s="191"/>
    </row>
    <row r="101" spans="1:55" ht="6" hidden="1" customHeight="1" x14ac:dyDescent="0.2">
      <c r="A101" s="156"/>
      <c r="B101" s="192"/>
      <c r="C101" s="192"/>
      <c r="D101" s="192"/>
      <c r="E101" s="192"/>
      <c r="F101" s="192"/>
      <c r="G101" s="192"/>
      <c r="H101" s="192"/>
      <c r="I101" s="993"/>
      <c r="J101" s="993"/>
      <c r="K101" s="192"/>
      <c r="L101" s="192"/>
      <c r="M101" s="192"/>
      <c r="N101" s="192"/>
      <c r="O101" s="192"/>
      <c r="P101" s="192"/>
      <c r="Q101" s="192"/>
      <c r="R101" s="192"/>
      <c r="S101" s="192"/>
      <c r="T101" s="192"/>
      <c r="U101" s="192"/>
      <c r="V101" s="192"/>
      <c r="W101" s="192"/>
      <c r="X101" s="192"/>
      <c r="Y101" s="192"/>
      <c r="Z101" s="192"/>
      <c r="AA101" s="192"/>
      <c r="AB101" s="192"/>
      <c r="AC101" s="192"/>
      <c r="AD101" s="192"/>
      <c r="AE101" s="192"/>
      <c r="AF101" s="192"/>
      <c r="AG101" s="192"/>
      <c r="AH101" s="192"/>
      <c r="AI101" s="192"/>
      <c r="AJ101" s="192"/>
      <c r="AK101" s="193"/>
      <c r="AL101" s="193"/>
      <c r="AM101" s="193"/>
      <c r="AN101" s="193"/>
      <c r="AO101" s="193"/>
      <c r="AP101" s="193"/>
      <c r="AQ101" s="194"/>
      <c r="AR101" s="193"/>
      <c r="AS101" s="193"/>
      <c r="AT101" s="193"/>
      <c r="AU101" s="193"/>
      <c r="AV101" s="193"/>
      <c r="AW101" s="193"/>
      <c r="AX101" s="193"/>
      <c r="AY101" s="193"/>
      <c r="AZ101" s="193"/>
      <c r="BA101" s="193"/>
      <c r="BB101" s="193"/>
      <c r="BC101" s="156"/>
    </row>
    <row r="102" spans="1:55" ht="72" hidden="1" customHeight="1" x14ac:dyDescent="0.2">
      <c r="A102" s="954">
        <v>11</v>
      </c>
      <c r="B102" s="161" t="s">
        <v>1705</v>
      </c>
      <c r="C102" s="162" t="s">
        <v>1706</v>
      </c>
      <c r="D102" s="163" t="s">
        <v>21</v>
      </c>
      <c r="E102" s="163" t="s">
        <v>1893</v>
      </c>
      <c r="F102" s="162" t="s">
        <v>1707</v>
      </c>
      <c r="G102" s="164" t="s">
        <v>1679</v>
      </c>
      <c r="H102" s="164" t="s">
        <v>1680</v>
      </c>
      <c r="I102" s="165" t="s">
        <v>1909</v>
      </c>
      <c r="J102" s="166">
        <f>+$N$3</f>
        <v>2019</v>
      </c>
      <c r="K102" s="164" t="s">
        <v>1926</v>
      </c>
      <c r="L102" s="165" t="s">
        <v>1927</v>
      </c>
      <c r="M102" s="162" t="s">
        <v>1708</v>
      </c>
      <c r="N102" s="162" t="s">
        <v>1709</v>
      </c>
      <c r="O102" s="162" t="s">
        <v>1710</v>
      </c>
      <c r="P102" s="162" t="s">
        <v>1711</v>
      </c>
      <c r="Q102" s="162" t="s">
        <v>1712</v>
      </c>
      <c r="R102" s="167">
        <f t="shared" ref="R102" si="330">SUM(R103:R109)</f>
        <v>0</v>
      </c>
      <c r="S102" s="168">
        <f t="shared" ref="S102" si="331">SUM(S103:S109)</f>
        <v>0</v>
      </c>
      <c r="T102" s="169">
        <f t="shared" ref="T102" si="332">SUM(T103:T109)</f>
        <v>0</v>
      </c>
      <c r="U102" s="170">
        <f t="shared" ref="U102" si="333">SUM(U103:U109)</f>
        <v>0</v>
      </c>
      <c r="V102" s="169">
        <f t="shared" ref="V102" si="334">SUM(V103:V109)</f>
        <v>0</v>
      </c>
      <c r="W102" s="170">
        <f t="shared" ref="W102" si="335">SUM(W103:W109)</f>
        <v>0</v>
      </c>
      <c r="X102" s="169">
        <f t="shared" ref="X102" si="336">SUM(X103:X109)</f>
        <v>0</v>
      </c>
      <c r="Y102" s="170">
        <f t="shared" ref="Y102" si="337">SUM(Y103:Y109)</f>
        <v>0</v>
      </c>
      <c r="Z102" s="169">
        <f t="shared" ref="Z102" si="338">SUM(Z103:Z109)</f>
        <v>0</v>
      </c>
      <c r="AA102" s="170">
        <f t="shared" ref="AA102" si="339">SUM(AA103:AA109)</f>
        <v>0</v>
      </c>
      <c r="AB102" s="169">
        <f t="shared" ref="AB102" si="340">SUM(AB103:AB109)</f>
        <v>0</v>
      </c>
      <c r="AC102" s="170">
        <f t="shared" ref="AC102" si="341">SUM(AC103:AC109)</f>
        <v>0</v>
      </c>
      <c r="AD102" s="169">
        <f t="shared" ref="AD102" si="342">SUM(AD103:AD109)</f>
        <v>0</v>
      </c>
      <c r="AE102" s="170">
        <f t="shared" ref="AE102" si="343">SUM(AE103:AE109)</f>
        <v>0</v>
      </c>
      <c r="AF102" s="169">
        <f t="shared" ref="AF102" si="344">SUM(AF103:AF109)</f>
        <v>0</v>
      </c>
      <c r="AG102" s="171">
        <f t="shared" ref="AG102" si="345">SUM(AG103:AG109)</f>
        <v>0</v>
      </c>
      <c r="AH102" s="854"/>
      <c r="AI102" s="854"/>
      <c r="AJ102" s="172">
        <f t="shared" ref="AJ102" si="346">SUM(AJ103:AJ109)</f>
        <v>0</v>
      </c>
      <c r="AK102" s="173">
        <f t="shared" ref="AK102" si="347">SUM(AK103:AK109)</f>
        <v>0</v>
      </c>
      <c r="AL102" s="41">
        <f t="shared" ref="AL102" si="348">SUM(AL103:AL109)</f>
        <v>0</v>
      </c>
      <c r="AM102" s="42">
        <f t="shared" ref="AM102" si="349">SUM(AM103:AM109)</f>
        <v>0</v>
      </c>
      <c r="AN102" s="42">
        <f t="shared" ref="AN102" si="350">SUM(AN103:AN109)</f>
        <v>0</v>
      </c>
      <c r="AO102" s="42">
        <f t="shared" ref="AO102" si="351">SUM(AO103:AO109)</f>
        <v>0</v>
      </c>
      <c r="AP102" s="42">
        <f t="shared" ref="AP102" si="352">SUM(AP103:AP109)</f>
        <v>0</v>
      </c>
      <c r="AQ102" s="42">
        <f t="shared" ref="AQ102" si="353">SUM(AQ103:AQ109)</f>
        <v>0</v>
      </c>
      <c r="AR102" s="43">
        <f t="shared" ref="AR102" si="354">SUM(AR103:AR109)</f>
        <v>0</v>
      </c>
      <c r="AS102" s="104">
        <f t="shared" ref="AS102" si="355">SUM(AS103:AS109)</f>
        <v>0</v>
      </c>
      <c r="AT102" s="42">
        <f t="shared" ref="AT102" si="356">SUM(AT103:AT109)</f>
        <v>0</v>
      </c>
      <c r="AU102" s="43">
        <f t="shared" ref="AU102" si="357">SUM(AU103:AU109)</f>
        <v>0</v>
      </c>
      <c r="AV102" s="104">
        <f t="shared" ref="AV102" si="358">SUM(AV103:AV109)</f>
        <v>0</v>
      </c>
      <c r="AW102" s="42">
        <f t="shared" ref="AW102" si="359">SUM(AW103:AW109)</f>
        <v>0</v>
      </c>
      <c r="AX102" s="42">
        <f t="shared" ref="AX102" si="360">SUM(AX103:AX109)</f>
        <v>0</v>
      </c>
      <c r="AY102" s="42">
        <f t="shared" ref="AY102" si="361">SUM(AY103:AY109)</f>
        <v>0</v>
      </c>
      <c r="AZ102" s="105">
        <f t="shared" ref="AZ102" si="362">SUM(AZ103:AZ109)</f>
        <v>0</v>
      </c>
      <c r="BA102" s="44" t="s">
        <v>1685</v>
      </c>
      <c r="BB102" s="44" t="s">
        <v>1686</v>
      </c>
      <c r="BC102" s="45" t="s">
        <v>1687</v>
      </c>
    </row>
    <row r="103" spans="1:55" ht="17.25" hidden="1" customHeight="1" x14ac:dyDescent="0.2">
      <c r="A103" s="955"/>
      <c r="B103" s="957" t="str">
        <f>VLOOKUP($D$9,'PROYECTOS REGISTRADOS'!$A$2:$D$82,4,0)</f>
        <v>Implementación de estrategias para la ampliación, cobertura, adecuación y mantenimiento de las redes de energía, gas, telefonia, conectividad, telecomunicaciones del Municipio de Tocancipá, Cundinamarca, Centro Oriente.</v>
      </c>
      <c r="C103" s="960" t="str">
        <f>VLOOKUP($D$9,'PROYECTOS REGISTRADOS'!$A$2:$D$82,3,0)</f>
        <v>2016-25817-0049</v>
      </c>
      <c r="D103" s="969"/>
      <c r="E103" s="972" t="str">
        <f>IF(D103=0,"0-0",(VLOOKUP(D103,'CONSOLIDADO PLAN DESARROLLO'!$EL$9:$ET$304,2,0)))</f>
        <v>0-0</v>
      </c>
      <c r="F103" s="966" t="str">
        <f>IF(D103=0,"0-0",(VLOOKUP(D103,'CONSOLIDADO PLAN DESARROLLO'!$EL$9:$ET$304,3,0)))</f>
        <v>0-0</v>
      </c>
      <c r="G103" s="994" t="str">
        <f>IF(D103=0,"0-0",(VLOOKUP(D103,'CONSOLIDADO PLAN DESARROLLO'!$EL$9:$ET$304,4,0)))</f>
        <v>0-0</v>
      </c>
      <c r="H103" s="975" t="str">
        <f>IF(D103=0,"0-0",(VLOOKUP(D103,'CONSOLIDADO PLAN DESARROLLO'!$EL$9:$ET$304,5,0)))</f>
        <v>0-0</v>
      </c>
      <c r="I103" s="978" t="str">
        <f>IF(D103=0,"0-0",(VLOOKUP(D103,'CONSOLIDADO PLAN DESARROLLO'!$EL$9:$ET$304,$R$3,0)))</f>
        <v>0-0</v>
      </c>
      <c r="J103" s="979"/>
      <c r="K103" s="987"/>
      <c r="L103" s="990"/>
      <c r="M103" s="174"/>
      <c r="N103" s="175"/>
      <c r="O103" s="176"/>
      <c r="P103" s="46"/>
      <c r="Q103" s="47"/>
      <c r="R103" s="1009"/>
      <c r="S103" s="48"/>
      <c r="T103" s="888"/>
      <c r="U103" s="49"/>
      <c r="V103" s="888"/>
      <c r="W103" s="49"/>
      <c r="X103" s="888"/>
      <c r="Y103" s="49"/>
      <c r="Z103" s="888"/>
      <c r="AA103" s="49"/>
      <c r="AB103" s="888"/>
      <c r="AC103" s="49"/>
      <c r="AD103" s="888"/>
      <c r="AE103" s="49"/>
      <c r="AF103" s="888"/>
      <c r="AG103" s="50"/>
      <c r="AH103" s="855"/>
      <c r="AI103" s="855"/>
      <c r="AJ103" s="879">
        <f>+R103+T103+V103+X103+Z103+AB103+AD103+AF103</f>
        <v>0</v>
      </c>
      <c r="AK103" s="103">
        <f t="shared" ref="AK103:AK108" si="363">AC103+AE103+AG103+S103+U103+W103+Y103+AA103</f>
        <v>0</v>
      </c>
      <c r="AL103" s="51"/>
      <c r="AM103" s="52"/>
      <c r="AN103" s="52"/>
      <c r="AO103" s="52"/>
      <c r="AP103" s="52"/>
      <c r="AQ103" s="52"/>
      <c r="AR103" s="53">
        <f t="shared" ref="AR103:AR108" si="364">SUM(AL103:AQ103)</f>
        <v>0</v>
      </c>
      <c r="AS103" s="54"/>
      <c r="AT103" s="52"/>
      <c r="AU103" s="53">
        <f t="shared" ref="AU103:AU107" si="365">SUM(AS103:AT103)</f>
        <v>0</v>
      </c>
      <c r="AV103" s="54"/>
      <c r="AW103" s="52"/>
      <c r="AX103" s="52"/>
      <c r="AY103" s="52"/>
      <c r="AZ103" s="55"/>
      <c r="BA103" s="56"/>
      <c r="BB103" s="56"/>
      <c r="BC103" s="57"/>
    </row>
    <row r="104" spans="1:55" ht="17.25" hidden="1" customHeight="1" x14ac:dyDescent="0.2">
      <c r="A104" s="955"/>
      <c r="B104" s="957"/>
      <c r="C104" s="960"/>
      <c r="D104" s="969"/>
      <c r="E104" s="973"/>
      <c r="F104" s="966"/>
      <c r="G104" s="994"/>
      <c r="H104" s="975"/>
      <c r="I104" s="980"/>
      <c r="J104" s="981"/>
      <c r="K104" s="987"/>
      <c r="L104" s="991"/>
      <c r="M104" s="174"/>
      <c r="N104" s="175"/>
      <c r="O104" s="176"/>
      <c r="P104" s="46"/>
      <c r="Q104" s="47"/>
      <c r="R104" s="1010"/>
      <c r="S104" s="48"/>
      <c r="T104" s="889"/>
      <c r="U104" s="49"/>
      <c r="V104" s="889"/>
      <c r="W104" s="49"/>
      <c r="X104" s="889"/>
      <c r="Y104" s="49"/>
      <c r="Z104" s="889"/>
      <c r="AA104" s="49"/>
      <c r="AB104" s="889"/>
      <c r="AC104" s="49"/>
      <c r="AD104" s="889"/>
      <c r="AE104" s="49"/>
      <c r="AF104" s="889"/>
      <c r="AG104" s="50"/>
      <c r="AH104" s="856"/>
      <c r="AI104" s="856"/>
      <c r="AJ104" s="880"/>
      <c r="AK104" s="103">
        <f t="shared" si="363"/>
        <v>0</v>
      </c>
      <c r="AL104" s="51"/>
      <c r="AM104" s="52"/>
      <c r="AN104" s="52"/>
      <c r="AO104" s="52"/>
      <c r="AP104" s="52"/>
      <c r="AQ104" s="52"/>
      <c r="AR104" s="53">
        <f t="shared" si="364"/>
        <v>0</v>
      </c>
      <c r="AS104" s="54"/>
      <c r="AT104" s="52"/>
      <c r="AU104" s="53">
        <f t="shared" si="365"/>
        <v>0</v>
      </c>
      <c r="AV104" s="54"/>
      <c r="AW104" s="52"/>
      <c r="AX104" s="52"/>
      <c r="AY104" s="52"/>
      <c r="AZ104" s="55"/>
      <c r="BA104" s="56"/>
      <c r="BB104" s="56"/>
      <c r="BC104" s="57"/>
    </row>
    <row r="105" spans="1:55" ht="17.25" hidden="1" customHeight="1" x14ac:dyDescent="0.2">
      <c r="A105" s="955"/>
      <c r="B105" s="957"/>
      <c r="C105" s="960"/>
      <c r="D105" s="969"/>
      <c r="E105" s="973"/>
      <c r="F105" s="966"/>
      <c r="G105" s="994"/>
      <c r="H105" s="975"/>
      <c r="I105" s="980"/>
      <c r="J105" s="981"/>
      <c r="K105" s="987"/>
      <c r="L105" s="991"/>
      <c r="M105" s="174"/>
      <c r="N105" s="175"/>
      <c r="O105" s="176"/>
      <c r="P105" s="46"/>
      <c r="Q105" s="47"/>
      <c r="R105" s="1010"/>
      <c r="S105" s="48"/>
      <c r="T105" s="889"/>
      <c r="U105" s="49"/>
      <c r="V105" s="889"/>
      <c r="W105" s="49"/>
      <c r="X105" s="889"/>
      <c r="Y105" s="49"/>
      <c r="Z105" s="889"/>
      <c r="AA105" s="49"/>
      <c r="AB105" s="889"/>
      <c r="AC105" s="49"/>
      <c r="AD105" s="889"/>
      <c r="AE105" s="49"/>
      <c r="AF105" s="889"/>
      <c r="AG105" s="50"/>
      <c r="AH105" s="856"/>
      <c r="AI105" s="856"/>
      <c r="AJ105" s="880"/>
      <c r="AK105" s="103">
        <f t="shared" si="363"/>
        <v>0</v>
      </c>
      <c r="AL105" s="51"/>
      <c r="AM105" s="52"/>
      <c r="AN105" s="52"/>
      <c r="AO105" s="52"/>
      <c r="AP105" s="52"/>
      <c r="AQ105" s="52"/>
      <c r="AR105" s="53">
        <f t="shared" si="364"/>
        <v>0</v>
      </c>
      <c r="AS105" s="54"/>
      <c r="AT105" s="52"/>
      <c r="AU105" s="53">
        <f t="shared" si="365"/>
        <v>0</v>
      </c>
      <c r="AV105" s="54"/>
      <c r="AW105" s="52"/>
      <c r="AX105" s="52"/>
      <c r="AY105" s="52"/>
      <c r="AZ105" s="55"/>
      <c r="BA105" s="56"/>
      <c r="BB105" s="56"/>
      <c r="BC105" s="57"/>
    </row>
    <row r="106" spans="1:55" ht="17.25" hidden="1" customHeight="1" x14ac:dyDescent="0.2">
      <c r="A106" s="955"/>
      <c r="B106" s="957"/>
      <c r="C106" s="960"/>
      <c r="D106" s="969"/>
      <c r="E106" s="973"/>
      <c r="F106" s="966"/>
      <c r="G106" s="994"/>
      <c r="H106" s="975"/>
      <c r="I106" s="980"/>
      <c r="J106" s="981"/>
      <c r="K106" s="987"/>
      <c r="L106" s="991"/>
      <c r="M106" s="174"/>
      <c r="N106" s="175"/>
      <c r="O106" s="176"/>
      <c r="P106" s="46"/>
      <c r="Q106" s="47"/>
      <c r="R106" s="1010"/>
      <c r="S106" s="48"/>
      <c r="T106" s="889"/>
      <c r="U106" s="49"/>
      <c r="V106" s="889"/>
      <c r="W106" s="49"/>
      <c r="X106" s="889"/>
      <c r="Y106" s="49"/>
      <c r="Z106" s="889"/>
      <c r="AA106" s="49"/>
      <c r="AB106" s="889"/>
      <c r="AC106" s="49"/>
      <c r="AD106" s="889"/>
      <c r="AE106" s="49"/>
      <c r="AF106" s="889"/>
      <c r="AG106" s="50"/>
      <c r="AH106" s="856"/>
      <c r="AI106" s="856"/>
      <c r="AJ106" s="880"/>
      <c r="AK106" s="103">
        <f t="shared" si="363"/>
        <v>0</v>
      </c>
      <c r="AL106" s="51"/>
      <c r="AM106" s="52"/>
      <c r="AN106" s="52"/>
      <c r="AO106" s="52"/>
      <c r="AP106" s="52"/>
      <c r="AQ106" s="52"/>
      <c r="AR106" s="53">
        <f t="shared" si="364"/>
        <v>0</v>
      </c>
      <c r="AS106" s="54"/>
      <c r="AT106" s="52"/>
      <c r="AU106" s="53">
        <f t="shared" si="365"/>
        <v>0</v>
      </c>
      <c r="AV106" s="54"/>
      <c r="AW106" s="52"/>
      <c r="AX106" s="52"/>
      <c r="AY106" s="52"/>
      <c r="AZ106" s="55"/>
      <c r="BA106" s="56"/>
      <c r="BB106" s="56"/>
      <c r="BC106" s="57"/>
    </row>
    <row r="107" spans="1:55" ht="17.25" hidden="1" customHeight="1" x14ac:dyDescent="0.2">
      <c r="A107" s="955"/>
      <c r="B107" s="957"/>
      <c r="C107" s="960"/>
      <c r="D107" s="969"/>
      <c r="E107" s="973"/>
      <c r="F107" s="966"/>
      <c r="G107" s="994"/>
      <c r="H107" s="975"/>
      <c r="I107" s="980"/>
      <c r="J107" s="981"/>
      <c r="K107" s="987"/>
      <c r="L107" s="991"/>
      <c r="M107" s="174"/>
      <c r="N107" s="175"/>
      <c r="O107" s="176"/>
      <c r="P107" s="46"/>
      <c r="Q107" s="47"/>
      <c r="R107" s="1010"/>
      <c r="S107" s="48"/>
      <c r="T107" s="889"/>
      <c r="U107" s="49"/>
      <c r="V107" s="889"/>
      <c r="W107" s="49"/>
      <c r="X107" s="889"/>
      <c r="Y107" s="49"/>
      <c r="Z107" s="889"/>
      <c r="AA107" s="49"/>
      <c r="AB107" s="889"/>
      <c r="AC107" s="49"/>
      <c r="AD107" s="889"/>
      <c r="AE107" s="49"/>
      <c r="AF107" s="889"/>
      <c r="AG107" s="50"/>
      <c r="AH107" s="856"/>
      <c r="AI107" s="856"/>
      <c r="AJ107" s="880"/>
      <c r="AK107" s="103">
        <f t="shared" si="363"/>
        <v>0</v>
      </c>
      <c r="AL107" s="51"/>
      <c r="AM107" s="52"/>
      <c r="AN107" s="52"/>
      <c r="AO107" s="52"/>
      <c r="AP107" s="52"/>
      <c r="AQ107" s="52"/>
      <c r="AR107" s="53">
        <f t="shared" si="364"/>
        <v>0</v>
      </c>
      <c r="AS107" s="54"/>
      <c r="AT107" s="52"/>
      <c r="AU107" s="53">
        <f t="shared" si="365"/>
        <v>0</v>
      </c>
      <c r="AV107" s="54"/>
      <c r="AW107" s="52"/>
      <c r="AX107" s="52"/>
      <c r="AY107" s="52"/>
      <c r="AZ107" s="55"/>
      <c r="BA107" s="56"/>
      <c r="BB107" s="56"/>
      <c r="BC107" s="57"/>
    </row>
    <row r="108" spans="1:55" ht="17.25" hidden="1" customHeight="1" x14ac:dyDescent="0.2">
      <c r="A108" s="955"/>
      <c r="B108" s="958"/>
      <c r="C108" s="961"/>
      <c r="D108" s="970"/>
      <c r="E108" s="973"/>
      <c r="F108" s="967"/>
      <c r="G108" s="995"/>
      <c r="H108" s="976"/>
      <c r="I108" s="980"/>
      <c r="J108" s="981"/>
      <c r="K108" s="988"/>
      <c r="L108" s="991"/>
      <c r="M108" s="177"/>
      <c r="N108" s="178"/>
      <c r="O108" s="179"/>
      <c r="P108" s="106"/>
      <c r="Q108" s="107"/>
      <c r="R108" s="1010"/>
      <c r="S108" s="108"/>
      <c r="T108" s="889"/>
      <c r="U108" s="109"/>
      <c r="V108" s="889"/>
      <c r="W108" s="109"/>
      <c r="X108" s="889"/>
      <c r="Y108" s="109"/>
      <c r="Z108" s="889"/>
      <c r="AA108" s="109"/>
      <c r="AB108" s="889"/>
      <c r="AC108" s="109"/>
      <c r="AD108" s="889"/>
      <c r="AE108" s="109"/>
      <c r="AF108" s="889"/>
      <c r="AG108" s="110"/>
      <c r="AH108" s="856"/>
      <c r="AI108" s="856"/>
      <c r="AJ108" s="881"/>
      <c r="AK108" s="103">
        <f t="shared" si="363"/>
        <v>0</v>
      </c>
      <c r="AL108" s="111"/>
      <c r="AM108" s="112"/>
      <c r="AN108" s="112"/>
      <c r="AO108" s="112"/>
      <c r="AP108" s="112"/>
      <c r="AQ108" s="112"/>
      <c r="AR108" s="53">
        <f t="shared" si="364"/>
        <v>0</v>
      </c>
      <c r="AS108" s="113"/>
      <c r="AT108" s="112"/>
      <c r="AU108" s="53">
        <f>SUM(AS108:AT108)</f>
        <v>0</v>
      </c>
      <c r="AV108" s="113"/>
      <c r="AW108" s="112"/>
      <c r="AX108" s="112"/>
      <c r="AY108" s="112"/>
      <c r="AZ108" s="114"/>
      <c r="BA108" s="115"/>
      <c r="BB108" s="115"/>
      <c r="BC108" s="116"/>
    </row>
    <row r="109" spans="1:55" ht="9.9499999999999993" hidden="1" customHeight="1" thickBot="1" x14ac:dyDescent="0.25">
      <c r="A109" s="956"/>
      <c r="B109" s="959"/>
      <c r="C109" s="962"/>
      <c r="D109" s="971"/>
      <c r="E109" s="974"/>
      <c r="F109" s="968"/>
      <c r="G109" s="996"/>
      <c r="H109" s="977"/>
      <c r="I109" s="982"/>
      <c r="J109" s="983"/>
      <c r="K109" s="989"/>
      <c r="L109" s="992"/>
      <c r="M109" s="180"/>
      <c r="N109" s="181"/>
      <c r="O109" s="182"/>
      <c r="P109" s="117"/>
      <c r="Q109" s="117"/>
      <c r="R109" s="1011"/>
      <c r="S109" s="183"/>
      <c r="T109" s="890"/>
      <c r="U109" s="184"/>
      <c r="V109" s="890"/>
      <c r="W109" s="184"/>
      <c r="X109" s="890"/>
      <c r="Y109" s="184"/>
      <c r="Z109" s="890"/>
      <c r="AA109" s="184"/>
      <c r="AB109" s="890"/>
      <c r="AC109" s="184"/>
      <c r="AD109" s="890"/>
      <c r="AE109" s="184"/>
      <c r="AF109" s="890"/>
      <c r="AG109" s="185"/>
      <c r="AH109" s="857"/>
      <c r="AI109" s="857"/>
      <c r="AJ109" s="118"/>
      <c r="AK109" s="119"/>
      <c r="AL109" s="186"/>
      <c r="AM109" s="187"/>
      <c r="AN109" s="187"/>
      <c r="AO109" s="187"/>
      <c r="AP109" s="187"/>
      <c r="AQ109" s="187"/>
      <c r="AR109" s="120"/>
      <c r="AS109" s="188"/>
      <c r="AT109" s="187"/>
      <c r="AU109" s="120"/>
      <c r="AV109" s="188"/>
      <c r="AW109" s="187"/>
      <c r="AX109" s="187"/>
      <c r="AY109" s="187"/>
      <c r="AZ109" s="189"/>
      <c r="BA109" s="190"/>
      <c r="BB109" s="190"/>
      <c r="BC109" s="191"/>
    </row>
    <row r="110" spans="1:55" ht="6" hidden="1" customHeight="1" x14ac:dyDescent="0.2">
      <c r="A110" s="156"/>
      <c r="B110" s="192"/>
      <c r="C110" s="192"/>
      <c r="D110" s="192"/>
      <c r="E110" s="192"/>
      <c r="F110" s="192"/>
      <c r="G110" s="192"/>
      <c r="H110" s="192"/>
      <c r="I110" s="993"/>
      <c r="J110" s="993"/>
      <c r="K110" s="192"/>
      <c r="L110" s="192"/>
      <c r="M110" s="192"/>
      <c r="N110" s="192"/>
      <c r="O110" s="192"/>
      <c r="P110" s="192"/>
      <c r="Q110" s="192"/>
      <c r="R110" s="192"/>
      <c r="S110" s="192"/>
      <c r="T110" s="192"/>
      <c r="U110" s="192"/>
      <c r="V110" s="192"/>
      <c r="W110" s="192"/>
      <c r="X110" s="192"/>
      <c r="Y110" s="192"/>
      <c r="Z110" s="192"/>
      <c r="AA110" s="192"/>
      <c r="AB110" s="192"/>
      <c r="AC110" s="192"/>
      <c r="AD110" s="192"/>
      <c r="AE110" s="192"/>
      <c r="AF110" s="192"/>
      <c r="AG110" s="192"/>
      <c r="AH110" s="192"/>
      <c r="AI110" s="192"/>
      <c r="AJ110" s="192"/>
      <c r="AK110" s="193"/>
      <c r="AL110" s="193"/>
      <c r="AM110" s="193"/>
      <c r="AN110" s="193"/>
      <c r="AO110" s="193"/>
      <c r="AP110" s="193"/>
      <c r="AQ110" s="194"/>
      <c r="AR110" s="193"/>
      <c r="AS110" s="193"/>
      <c r="AT110" s="193"/>
      <c r="AU110" s="193"/>
      <c r="AV110" s="193"/>
      <c r="AW110" s="193"/>
      <c r="AX110" s="193"/>
      <c r="AY110" s="193"/>
      <c r="AZ110" s="193"/>
      <c r="BA110" s="193"/>
      <c r="BB110" s="193"/>
      <c r="BC110" s="156"/>
    </row>
    <row r="111" spans="1:55" ht="72" hidden="1" customHeight="1" x14ac:dyDescent="0.2">
      <c r="A111" s="954">
        <v>12</v>
      </c>
      <c r="B111" s="161" t="s">
        <v>1705</v>
      </c>
      <c r="C111" s="162" t="s">
        <v>1706</v>
      </c>
      <c r="D111" s="163" t="s">
        <v>21</v>
      </c>
      <c r="E111" s="163" t="s">
        <v>1893</v>
      </c>
      <c r="F111" s="162" t="s">
        <v>1707</v>
      </c>
      <c r="G111" s="164" t="s">
        <v>1679</v>
      </c>
      <c r="H111" s="164" t="s">
        <v>1680</v>
      </c>
      <c r="I111" s="165" t="s">
        <v>1909</v>
      </c>
      <c r="J111" s="166">
        <f>+$N$3</f>
        <v>2019</v>
      </c>
      <c r="K111" s="164" t="s">
        <v>1926</v>
      </c>
      <c r="L111" s="165" t="s">
        <v>1927</v>
      </c>
      <c r="M111" s="162" t="s">
        <v>1708</v>
      </c>
      <c r="N111" s="162" t="s">
        <v>1709</v>
      </c>
      <c r="O111" s="162" t="s">
        <v>1710</v>
      </c>
      <c r="P111" s="162" t="s">
        <v>1711</v>
      </c>
      <c r="Q111" s="162" t="s">
        <v>1712</v>
      </c>
      <c r="R111" s="167">
        <f t="shared" ref="R111" si="366">SUM(R112:R118)</f>
        <v>0</v>
      </c>
      <c r="S111" s="168">
        <f t="shared" ref="S111" si="367">SUM(S112:S118)</f>
        <v>0</v>
      </c>
      <c r="T111" s="169">
        <f t="shared" ref="T111" si="368">SUM(T112:T118)</f>
        <v>0</v>
      </c>
      <c r="U111" s="170">
        <f t="shared" ref="U111" si="369">SUM(U112:U118)</f>
        <v>0</v>
      </c>
      <c r="V111" s="169">
        <f t="shared" ref="V111" si="370">SUM(V112:V118)</f>
        <v>0</v>
      </c>
      <c r="W111" s="170">
        <f t="shared" ref="W111" si="371">SUM(W112:W118)</f>
        <v>0</v>
      </c>
      <c r="X111" s="169">
        <f t="shared" ref="X111" si="372">SUM(X112:X118)</f>
        <v>0</v>
      </c>
      <c r="Y111" s="170">
        <f t="shared" ref="Y111" si="373">SUM(Y112:Y118)</f>
        <v>0</v>
      </c>
      <c r="Z111" s="169">
        <f t="shared" ref="Z111" si="374">SUM(Z112:Z118)</f>
        <v>0</v>
      </c>
      <c r="AA111" s="170">
        <f t="shared" ref="AA111" si="375">SUM(AA112:AA118)</f>
        <v>0</v>
      </c>
      <c r="AB111" s="169">
        <f t="shared" ref="AB111" si="376">SUM(AB112:AB118)</f>
        <v>0</v>
      </c>
      <c r="AC111" s="170">
        <f t="shared" ref="AC111" si="377">SUM(AC112:AC118)</f>
        <v>0</v>
      </c>
      <c r="AD111" s="169">
        <f t="shared" ref="AD111" si="378">SUM(AD112:AD118)</f>
        <v>0</v>
      </c>
      <c r="AE111" s="170">
        <f t="shared" ref="AE111" si="379">SUM(AE112:AE118)</f>
        <v>0</v>
      </c>
      <c r="AF111" s="169">
        <f t="shared" ref="AF111" si="380">SUM(AF112:AF118)</f>
        <v>0</v>
      </c>
      <c r="AG111" s="171">
        <f t="shared" ref="AG111" si="381">SUM(AG112:AG118)</f>
        <v>0</v>
      </c>
      <c r="AH111" s="854"/>
      <c r="AI111" s="854"/>
      <c r="AJ111" s="172">
        <f t="shared" ref="AJ111" si="382">SUM(AJ112:AJ118)</f>
        <v>0</v>
      </c>
      <c r="AK111" s="173">
        <f t="shared" ref="AK111" si="383">SUM(AK112:AK118)</f>
        <v>0</v>
      </c>
      <c r="AL111" s="41">
        <f t="shared" ref="AL111" si="384">SUM(AL112:AL118)</f>
        <v>0</v>
      </c>
      <c r="AM111" s="42">
        <f t="shared" ref="AM111" si="385">SUM(AM112:AM118)</f>
        <v>0</v>
      </c>
      <c r="AN111" s="42">
        <f t="shared" ref="AN111" si="386">SUM(AN112:AN118)</f>
        <v>0</v>
      </c>
      <c r="AO111" s="42">
        <f t="shared" ref="AO111" si="387">SUM(AO112:AO118)</f>
        <v>0</v>
      </c>
      <c r="AP111" s="42">
        <f t="shared" ref="AP111" si="388">SUM(AP112:AP118)</f>
        <v>0</v>
      </c>
      <c r="AQ111" s="42">
        <f t="shared" ref="AQ111" si="389">SUM(AQ112:AQ118)</f>
        <v>0</v>
      </c>
      <c r="AR111" s="43">
        <f t="shared" ref="AR111" si="390">SUM(AR112:AR118)</f>
        <v>0</v>
      </c>
      <c r="AS111" s="104">
        <f t="shared" ref="AS111" si="391">SUM(AS112:AS118)</f>
        <v>0</v>
      </c>
      <c r="AT111" s="42">
        <f t="shared" ref="AT111" si="392">SUM(AT112:AT118)</f>
        <v>0</v>
      </c>
      <c r="AU111" s="43">
        <f t="shared" ref="AU111" si="393">SUM(AU112:AU118)</f>
        <v>0</v>
      </c>
      <c r="AV111" s="104">
        <f t="shared" ref="AV111" si="394">SUM(AV112:AV118)</f>
        <v>0</v>
      </c>
      <c r="AW111" s="42">
        <f t="shared" ref="AW111" si="395">SUM(AW112:AW118)</f>
        <v>0</v>
      </c>
      <c r="AX111" s="42">
        <f t="shared" ref="AX111" si="396">SUM(AX112:AX118)</f>
        <v>0</v>
      </c>
      <c r="AY111" s="42">
        <f t="shared" ref="AY111" si="397">SUM(AY112:AY118)</f>
        <v>0</v>
      </c>
      <c r="AZ111" s="105">
        <f t="shared" ref="AZ111" si="398">SUM(AZ112:AZ118)</f>
        <v>0</v>
      </c>
      <c r="BA111" s="44" t="s">
        <v>1685</v>
      </c>
      <c r="BB111" s="44" t="s">
        <v>1686</v>
      </c>
      <c r="BC111" s="45" t="s">
        <v>1687</v>
      </c>
    </row>
    <row r="112" spans="1:55" ht="17.25" hidden="1" customHeight="1" x14ac:dyDescent="0.2">
      <c r="A112" s="955"/>
      <c r="B112" s="957" t="str">
        <f>VLOOKUP($D$9,'PROYECTOS REGISTRADOS'!$A$2:$D$82,4,0)</f>
        <v>Implementación de estrategias para la ampliación, cobertura, adecuación y mantenimiento de las redes de energía, gas, telefonia, conectividad, telecomunicaciones del Municipio de Tocancipá, Cundinamarca, Centro Oriente.</v>
      </c>
      <c r="C112" s="960" t="str">
        <f>VLOOKUP($D$9,'PROYECTOS REGISTRADOS'!$A$2:$D$82,3,0)</f>
        <v>2016-25817-0049</v>
      </c>
      <c r="D112" s="969"/>
      <c r="E112" s="972" t="str">
        <f>IF(D112=0,"0-0",(VLOOKUP(D112,'CONSOLIDADO PLAN DESARROLLO'!$EL$9:$ET$304,2,0)))</f>
        <v>0-0</v>
      </c>
      <c r="F112" s="966" t="str">
        <f>IF(D112=0,"0-0",(VLOOKUP(D112,'CONSOLIDADO PLAN DESARROLLO'!$EL$9:$ET$304,3,0)))</f>
        <v>0-0</v>
      </c>
      <c r="G112" s="994" t="str">
        <f>IF(D112=0,"0-0",(VLOOKUP(D112,'CONSOLIDADO PLAN DESARROLLO'!$EL$9:$ET$304,4,0)))</f>
        <v>0-0</v>
      </c>
      <c r="H112" s="975" t="str">
        <f>IF(D112=0,"0-0",(VLOOKUP(D112,'CONSOLIDADO PLAN DESARROLLO'!$EL$9:$ET$304,5,0)))</f>
        <v>0-0</v>
      </c>
      <c r="I112" s="978" t="str">
        <f>IF(D112=0,"0-0",(VLOOKUP(D112,'CONSOLIDADO PLAN DESARROLLO'!$EL$9:$ET$304,$R$3,0)))</f>
        <v>0-0</v>
      </c>
      <c r="J112" s="979"/>
      <c r="K112" s="987"/>
      <c r="L112" s="990"/>
      <c r="M112" s="174"/>
      <c r="N112" s="175"/>
      <c r="O112" s="176"/>
      <c r="P112" s="46"/>
      <c r="Q112" s="47"/>
      <c r="R112" s="1009"/>
      <c r="S112" s="48"/>
      <c r="T112" s="888"/>
      <c r="U112" s="49"/>
      <c r="V112" s="888"/>
      <c r="W112" s="49"/>
      <c r="X112" s="888"/>
      <c r="Y112" s="49"/>
      <c r="Z112" s="888"/>
      <c r="AA112" s="49"/>
      <c r="AB112" s="888"/>
      <c r="AC112" s="49"/>
      <c r="AD112" s="888"/>
      <c r="AE112" s="49"/>
      <c r="AF112" s="888"/>
      <c r="AG112" s="50"/>
      <c r="AH112" s="855"/>
      <c r="AI112" s="855"/>
      <c r="AJ112" s="879">
        <f>+R112+T112+V112+X112+Z112+AB112+AD112+AF112</f>
        <v>0</v>
      </c>
      <c r="AK112" s="103">
        <f t="shared" ref="AK112:AK117" si="399">AC112+AE112+AG112+S112+U112+W112+Y112+AA112</f>
        <v>0</v>
      </c>
      <c r="AL112" s="51"/>
      <c r="AM112" s="52"/>
      <c r="AN112" s="52"/>
      <c r="AO112" s="52"/>
      <c r="AP112" s="52"/>
      <c r="AQ112" s="52"/>
      <c r="AR112" s="53">
        <f t="shared" ref="AR112:AR117" si="400">SUM(AL112:AQ112)</f>
        <v>0</v>
      </c>
      <c r="AS112" s="54"/>
      <c r="AT112" s="52"/>
      <c r="AU112" s="53">
        <f t="shared" ref="AU112:AU116" si="401">SUM(AS112:AT112)</f>
        <v>0</v>
      </c>
      <c r="AV112" s="54"/>
      <c r="AW112" s="52"/>
      <c r="AX112" s="52"/>
      <c r="AY112" s="52"/>
      <c r="AZ112" s="55"/>
      <c r="BA112" s="56"/>
      <c r="BB112" s="56"/>
      <c r="BC112" s="57"/>
    </row>
    <row r="113" spans="1:55" ht="17.25" hidden="1" customHeight="1" x14ac:dyDescent="0.2">
      <c r="A113" s="955"/>
      <c r="B113" s="957"/>
      <c r="C113" s="960"/>
      <c r="D113" s="969"/>
      <c r="E113" s="973"/>
      <c r="F113" s="966"/>
      <c r="G113" s="994"/>
      <c r="H113" s="975"/>
      <c r="I113" s="980"/>
      <c r="J113" s="981"/>
      <c r="K113" s="987"/>
      <c r="L113" s="991"/>
      <c r="M113" s="174"/>
      <c r="N113" s="175"/>
      <c r="O113" s="176"/>
      <c r="P113" s="46"/>
      <c r="Q113" s="47"/>
      <c r="R113" s="1010"/>
      <c r="S113" s="48"/>
      <c r="T113" s="889"/>
      <c r="U113" s="49"/>
      <c r="V113" s="889"/>
      <c r="W113" s="49"/>
      <c r="X113" s="889"/>
      <c r="Y113" s="49"/>
      <c r="Z113" s="889"/>
      <c r="AA113" s="49"/>
      <c r="AB113" s="889"/>
      <c r="AC113" s="49"/>
      <c r="AD113" s="889"/>
      <c r="AE113" s="49"/>
      <c r="AF113" s="889"/>
      <c r="AG113" s="50"/>
      <c r="AH113" s="856"/>
      <c r="AI113" s="856"/>
      <c r="AJ113" s="880"/>
      <c r="AK113" s="103">
        <f t="shared" si="399"/>
        <v>0</v>
      </c>
      <c r="AL113" s="51"/>
      <c r="AM113" s="52"/>
      <c r="AN113" s="52"/>
      <c r="AO113" s="52"/>
      <c r="AP113" s="52"/>
      <c r="AQ113" s="52"/>
      <c r="AR113" s="53">
        <f t="shared" si="400"/>
        <v>0</v>
      </c>
      <c r="AS113" s="54"/>
      <c r="AT113" s="52"/>
      <c r="AU113" s="53">
        <f t="shared" si="401"/>
        <v>0</v>
      </c>
      <c r="AV113" s="54"/>
      <c r="AW113" s="52"/>
      <c r="AX113" s="52"/>
      <c r="AY113" s="52"/>
      <c r="AZ113" s="55"/>
      <c r="BA113" s="56"/>
      <c r="BB113" s="56"/>
      <c r="BC113" s="57"/>
    </row>
    <row r="114" spans="1:55" ht="17.25" hidden="1" customHeight="1" x14ac:dyDescent="0.2">
      <c r="A114" s="955"/>
      <c r="B114" s="957"/>
      <c r="C114" s="960"/>
      <c r="D114" s="969"/>
      <c r="E114" s="973"/>
      <c r="F114" s="966"/>
      <c r="G114" s="994"/>
      <c r="H114" s="975"/>
      <c r="I114" s="980"/>
      <c r="J114" s="981"/>
      <c r="K114" s="987"/>
      <c r="L114" s="991"/>
      <c r="M114" s="174"/>
      <c r="N114" s="175"/>
      <c r="O114" s="176"/>
      <c r="P114" s="46"/>
      <c r="Q114" s="47"/>
      <c r="R114" s="1010"/>
      <c r="S114" s="48"/>
      <c r="T114" s="889"/>
      <c r="U114" s="49"/>
      <c r="V114" s="889"/>
      <c r="W114" s="49"/>
      <c r="X114" s="889"/>
      <c r="Y114" s="49"/>
      <c r="Z114" s="889"/>
      <c r="AA114" s="49"/>
      <c r="AB114" s="889"/>
      <c r="AC114" s="49"/>
      <c r="AD114" s="889"/>
      <c r="AE114" s="49"/>
      <c r="AF114" s="889"/>
      <c r="AG114" s="50"/>
      <c r="AH114" s="856"/>
      <c r="AI114" s="856"/>
      <c r="AJ114" s="880"/>
      <c r="AK114" s="103">
        <f t="shared" si="399"/>
        <v>0</v>
      </c>
      <c r="AL114" s="51"/>
      <c r="AM114" s="52"/>
      <c r="AN114" s="52"/>
      <c r="AO114" s="52"/>
      <c r="AP114" s="52"/>
      <c r="AQ114" s="52"/>
      <c r="AR114" s="53">
        <f t="shared" si="400"/>
        <v>0</v>
      </c>
      <c r="AS114" s="54"/>
      <c r="AT114" s="52"/>
      <c r="AU114" s="53">
        <f t="shared" si="401"/>
        <v>0</v>
      </c>
      <c r="AV114" s="54"/>
      <c r="AW114" s="52"/>
      <c r="AX114" s="52"/>
      <c r="AY114" s="52"/>
      <c r="AZ114" s="55"/>
      <c r="BA114" s="56"/>
      <c r="BB114" s="56"/>
      <c r="BC114" s="57"/>
    </row>
    <row r="115" spans="1:55" ht="17.25" hidden="1" customHeight="1" x14ac:dyDescent="0.2">
      <c r="A115" s="955"/>
      <c r="B115" s="957"/>
      <c r="C115" s="960"/>
      <c r="D115" s="969"/>
      <c r="E115" s="973"/>
      <c r="F115" s="966"/>
      <c r="G115" s="994"/>
      <c r="H115" s="975"/>
      <c r="I115" s="980"/>
      <c r="J115" s="981"/>
      <c r="K115" s="987"/>
      <c r="L115" s="991"/>
      <c r="M115" s="174"/>
      <c r="N115" s="175"/>
      <c r="O115" s="176"/>
      <c r="P115" s="46"/>
      <c r="Q115" s="47"/>
      <c r="R115" s="1010"/>
      <c r="S115" s="48"/>
      <c r="T115" s="889"/>
      <c r="U115" s="49"/>
      <c r="V115" s="889"/>
      <c r="W115" s="49"/>
      <c r="X115" s="889"/>
      <c r="Y115" s="49"/>
      <c r="Z115" s="889"/>
      <c r="AA115" s="49"/>
      <c r="AB115" s="889"/>
      <c r="AC115" s="49"/>
      <c r="AD115" s="889"/>
      <c r="AE115" s="49"/>
      <c r="AF115" s="889"/>
      <c r="AG115" s="50"/>
      <c r="AH115" s="856"/>
      <c r="AI115" s="856"/>
      <c r="AJ115" s="880"/>
      <c r="AK115" s="103">
        <f t="shared" si="399"/>
        <v>0</v>
      </c>
      <c r="AL115" s="51"/>
      <c r="AM115" s="52"/>
      <c r="AN115" s="52"/>
      <c r="AO115" s="52"/>
      <c r="AP115" s="52"/>
      <c r="AQ115" s="52"/>
      <c r="AR115" s="53">
        <f t="shared" si="400"/>
        <v>0</v>
      </c>
      <c r="AS115" s="54"/>
      <c r="AT115" s="52"/>
      <c r="AU115" s="53">
        <f t="shared" si="401"/>
        <v>0</v>
      </c>
      <c r="AV115" s="54"/>
      <c r="AW115" s="52"/>
      <c r="AX115" s="52"/>
      <c r="AY115" s="52"/>
      <c r="AZ115" s="55"/>
      <c r="BA115" s="56"/>
      <c r="BB115" s="56"/>
      <c r="BC115" s="57"/>
    </row>
    <row r="116" spans="1:55" ht="17.25" hidden="1" customHeight="1" x14ac:dyDescent="0.2">
      <c r="A116" s="955"/>
      <c r="B116" s="957"/>
      <c r="C116" s="960"/>
      <c r="D116" s="969"/>
      <c r="E116" s="973"/>
      <c r="F116" s="966"/>
      <c r="G116" s="994"/>
      <c r="H116" s="975"/>
      <c r="I116" s="980"/>
      <c r="J116" s="981"/>
      <c r="K116" s="987"/>
      <c r="L116" s="991"/>
      <c r="M116" s="174"/>
      <c r="N116" s="175"/>
      <c r="O116" s="176"/>
      <c r="P116" s="46"/>
      <c r="Q116" s="47"/>
      <c r="R116" s="1010"/>
      <c r="S116" s="48"/>
      <c r="T116" s="889"/>
      <c r="U116" s="49"/>
      <c r="V116" s="889"/>
      <c r="W116" s="49"/>
      <c r="X116" s="889"/>
      <c r="Y116" s="49"/>
      <c r="Z116" s="889"/>
      <c r="AA116" s="49"/>
      <c r="AB116" s="889"/>
      <c r="AC116" s="49"/>
      <c r="AD116" s="889"/>
      <c r="AE116" s="49"/>
      <c r="AF116" s="889"/>
      <c r="AG116" s="50"/>
      <c r="AH116" s="856"/>
      <c r="AI116" s="856"/>
      <c r="AJ116" s="880"/>
      <c r="AK116" s="103">
        <f t="shared" si="399"/>
        <v>0</v>
      </c>
      <c r="AL116" s="51"/>
      <c r="AM116" s="52"/>
      <c r="AN116" s="52"/>
      <c r="AO116" s="52"/>
      <c r="AP116" s="52"/>
      <c r="AQ116" s="52"/>
      <c r="AR116" s="53">
        <f t="shared" si="400"/>
        <v>0</v>
      </c>
      <c r="AS116" s="54"/>
      <c r="AT116" s="52"/>
      <c r="AU116" s="53">
        <f t="shared" si="401"/>
        <v>0</v>
      </c>
      <c r="AV116" s="54"/>
      <c r="AW116" s="52"/>
      <c r="AX116" s="52"/>
      <c r="AY116" s="52"/>
      <c r="AZ116" s="55"/>
      <c r="BA116" s="56"/>
      <c r="BB116" s="56"/>
      <c r="BC116" s="57"/>
    </row>
    <row r="117" spans="1:55" ht="17.25" hidden="1" customHeight="1" x14ac:dyDescent="0.2">
      <c r="A117" s="955"/>
      <c r="B117" s="958"/>
      <c r="C117" s="961"/>
      <c r="D117" s="970"/>
      <c r="E117" s="973"/>
      <c r="F117" s="967"/>
      <c r="G117" s="995"/>
      <c r="H117" s="976"/>
      <c r="I117" s="980"/>
      <c r="J117" s="981"/>
      <c r="K117" s="988"/>
      <c r="L117" s="991"/>
      <c r="M117" s="177"/>
      <c r="N117" s="178"/>
      <c r="O117" s="179"/>
      <c r="P117" s="106"/>
      <c r="Q117" s="107"/>
      <c r="R117" s="1010"/>
      <c r="S117" s="108"/>
      <c r="T117" s="889"/>
      <c r="U117" s="109"/>
      <c r="V117" s="889"/>
      <c r="W117" s="109"/>
      <c r="X117" s="889"/>
      <c r="Y117" s="109"/>
      <c r="Z117" s="889"/>
      <c r="AA117" s="109"/>
      <c r="AB117" s="889"/>
      <c r="AC117" s="109"/>
      <c r="AD117" s="889"/>
      <c r="AE117" s="109"/>
      <c r="AF117" s="889"/>
      <c r="AG117" s="110"/>
      <c r="AH117" s="856"/>
      <c r="AI117" s="856"/>
      <c r="AJ117" s="881"/>
      <c r="AK117" s="103">
        <f t="shared" si="399"/>
        <v>0</v>
      </c>
      <c r="AL117" s="111"/>
      <c r="AM117" s="112"/>
      <c r="AN117" s="112"/>
      <c r="AO117" s="112"/>
      <c r="AP117" s="112"/>
      <c r="AQ117" s="112"/>
      <c r="AR117" s="53">
        <f t="shared" si="400"/>
        <v>0</v>
      </c>
      <c r="AS117" s="113"/>
      <c r="AT117" s="112"/>
      <c r="AU117" s="53">
        <f>SUM(AS117:AT117)</f>
        <v>0</v>
      </c>
      <c r="AV117" s="113"/>
      <c r="AW117" s="112"/>
      <c r="AX117" s="112"/>
      <c r="AY117" s="112"/>
      <c r="AZ117" s="114"/>
      <c r="BA117" s="115"/>
      <c r="BB117" s="115"/>
      <c r="BC117" s="116"/>
    </row>
    <row r="118" spans="1:55" ht="9.9499999999999993" hidden="1" customHeight="1" thickBot="1" x14ac:dyDescent="0.25">
      <c r="A118" s="956"/>
      <c r="B118" s="959"/>
      <c r="C118" s="962"/>
      <c r="D118" s="971"/>
      <c r="E118" s="974"/>
      <c r="F118" s="968"/>
      <c r="G118" s="996"/>
      <c r="H118" s="977"/>
      <c r="I118" s="982"/>
      <c r="J118" s="983"/>
      <c r="K118" s="989"/>
      <c r="L118" s="992"/>
      <c r="M118" s="180"/>
      <c r="N118" s="181"/>
      <c r="O118" s="182"/>
      <c r="P118" s="117"/>
      <c r="Q118" s="117"/>
      <c r="R118" s="1011"/>
      <c r="S118" s="183"/>
      <c r="T118" s="890"/>
      <c r="U118" s="184"/>
      <c r="V118" s="890"/>
      <c r="W118" s="184"/>
      <c r="X118" s="890"/>
      <c r="Y118" s="184"/>
      <c r="Z118" s="890"/>
      <c r="AA118" s="184"/>
      <c r="AB118" s="890"/>
      <c r="AC118" s="184"/>
      <c r="AD118" s="890"/>
      <c r="AE118" s="184"/>
      <c r="AF118" s="890"/>
      <c r="AG118" s="185"/>
      <c r="AH118" s="857"/>
      <c r="AI118" s="857"/>
      <c r="AJ118" s="118"/>
      <c r="AK118" s="119"/>
      <c r="AL118" s="186"/>
      <c r="AM118" s="187"/>
      <c r="AN118" s="187"/>
      <c r="AO118" s="187"/>
      <c r="AP118" s="187"/>
      <c r="AQ118" s="187"/>
      <c r="AR118" s="120"/>
      <c r="AS118" s="188"/>
      <c r="AT118" s="187"/>
      <c r="AU118" s="120"/>
      <c r="AV118" s="188"/>
      <c r="AW118" s="187"/>
      <c r="AX118" s="187"/>
      <c r="AY118" s="187"/>
      <c r="AZ118" s="189"/>
      <c r="BA118" s="190"/>
      <c r="BB118" s="190"/>
      <c r="BC118" s="191"/>
    </row>
    <row r="119" spans="1:55" ht="6" hidden="1" customHeight="1" x14ac:dyDescent="0.2">
      <c r="A119" s="156"/>
      <c r="B119" s="192"/>
      <c r="C119" s="192"/>
      <c r="D119" s="192"/>
      <c r="E119" s="192"/>
      <c r="F119" s="192"/>
      <c r="G119" s="192"/>
      <c r="H119" s="192"/>
      <c r="I119" s="993"/>
      <c r="J119" s="993"/>
      <c r="K119" s="192"/>
      <c r="L119" s="192"/>
      <c r="M119" s="192"/>
      <c r="N119" s="192"/>
      <c r="O119" s="192"/>
      <c r="P119" s="192"/>
      <c r="Q119" s="192"/>
      <c r="R119" s="192"/>
      <c r="S119" s="192"/>
      <c r="T119" s="192"/>
      <c r="U119" s="192"/>
      <c r="V119" s="192"/>
      <c r="W119" s="192"/>
      <c r="X119" s="192"/>
      <c r="Y119" s="192"/>
      <c r="Z119" s="192"/>
      <c r="AA119" s="192"/>
      <c r="AB119" s="192"/>
      <c r="AC119" s="192"/>
      <c r="AD119" s="192"/>
      <c r="AE119" s="192"/>
      <c r="AF119" s="192"/>
      <c r="AG119" s="192"/>
      <c r="AH119" s="192"/>
      <c r="AI119" s="192"/>
      <c r="AJ119" s="192"/>
      <c r="AK119" s="193"/>
      <c r="AL119" s="193"/>
      <c r="AM119" s="193"/>
      <c r="AN119" s="193"/>
      <c r="AO119" s="193"/>
      <c r="AP119" s="193"/>
      <c r="AQ119" s="194"/>
      <c r="AR119" s="193"/>
      <c r="AS119" s="193"/>
      <c r="AT119" s="193"/>
      <c r="AU119" s="193"/>
      <c r="AV119" s="193"/>
      <c r="AW119" s="193"/>
      <c r="AX119" s="193"/>
      <c r="AY119" s="193"/>
      <c r="AZ119" s="193"/>
      <c r="BA119" s="193"/>
      <c r="BB119" s="193"/>
      <c r="BC119" s="156"/>
    </row>
    <row r="120" spans="1:55" ht="72" hidden="1" customHeight="1" x14ac:dyDescent="0.2">
      <c r="A120" s="954">
        <v>13</v>
      </c>
      <c r="B120" s="161" t="s">
        <v>1705</v>
      </c>
      <c r="C120" s="162" t="s">
        <v>1706</v>
      </c>
      <c r="D120" s="163" t="s">
        <v>21</v>
      </c>
      <c r="E120" s="163" t="s">
        <v>1893</v>
      </c>
      <c r="F120" s="162" t="s">
        <v>1707</v>
      </c>
      <c r="G120" s="164" t="s">
        <v>1679</v>
      </c>
      <c r="H120" s="164" t="s">
        <v>1680</v>
      </c>
      <c r="I120" s="165" t="s">
        <v>1909</v>
      </c>
      <c r="J120" s="166">
        <f>+$N$3</f>
        <v>2019</v>
      </c>
      <c r="K120" s="164" t="s">
        <v>1926</v>
      </c>
      <c r="L120" s="165" t="s">
        <v>1927</v>
      </c>
      <c r="M120" s="162" t="s">
        <v>1708</v>
      </c>
      <c r="N120" s="162" t="s">
        <v>1709</v>
      </c>
      <c r="O120" s="162" t="s">
        <v>1710</v>
      </c>
      <c r="P120" s="162" t="s">
        <v>1711</v>
      </c>
      <c r="Q120" s="162" t="s">
        <v>1712</v>
      </c>
      <c r="R120" s="167">
        <f t="shared" ref="R120" si="402">SUM(R121:R127)</f>
        <v>0</v>
      </c>
      <c r="S120" s="168">
        <f t="shared" ref="S120" si="403">SUM(S121:S127)</f>
        <v>0</v>
      </c>
      <c r="T120" s="169">
        <f t="shared" ref="T120" si="404">SUM(T121:T127)</f>
        <v>0</v>
      </c>
      <c r="U120" s="170">
        <f t="shared" ref="U120" si="405">SUM(U121:U127)</f>
        <v>0</v>
      </c>
      <c r="V120" s="169">
        <f t="shared" ref="V120" si="406">SUM(V121:V127)</f>
        <v>0</v>
      </c>
      <c r="W120" s="170">
        <f t="shared" ref="W120" si="407">SUM(W121:W127)</f>
        <v>0</v>
      </c>
      <c r="X120" s="169">
        <f t="shared" ref="X120" si="408">SUM(X121:X127)</f>
        <v>0</v>
      </c>
      <c r="Y120" s="170">
        <f t="shared" ref="Y120" si="409">SUM(Y121:Y127)</f>
        <v>0</v>
      </c>
      <c r="Z120" s="169">
        <f t="shared" ref="Z120" si="410">SUM(Z121:Z127)</f>
        <v>0</v>
      </c>
      <c r="AA120" s="170">
        <f t="shared" ref="AA120" si="411">SUM(AA121:AA127)</f>
        <v>0</v>
      </c>
      <c r="AB120" s="169">
        <f t="shared" ref="AB120" si="412">SUM(AB121:AB127)</f>
        <v>0</v>
      </c>
      <c r="AC120" s="170">
        <f t="shared" ref="AC120" si="413">SUM(AC121:AC127)</f>
        <v>0</v>
      </c>
      <c r="AD120" s="169">
        <f t="shared" ref="AD120" si="414">SUM(AD121:AD127)</f>
        <v>0</v>
      </c>
      <c r="AE120" s="170">
        <f t="shared" ref="AE120" si="415">SUM(AE121:AE127)</f>
        <v>0</v>
      </c>
      <c r="AF120" s="169">
        <f t="shared" ref="AF120" si="416">SUM(AF121:AF127)</f>
        <v>0</v>
      </c>
      <c r="AG120" s="171">
        <f t="shared" ref="AG120" si="417">SUM(AG121:AG127)</f>
        <v>0</v>
      </c>
      <c r="AH120" s="854"/>
      <c r="AI120" s="854"/>
      <c r="AJ120" s="172">
        <f t="shared" ref="AJ120" si="418">SUM(AJ121:AJ127)</f>
        <v>0</v>
      </c>
      <c r="AK120" s="173">
        <f t="shared" ref="AK120" si="419">SUM(AK121:AK127)</f>
        <v>0</v>
      </c>
      <c r="AL120" s="41">
        <f t="shared" ref="AL120" si="420">SUM(AL121:AL127)</f>
        <v>0</v>
      </c>
      <c r="AM120" s="42">
        <f t="shared" ref="AM120" si="421">SUM(AM121:AM127)</f>
        <v>0</v>
      </c>
      <c r="AN120" s="42">
        <f t="shared" ref="AN120" si="422">SUM(AN121:AN127)</f>
        <v>0</v>
      </c>
      <c r="AO120" s="42">
        <f t="shared" ref="AO120" si="423">SUM(AO121:AO127)</f>
        <v>0</v>
      </c>
      <c r="AP120" s="42">
        <f t="shared" ref="AP120" si="424">SUM(AP121:AP127)</f>
        <v>0</v>
      </c>
      <c r="AQ120" s="42">
        <f t="shared" ref="AQ120" si="425">SUM(AQ121:AQ127)</f>
        <v>0</v>
      </c>
      <c r="AR120" s="43">
        <f t="shared" ref="AR120" si="426">SUM(AR121:AR127)</f>
        <v>0</v>
      </c>
      <c r="AS120" s="104">
        <f t="shared" ref="AS120" si="427">SUM(AS121:AS127)</f>
        <v>0</v>
      </c>
      <c r="AT120" s="42">
        <f t="shared" ref="AT120" si="428">SUM(AT121:AT127)</f>
        <v>0</v>
      </c>
      <c r="AU120" s="43">
        <f t="shared" ref="AU120" si="429">SUM(AU121:AU127)</f>
        <v>0</v>
      </c>
      <c r="AV120" s="104">
        <f t="shared" ref="AV120" si="430">SUM(AV121:AV127)</f>
        <v>0</v>
      </c>
      <c r="AW120" s="42">
        <f t="shared" ref="AW120" si="431">SUM(AW121:AW127)</f>
        <v>0</v>
      </c>
      <c r="AX120" s="42">
        <f t="shared" ref="AX120" si="432">SUM(AX121:AX127)</f>
        <v>0</v>
      </c>
      <c r="AY120" s="42">
        <f t="shared" ref="AY120" si="433">SUM(AY121:AY127)</f>
        <v>0</v>
      </c>
      <c r="AZ120" s="105">
        <f t="shared" ref="AZ120" si="434">SUM(AZ121:AZ127)</f>
        <v>0</v>
      </c>
      <c r="BA120" s="44" t="s">
        <v>1685</v>
      </c>
      <c r="BB120" s="44" t="s">
        <v>1686</v>
      </c>
      <c r="BC120" s="45" t="s">
        <v>1687</v>
      </c>
    </row>
    <row r="121" spans="1:55" ht="17.25" hidden="1" customHeight="1" x14ac:dyDescent="0.2">
      <c r="A121" s="955"/>
      <c r="B121" s="957" t="str">
        <f>VLOOKUP($D$9,'PROYECTOS REGISTRADOS'!$A$2:$D$82,4,0)</f>
        <v>Implementación de estrategias para la ampliación, cobertura, adecuación y mantenimiento de las redes de energía, gas, telefonia, conectividad, telecomunicaciones del Municipio de Tocancipá, Cundinamarca, Centro Oriente.</v>
      </c>
      <c r="C121" s="960" t="str">
        <f>VLOOKUP($D$9,'PROYECTOS REGISTRADOS'!$A$2:$D$82,3,0)</f>
        <v>2016-25817-0049</v>
      </c>
      <c r="D121" s="969"/>
      <c r="E121" s="972" t="str">
        <f>IF(D121=0,"0-0",(VLOOKUP(D121,'CONSOLIDADO PLAN DESARROLLO'!$EL$9:$ET$304,2,0)))</f>
        <v>0-0</v>
      </c>
      <c r="F121" s="966" t="str">
        <f>IF(D121=0,"0-0",(VLOOKUP(D121,'CONSOLIDADO PLAN DESARROLLO'!$EL$9:$ET$304,3,0)))</f>
        <v>0-0</v>
      </c>
      <c r="G121" s="994" t="str">
        <f>IF(D121=0,"0-0",(VLOOKUP(D121,'CONSOLIDADO PLAN DESARROLLO'!$EL$9:$ET$304,4,0)))</f>
        <v>0-0</v>
      </c>
      <c r="H121" s="975" t="str">
        <f>IF(D121=0,"0-0",(VLOOKUP(D121,'CONSOLIDADO PLAN DESARROLLO'!$EL$9:$ET$304,5,0)))</f>
        <v>0-0</v>
      </c>
      <c r="I121" s="978" t="str">
        <f>IF(D121=0,"0-0",(VLOOKUP(D121,'CONSOLIDADO PLAN DESARROLLO'!$EL$9:$ET$304,$R$3,0)))</f>
        <v>0-0</v>
      </c>
      <c r="J121" s="979"/>
      <c r="K121" s="987"/>
      <c r="L121" s="990"/>
      <c r="M121" s="174"/>
      <c r="N121" s="175"/>
      <c r="O121" s="176"/>
      <c r="P121" s="46"/>
      <c r="Q121" s="47"/>
      <c r="R121" s="1009"/>
      <c r="S121" s="48"/>
      <c r="T121" s="888"/>
      <c r="U121" s="49"/>
      <c r="V121" s="888"/>
      <c r="W121" s="49"/>
      <c r="X121" s="888"/>
      <c r="Y121" s="49"/>
      <c r="Z121" s="888"/>
      <c r="AA121" s="49"/>
      <c r="AB121" s="888"/>
      <c r="AC121" s="49"/>
      <c r="AD121" s="888"/>
      <c r="AE121" s="49"/>
      <c r="AF121" s="888"/>
      <c r="AG121" s="50"/>
      <c r="AH121" s="855"/>
      <c r="AI121" s="855"/>
      <c r="AJ121" s="879">
        <f>+R121+T121+V121+X121+Z121+AB121+AD121+AF121</f>
        <v>0</v>
      </c>
      <c r="AK121" s="103">
        <f t="shared" ref="AK121:AK126" si="435">AC121+AE121+AG121+S121+U121+W121+Y121+AA121</f>
        <v>0</v>
      </c>
      <c r="AL121" s="51"/>
      <c r="AM121" s="52"/>
      <c r="AN121" s="52"/>
      <c r="AO121" s="52"/>
      <c r="AP121" s="52"/>
      <c r="AQ121" s="52"/>
      <c r="AR121" s="53">
        <f t="shared" ref="AR121:AR126" si="436">SUM(AL121:AQ121)</f>
        <v>0</v>
      </c>
      <c r="AS121" s="54"/>
      <c r="AT121" s="52"/>
      <c r="AU121" s="53">
        <f t="shared" ref="AU121:AU125" si="437">SUM(AS121:AT121)</f>
        <v>0</v>
      </c>
      <c r="AV121" s="54"/>
      <c r="AW121" s="52"/>
      <c r="AX121" s="52"/>
      <c r="AY121" s="52"/>
      <c r="AZ121" s="55"/>
      <c r="BA121" s="56"/>
      <c r="BB121" s="56"/>
      <c r="BC121" s="57"/>
    </row>
    <row r="122" spans="1:55" ht="17.25" hidden="1" customHeight="1" x14ac:dyDescent="0.2">
      <c r="A122" s="955"/>
      <c r="B122" s="957"/>
      <c r="C122" s="960"/>
      <c r="D122" s="969"/>
      <c r="E122" s="973"/>
      <c r="F122" s="966"/>
      <c r="G122" s="994"/>
      <c r="H122" s="975"/>
      <c r="I122" s="980"/>
      <c r="J122" s="981"/>
      <c r="K122" s="987"/>
      <c r="L122" s="991"/>
      <c r="M122" s="174"/>
      <c r="N122" s="175"/>
      <c r="O122" s="176"/>
      <c r="P122" s="46"/>
      <c r="Q122" s="47"/>
      <c r="R122" s="1010"/>
      <c r="S122" s="48"/>
      <c r="T122" s="889"/>
      <c r="U122" s="49"/>
      <c r="V122" s="889"/>
      <c r="W122" s="49"/>
      <c r="X122" s="889"/>
      <c r="Y122" s="49"/>
      <c r="Z122" s="889"/>
      <c r="AA122" s="49"/>
      <c r="AB122" s="889"/>
      <c r="AC122" s="49"/>
      <c r="AD122" s="889"/>
      <c r="AE122" s="49"/>
      <c r="AF122" s="889"/>
      <c r="AG122" s="50"/>
      <c r="AH122" s="856"/>
      <c r="AI122" s="856"/>
      <c r="AJ122" s="880"/>
      <c r="AK122" s="103">
        <f t="shared" si="435"/>
        <v>0</v>
      </c>
      <c r="AL122" s="51"/>
      <c r="AM122" s="52"/>
      <c r="AN122" s="52"/>
      <c r="AO122" s="52"/>
      <c r="AP122" s="52"/>
      <c r="AQ122" s="52"/>
      <c r="AR122" s="53">
        <f t="shared" si="436"/>
        <v>0</v>
      </c>
      <c r="AS122" s="54"/>
      <c r="AT122" s="52"/>
      <c r="AU122" s="53">
        <f t="shared" si="437"/>
        <v>0</v>
      </c>
      <c r="AV122" s="54"/>
      <c r="AW122" s="52"/>
      <c r="AX122" s="52"/>
      <c r="AY122" s="52"/>
      <c r="AZ122" s="55"/>
      <c r="BA122" s="56"/>
      <c r="BB122" s="56"/>
      <c r="BC122" s="57"/>
    </row>
    <row r="123" spans="1:55" ht="17.25" hidden="1" customHeight="1" x14ac:dyDescent="0.2">
      <c r="A123" s="955"/>
      <c r="B123" s="957"/>
      <c r="C123" s="960"/>
      <c r="D123" s="969"/>
      <c r="E123" s="973"/>
      <c r="F123" s="966"/>
      <c r="G123" s="994"/>
      <c r="H123" s="975"/>
      <c r="I123" s="980"/>
      <c r="J123" s="981"/>
      <c r="K123" s="987"/>
      <c r="L123" s="991"/>
      <c r="M123" s="174"/>
      <c r="N123" s="175"/>
      <c r="O123" s="176"/>
      <c r="P123" s="46"/>
      <c r="Q123" s="47"/>
      <c r="R123" s="1010"/>
      <c r="S123" s="48"/>
      <c r="T123" s="889"/>
      <c r="U123" s="49"/>
      <c r="V123" s="889"/>
      <c r="W123" s="49"/>
      <c r="X123" s="889"/>
      <c r="Y123" s="49"/>
      <c r="Z123" s="889"/>
      <c r="AA123" s="49"/>
      <c r="AB123" s="889"/>
      <c r="AC123" s="49"/>
      <c r="AD123" s="889"/>
      <c r="AE123" s="49"/>
      <c r="AF123" s="889"/>
      <c r="AG123" s="50"/>
      <c r="AH123" s="856"/>
      <c r="AI123" s="856"/>
      <c r="AJ123" s="880"/>
      <c r="AK123" s="103">
        <f t="shared" si="435"/>
        <v>0</v>
      </c>
      <c r="AL123" s="51"/>
      <c r="AM123" s="52"/>
      <c r="AN123" s="52"/>
      <c r="AO123" s="52"/>
      <c r="AP123" s="52"/>
      <c r="AQ123" s="52"/>
      <c r="AR123" s="53">
        <f t="shared" si="436"/>
        <v>0</v>
      </c>
      <c r="AS123" s="54"/>
      <c r="AT123" s="52"/>
      <c r="AU123" s="53">
        <f t="shared" si="437"/>
        <v>0</v>
      </c>
      <c r="AV123" s="54"/>
      <c r="AW123" s="52"/>
      <c r="AX123" s="52"/>
      <c r="AY123" s="52"/>
      <c r="AZ123" s="55"/>
      <c r="BA123" s="56"/>
      <c r="BB123" s="56"/>
      <c r="BC123" s="57"/>
    </row>
    <row r="124" spans="1:55" ht="17.25" hidden="1" customHeight="1" x14ac:dyDescent="0.2">
      <c r="A124" s="955"/>
      <c r="B124" s="957"/>
      <c r="C124" s="960"/>
      <c r="D124" s="969"/>
      <c r="E124" s="973"/>
      <c r="F124" s="966"/>
      <c r="G124" s="994"/>
      <c r="H124" s="975"/>
      <c r="I124" s="980"/>
      <c r="J124" s="981"/>
      <c r="K124" s="987"/>
      <c r="L124" s="991"/>
      <c r="M124" s="174"/>
      <c r="N124" s="175"/>
      <c r="O124" s="176"/>
      <c r="P124" s="46"/>
      <c r="Q124" s="47"/>
      <c r="R124" s="1010"/>
      <c r="S124" s="48"/>
      <c r="T124" s="889"/>
      <c r="U124" s="49"/>
      <c r="V124" s="889"/>
      <c r="W124" s="49"/>
      <c r="X124" s="889"/>
      <c r="Y124" s="49"/>
      <c r="Z124" s="889"/>
      <c r="AA124" s="49"/>
      <c r="AB124" s="889"/>
      <c r="AC124" s="49"/>
      <c r="AD124" s="889"/>
      <c r="AE124" s="49"/>
      <c r="AF124" s="889"/>
      <c r="AG124" s="50"/>
      <c r="AH124" s="856"/>
      <c r="AI124" s="856"/>
      <c r="AJ124" s="880"/>
      <c r="AK124" s="103">
        <f t="shared" si="435"/>
        <v>0</v>
      </c>
      <c r="AL124" s="51"/>
      <c r="AM124" s="52"/>
      <c r="AN124" s="52"/>
      <c r="AO124" s="52"/>
      <c r="AP124" s="52"/>
      <c r="AQ124" s="52"/>
      <c r="AR124" s="53">
        <f t="shared" si="436"/>
        <v>0</v>
      </c>
      <c r="AS124" s="54"/>
      <c r="AT124" s="52"/>
      <c r="AU124" s="53">
        <f t="shared" si="437"/>
        <v>0</v>
      </c>
      <c r="AV124" s="54"/>
      <c r="AW124" s="52"/>
      <c r="AX124" s="52"/>
      <c r="AY124" s="52"/>
      <c r="AZ124" s="55"/>
      <c r="BA124" s="56"/>
      <c r="BB124" s="56"/>
      <c r="BC124" s="57"/>
    </row>
    <row r="125" spans="1:55" ht="17.25" hidden="1" customHeight="1" x14ac:dyDescent="0.2">
      <c r="A125" s="955"/>
      <c r="B125" s="957"/>
      <c r="C125" s="960"/>
      <c r="D125" s="969"/>
      <c r="E125" s="973"/>
      <c r="F125" s="966"/>
      <c r="G125" s="994"/>
      <c r="H125" s="975"/>
      <c r="I125" s="980"/>
      <c r="J125" s="981"/>
      <c r="K125" s="987"/>
      <c r="L125" s="991"/>
      <c r="M125" s="174"/>
      <c r="N125" s="175"/>
      <c r="O125" s="176"/>
      <c r="P125" s="46"/>
      <c r="Q125" s="47"/>
      <c r="R125" s="1010"/>
      <c r="S125" s="48"/>
      <c r="T125" s="889"/>
      <c r="U125" s="49"/>
      <c r="V125" s="889"/>
      <c r="W125" s="49"/>
      <c r="X125" s="889"/>
      <c r="Y125" s="49"/>
      <c r="Z125" s="889"/>
      <c r="AA125" s="49"/>
      <c r="AB125" s="889"/>
      <c r="AC125" s="49"/>
      <c r="AD125" s="889"/>
      <c r="AE125" s="49"/>
      <c r="AF125" s="889"/>
      <c r="AG125" s="50"/>
      <c r="AH125" s="856"/>
      <c r="AI125" s="856"/>
      <c r="AJ125" s="880"/>
      <c r="AK125" s="103">
        <f t="shared" si="435"/>
        <v>0</v>
      </c>
      <c r="AL125" s="51"/>
      <c r="AM125" s="52"/>
      <c r="AN125" s="52"/>
      <c r="AO125" s="52"/>
      <c r="AP125" s="52"/>
      <c r="AQ125" s="52"/>
      <c r="AR125" s="53">
        <f t="shared" si="436"/>
        <v>0</v>
      </c>
      <c r="AS125" s="54"/>
      <c r="AT125" s="52"/>
      <c r="AU125" s="53">
        <f t="shared" si="437"/>
        <v>0</v>
      </c>
      <c r="AV125" s="54"/>
      <c r="AW125" s="52"/>
      <c r="AX125" s="52"/>
      <c r="AY125" s="52"/>
      <c r="AZ125" s="55"/>
      <c r="BA125" s="56"/>
      <c r="BB125" s="56"/>
      <c r="BC125" s="57"/>
    </row>
    <row r="126" spans="1:55" ht="17.25" hidden="1" customHeight="1" x14ac:dyDescent="0.2">
      <c r="A126" s="955"/>
      <c r="B126" s="958"/>
      <c r="C126" s="961"/>
      <c r="D126" s="970"/>
      <c r="E126" s="973"/>
      <c r="F126" s="967"/>
      <c r="G126" s="995"/>
      <c r="H126" s="976"/>
      <c r="I126" s="980"/>
      <c r="J126" s="981"/>
      <c r="K126" s="988"/>
      <c r="L126" s="991"/>
      <c r="M126" s="177"/>
      <c r="N126" s="178"/>
      <c r="O126" s="179"/>
      <c r="P126" s="106"/>
      <c r="Q126" s="107"/>
      <c r="R126" s="1010"/>
      <c r="S126" s="108"/>
      <c r="T126" s="889"/>
      <c r="U126" s="109"/>
      <c r="V126" s="889"/>
      <c r="W126" s="109"/>
      <c r="X126" s="889"/>
      <c r="Y126" s="109"/>
      <c r="Z126" s="889"/>
      <c r="AA126" s="109"/>
      <c r="AB126" s="889"/>
      <c r="AC126" s="109"/>
      <c r="AD126" s="889"/>
      <c r="AE126" s="109"/>
      <c r="AF126" s="889"/>
      <c r="AG126" s="110"/>
      <c r="AH126" s="856"/>
      <c r="AI126" s="856"/>
      <c r="AJ126" s="881"/>
      <c r="AK126" s="103">
        <f t="shared" si="435"/>
        <v>0</v>
      </c>
      <c r="AL126" s="111"/>
      <c r="AM126" s="112"/>
      <c r="AN126" s="112"/>
      <c r="AO126" s="112"/>
      <c r="AP126" s="112"/>
      <c r="AQ126" s="112"/>
      <c r="AR126" s="53">
        <f t="shared" si="436"/>
        <v>0</v>
      </c>
      <c r="AS126" s="113"/>
      <c r="AT126" s="112"/>
      <c r="AU126" s="53">
        <f>SUM(AS126:AT126)</f>
        <v>0</v>
      </c>
      <c r="AV126" s="113"/>
      <c r="AW126" s="112"/>
      <c r="AX126" s="112"/>
      <c r="AY126" s="112"/>
      <c r="AZ126" s="114"/>
      <c r="BA126" s="115"/>
      <c r="BB126" s="115"/>
      <c r="BC126" s="116"/>
    </row>
    <row r="127" spans="1:55" ht="9.9499999999999993" hidden="1" customHeight="1" thickBot="1" x14ac:dyDescent="0.25">
      <c r="A127" s="956"/>
      <c r="B127" s="959"/>
      <c r="C127" s="962"/>
      <c r="D127" s="971"/>
      <c r="E127" s="974"/>
      <c r="F127" s="968"/>
      <c r="G127" s="996"/>
      <c r="H127" s="977"/>
      <c r="I127" s="982"/>
      <c r="J127" s="983"/>
      <c r="K127" s="989"/>
      <c r="L127" s="992"/>
      <c r="M127" s="180"/>
      <c r="N127" s="181"/>
      <c r="O127" s="182"/>
      <c r="P127" s="117"/>
      <c r="Q127" s="117"/>
      <c r="R127" s="1011"/>
      <c r="S127" s="183"/>
      <c r="T127" s="890"/>
      <c r="U127" s="184"/>
      <c r="V127" s="890"/>
      <c r="W127" s="184"/>
      <c r="X127" s="890"/>
      <c r="Y127" s="184"/>
      <c r="Z127" s="890"/>
      <c r="AA127" s="184"/>
      <c r="AB127" s="890"/>
      <c r="AC127" s="184"/>
      <c r="AD127" s="890"/>
      <c r="AE127" s="184"/>
      <c r="AF127" s="890"/>
      <c r="AG127" s="185"/>
      <c r="AH127" s="857"/>
      <c r="AI127" s="857"/>
      <c r="AJ127" s="118"/>
      <c r="AK127" s="119"/>
      <c r="AL127" s="186"/>
      <c r="AM127" s="187"/>
      <c r="AN127" s="187"/>
      <c r="AO127" s="187"/>
      <c r="AP127" s="187"/>
      <c r="AQ127" s="187"/>
      <c r="AR127" s="120"/>
      <c r="AS127" s="188"/>
      <c r="AT127" s="187"/>
      <c r="AU127" s="120"/>
      <c r="AV127" s="188"/>
      <c r="AW127" s="187"/>
      <c r="AX127" s="187"/>
      <c r="AY127" s="187"/>
      <c r="AZ127" s="189"/>
      <c r="BA127" s="190"/>
      <c r="BB127" s="190"/>
      <c r="BC127" s="191"/>
    </row>
    <row r="128" spans="1:55" ht="6" hidden="1" customHeight="1" x14ac:dyDescent="0.2">
      <c r="A128" s="156"/>
      <c r="B128" s="192"/>
      <c r="C128" s="192"/>
      <c r="D128" s="192"/>
      <c r="E128" s="192"/>
      <c r="F128" s="192"/>
      <c r="G128" s="192"/>
      <c r="H128" s="192"/>
      <c r="I128" s="993"/>
      <c r="J128" s="993"/>
      <c r="K128" s="192"/>
      <c r="L128" s="192"/>
      <c r="M128" s="192"/>
      <c r="N128" s="192"/>
      <c r="O128" s="192"/>
      <c r="P128" s="192"/>
      <c r="Q128" s="192"/>
      <c r="R128" s="192"/>
      <c r="S128" s="192"/>
      <c r="T128" s="192"/>
      <c r="U128" s="192"/>
      <c r="V128" s="192"/>
      <c r="W128" s="192"/>
      <c r="X128" s="192"/>
      <c r="Y128" s="192"/>
      <c r="Z128" s="192"/>
      <c r="AA128" s="192"/>
      <c r="AB128" s="192"/>
      <c r="AC128" s="192"/>
      <c r="AD128" s="192"/>
      <c r="AE128" s="192"/>
      <c r="AF128" s="192"/>
      <c r="AG128" s="192"/>
      <c r="AH128" s="192"/>
      <c r="AI128" s="192"/>
      <c r="AJ128" s="192"/>
      <c r="AK128" s="193"/>
      <c r="AL128" s="193"/>
      <c r="AM128" s="193"/>
      <c r="AN128" s="193"/>
      <c r="AO128" s="193"/>
      <c r="AP128" s="193"/>
      <c r="AQ128" s="194"/>
      <c r="AR128" s="193"/>
      <c r="AS128" s="193"/>
      <c r="AT128" s="193"/>
      <c r="AU128" s="193"/>
      <c r="AV128" s="193"/>
      <c r="AW128" s="193"/>
      <c r="AX128" s="193"/>
      <c r="AY128" s="193"/>
      <c r="AZ128" s="193"/>
      <c r="BA128" s="193"/>
      <c r="BB128" s="193"/>
      <c r="BC128" s="156"/>
    </row>
    <row r="129" spans="1:55" ht="72" hidden="1" customHeight="1" x14ac:dyDescent="0.2">
      <c r="A129" s="954">
        <v>14</v>
      </c>
      <c r="B129" s="161" t="s">
        <v>1705</v>
      </c>
      <c r="C129" s="162" t="s">
        <v>1706</v>
      </c>
      <c r="D129" s="163" t="s">
        <v>21</v>
      </c>
      <c r="E129" s="163" t="s">
        <v>1893</v>
      </c>
      <c r="F129" s="162" t="s">
        <v>1707</v>
      </c>
      <c r="G129" s="164" t="s">
        <v>1679</v>
      </c>
      <c r="H129" s="164" t="s">
        <v>1680</v>
      </c>
      <c r="I129" s="165" t="s">
        <v>1909</v>
      </c>
      <c r="J129" s="166">
        <f>+$N$3</f>
        <v>2019</v>
      </c>
      <c r="K129" s="164" t="s">
        <v>1926</v>
      </c>
      <c r="L129" s="165" t="s">
        <v>1927</v>
      </c>
      <c r="M129" s="162" t="s">
        <v>1708</v>
      </c>
      <c r="N129" s="162" t="s">
        <v>1709</v>
      </c>
      <c r="O129" s="162" t="s">
        <v>1710</v>
      </c>
      <c r="P129" s="162" t="s">
        <v>1711</v>
      </c>
      <c r="Q129" s="162" t="s">
        <v>1712</v>
      </c>
      <c r="R129" s="167">
        <f t="shared" ref="R129" si="438">SUM(R130:R136)</f>
        <v>0</v>
      </c>
      <c r="S129" s="168">
        <f t="shared" ref="S129" si="439">SUM(S130:S136)</f>
        <v>0</v>
      </c>
      <c r="T129" s="169">
        <f t="shared" ref="T129" si="440">SUM(T130:T136)</f>
        <v>0</v>
      </c>
      <c r="U129" s="170">
        <f t="shared" ref="U129" si="441">SUM(U130:U136)</f>
        <v>0</v>
      </c>
      <c r="V129" s="169">
        <f t="shared" ref="V129" si="442">SUM(V130:V136)</f>
        <v>0</v>
      </c>
      <c r="W129" s="170">
        <f t="shared" ref="W129" si="443">SUM(W130:W136)</f>
        <v>0</v>
      </c>
      <c r="X129" s="169">
        <f t="shared" ref="X129" si="444">SUM(X130:X136)</f>
        <v>0</v>
      </c>
      <c r="Y129" s="170">
        <f t="shared" ref="Y129" si="445">SUM(Y130:Y136)</f>
        <v>0</v>
      </c>
      <c r="Z129" s="169">
        <f t="shared" ref="Z129" si="446">SUM(Z130:Z136)</f>
        <v>0</v>
      </c>
      <c r="AA129" s="170">
        <f t="shared" ref="AA129" si="447">SUM(AA130:AA136)</f>
        <v>0</v>
      </c>
      <c r="AB129" s="169">
        <f t="shared" ref="AB129" si="448">SUM(AB130:AB136)</f>
        <v>0</v>
      </c>
      <c r="AC129" s="170">
        <f t="shared" ref="AC129" si="449">SUM(AC130:AC136)</f>
        <v>0</v>
      </c>
      <c r="AD129" s="169">
        <f t="shared" ref="AD129" si="450">SUM(AD130:AD136)</f>
        <v>0</v>
      </c>
      <c r="AE129" s="170">
        <f t="shared" ref="AE129" si="451">SUM(AE130:AE136)</f>
        <v>0</v>
      </c>
      <c r="AF129" s="169">
        <f t="shared" ref="AF129" si="452">SUM(AF130:AF136)</f>
        <v>0</v>
      </c>
      <c r="AG129" s="171">
        <f t="shared" ref="AG129" si="453">SUM(AG130:AG136)</f>
        <v>0</v>
      </c>
      <c r="AH129" s="854"/>
      <c r="AI129" s="854"/>
      <c r="AJ129" s="172">
        <f t="shared" ref="AJ129" si="454">SUM(AJ130:AJ136)</f>
        <v>0</v>
      </c>
      <c r="AK129" s="173">
        <f t="shared" ref="AK129" si="455">SUM(AK130:AK136)</f>
        <v>0</v>
      </c>
      <c r="AL129" s="41">
        <f t="shared" ref="AL129" si="456">SUM(AL130:AL136)</f>
        <v>0</v>
      </c>
      <c r="AM129" s="42">
        <f t="shared" ref="AM129" si="457">SUM(AM130:AM136)</f>
        <v>0</v>
      </c>
      <c r="AN129" s="42">
        <f t="shared" ref="AN129" si="458">SUM(AN130:AN136)</f>
        <v>0</v>
      </c>
      <c r="AO129" s="42">
        <f t="shared" ref="AO129" si="459">SUM(AO130:AO136)</f>
        <v>0</v>
      </c>
      <c r="AP129" s="42">
        <f t="shared" ref="AP129" si="460">SUM(AP130:AP136)</f>
        <v>0</v>
      </c>
      <c r="AQ129" s="42">
        <f t="shared" ref="AQ129" si="461">SUM(AQ130:AQ136)</f>
        <v>0</v>
      </c>
      <c r="AR129" s="43">
        <f t="shared" ref="AR129" si="462">SUM(AR130:AR136)</f>
        <v>0</v>
      </c>
      <c r="AS129" s="104">
        <f t="shared" ref="AS129" si="463">SUM(AS130:AS136)</f>
        <v>0</v>
      </c>
      <c r="AT129" s="42">
        <f t="shared" ref="AT129" si="464">SUM(AT130:AT136)</f>
        <v>0</v>
      </c>
      <c r="AU129" s="43">
        <f t="shared" ref="AU129" si="465">SUM(AU130:AU136)</f>
        <v>0</v>
      </c>
      <c r="AV129" s="104">
        <f t="shared" ref="AV129" si="466">SUM(AV130:AV136)</f>
        <v>0</v>
      </c>
      <c r="AW129" s="42">
        <f t="shared" ref="AW129" si="467">SUM(AW130:AW136)</f>
        <v>0</v>
      </c>
      <c r="AX129" s="42">
        <f t="shared" ref="AX129" si="468">SUM(AX130:AX136)</f>
        <v>0</v>
      </c>
      <c r="AY129" s="42">
        <f t="shared" ref="AY129" si="469">SUM(AY130:AY136)</f>
        <v>0</v>
      </c>
      <c r="AZ129" s="105">
        <f t="shared" ref="AZ129" si="470">SUM(AZ130:AZ136)</f>
        <v>0</v>
      </c>
      <c r="BA129" s="44" t="s">
        <v>1685</v>
      </c>
      <c r="BB129" s="44" t="s">
        <v>1686</v>
      </c>
      <c r="BC129" s="45" t="s">
        <v>1687</v>
      </c>
    </row>
    <row r="130" spans="1:55" ht="17.25" hidden="1" customHeight="1" x14ac:dyDescent="0.2">
      <c r="A130" s="955"/>
      <c r="B130" s="957" t="str">
        <f>VLOOKUP($D$9,'PROYECTOS REGISTRADOS'!$A$2:$D$82,4,0)</f>
        <v>Implementación de estrategias para la ampliación, cobertura, adecuación y mantenimiento de las redes de energía, gas, telefonia, conectividad, telecomunicaciones del Municipio de Tocancipá, Cundinamarca, Centro Oriente.</v>
      </c>
      <c r="C130" s="960" t="str">
        <f>VLOOKUP($D$9,'PROYECTOS REGISTRADOS'!$A$2:$D$82,3,0)</f>
        <v>2016-25817-0049</v>
      </c>
      <c r="D130" s="969"/>
      <c r="E130" s="972" t="str">
        <f>IF(D130=0,"0-0",(VLOOKUP(D130,'CONSOLIDADO PLAN DESARROLLO'!$EL$9:$ET$304,2,0)))</f>
        <v>0-0</v>
      </c>
      <c r="F130" s="966" t="str">
        <f>IF(D130=0,"0-0",(VLOOKUP(D130,'CONSOLIDADO PLAN DESARROLLO'!$EL$9:$ET$304,3,0)))</f>
        <v>0-0</v>
      </c>
      <c r="G130" s="994" t="str">
        <f>IF(D130=0,"0-0",(VLOOKUP(D130,'CONSOLIDADO PLAN DESARROLLO'!$EL$9:$ET$304,4,0)))</f>
        <v>0-0</v>
      </c>
      <c r="H130" s="975" t="str">
        <f>IF(D130=0,"0-0",(VLOOKUP(D130,'CONSOLIDADO PLAN DESARROLLO'!$EL$9:$ET$304,5,0)))</f>
        <v>0-0</v>
      </c>
      <c r="I130" s="978" t="str">
        <f>IF(D130=0,"0-0",(VLOOKUP(D130,'CONSOLIDADO PLAN DESARROLLO'!$EL$9:$ET$304,$R$3,0)))</f>
        <v>0-0</v>
      </c>
      <c r="J130" s="979"/>
      <c r="K130" s="987"/>
      <c r="L130" s="990"/>
      <c r="M130" s="174"/>
      <c r="N130" s="175"/>
      <c r="O130" s="176"/>
      <c r="P130" s="46"/>
      <c r="Q130" s="47"/>
      <c r="R130" s="1009"/>
      <c r="S130" s="48"/>
      <c r="T130" s="888"/>
      <c r="U130" s="49"/>
      <c r="V130" s="888"/>
      <c r="W130" s="49"/>
      <c r="X130" s="888"/>
      <c r="Y130" s="49"/>
      <c r="Z130" s="888"/>
      <c r="AA130" s="49"/>
      <c r="AB130" s="888"/>
      <c r="AC130" s="49"/>
      <c r="AD130" s="888"/>
      <c r="AE130" s="49"/>
      <c r="AF130" s="888"/>
      <c r="AG130" s="50"/>
      <c r="AH130" s="855"/>
      <c r="AI130" s="855"/>
      <c r="AJ130" s="879">
        <f>+R130+T130+V130+X130+Z130+AB130+AD130+AF130</f>
        <v>0</v>
      </c>
      <c r="AK130" s="103">
        <f t="shared" ref="AK130:AK135" si="471">AC130+AE130+AG130+S130+U130+W130+Y130+AA130</f>
        <v>0</v>
      </c>
      <c r="AL130" s="51"/>
      <c r="AM130" s="52"/>
      <c r="AN130" s="52"/>
      <c r="AO130" s="52"/>
      <c r="AP130" s="52"/>
      <c r="AQ130" s="52"/>
      <c r="AR130" s="53">
        <f t="shared" ref="AR130:AR135" si="472">SUM(AL130:AQ130)</f>
        <v>0</v>
      </c>
      <c r="AS130" s="54"/>
      <c r="AT130" s="52"/>
      <c r="AU130" s="53">
        <f t="shared" ref="AU130:AU134" si="473">SUM(AS130:AT130)</f>
        <v>0</v>
      </c>
      <c r="AV130" s="54"/>
      <c r="AW130" s="52"/>
      <c r="AX130" s="52"/>
      <c r="AY130" s="52"/>
      <c r="AZ130" s="55"/>
      <c r="BA130" s="56"/>
      <c r="BB130" s="56"/>
      <c r="BC130" s="57"/>
    </row>
    <row r="131" spans="1:55" ht="17.25" hidden="1" customHeight="1" x14ac:dyDescent="0.2">
      <c r="A131" s="955"/>
      <c r="B131" s="957"/>
      <c r="C131" s="960"/>
      <c r="D131" s="969"/>
      <c r="E131" s="973"/>
      <c r="F131" s="966"/>
      <c r="G131" s="994"/>
      <c r="H131" s="975"/>
      <c r="I131" s="980"/>
      <c r="J131" s="981"/>
      <c r="K131" s="987"/>
      <c r="L131" s="991"/>
      <c r="M131" s="174"/>
      <c r="N131" s="175"/>
      <c r="O131" s="176"/>
      <c r="P131" s="46"/>
      <c r="Q131" s="47"/>
      <c r="R131" s="1010"/>
      <c r="S131" s="48"/>
      <c r="T131" s="889"/>
      <c r="U131" s="49"/>
      <c r="V131" s="889"/>
      <c r="W131" s="49"/>
      <c r="X131" s="889"/>
      <c r="Y131" s="49"/>
      <c r="Z131" s="889"/>
      <c r="AA131" s="49"/>
      <c r="AB131" s="889"/>
      <c r="AC131" s="49"/>
      <c r="AD131" s="889"/>
      <c r="AE131" s="49"/>
      <c r="AF131" s="889"/>
      <c r="AG131" s="50"/>
      <c r="AH131" s="856"/>
      <c r="AI131" s="856"/>
      <c r="AJ131" s="880"/>
      <c r="AK131" s="103">
        <f t="shared" si="471"/>
        <v>0</v>
      </c>
      <c r="AL131" s="51"/>
      <c r="AM131" s="52"/>
      <c r="AN131" s="52"/>
      <c r="AO131" s="52"/>
      <c r="AP131" s="52"/>
      <c r="AQ131" s="52"/>
      <c r="AR131" s="53">
        <f t="shared" si="472"/>
        <v>0</v>
      </c>
      <c r="AS131" s="54"/>
      <c r="AT131" s="52"/>
      <c r="AU131" s="53">
        <f t="shared" si="473"/>
        <v>0</v>
      </c>
      <c r="AV131" s="54"/>
      <c r="AW131" s="52"/>
      <c r="AX131" s="52"/>
      <c r="AY131" s="52"/>
      <c r="AZ131" s="55"/>
      <c r="BA131" s="56"/>
      <c r="BB131" s="56"/>
      <c r="BC131" s="57"/>
    </row>
    <row r="132" spans="1:55" ht="17.25" hidden="1" customHeight="1" x14ac:dyDescent="0.2">
      <c r="A132" s="955"/>
      <c r="B132" s="957"/>
      <c r="C132" s="960"/>
      <c r="D132" s="969"/>
      <c r="E132" s="973"/>
      <c r="F132" s="966"/>
      <c r="G132" s="994"/>
      <c r="H132" s="975"/>
      <c r="I132" s="980"/>
      <c r="J132" s="981"/>
      <c r="K132" s="987"/>
      <c r="L132" s="991"/>
      <c r="M132" s="174"/>
      <c r="N132" s="175"/>
      <c r="O132" s="176"/>
      <c r="P132" s="46"/>
      <c r="Q132" s="47"/>
      <c r="R132" s="1010"/>
      <c r="S132" s="48"/>
      <c r="T132" s="889"/>
      <c r="U132" s="49"/>
      <c r="V132" s="889"/>
      <c r="W132" s="49"/>
      <c r="X132" s="889"/>
      <c r="Y132" s="49"/>
      <c r="Z132" s="889"/>
      <c r="AA132" s="49"/>
      <c r="AB132" s="889"/>
      <c r="AC132" s="49"/>
      <c r="AD132" s="889"/>
      <c r="AE132" s="49"/>
      <c r="AF132" s="889"/>
      <c r="AG132" s="50"/>
      <c r="AH132" s="856"/>
      <c r="AI132" s="856"/>
      <c r="AJ132" s="880"/>
      <c r="AK132" s="103">
        <f t="shared" si="471"/>
        <v>0</v>
      </c>
      <c r="AL132" s="51"/>
      <c r="AM132" s="52"/>
      <c r="AN132" s="52"/>
      <c r="AO132" s="52"/>
      <c r="AP132" s="52"/>
      <c r="AQ132" s="52"/>
      <c r="AR132" s="53">
        <f t="shared" si="472"/>
        <v>0</v>
      </c>
      <c r="AS132" s="54"/>
      <c r="AT132" s="52"/>
      <c r="AU132" s="53">
        <f t="shared" si="473"/>
        <v>0</v>
      </c>
      <c r="AV132" s="54"/>
      <c r="AW132" s="52"/>
      <c r="AX132" s="52"/>
      <c r="AY132" s="52"/>
      <c r="AZ132" s="55"/>
      <c r="BA132" s="56"/>
      <c r="BB132" s="56"/>
      <c r="BC132" s="57"/>
    </row>
    <row r="133" spans="1:55" ht="17.25" hidden="1" customHeight="1" x14ac:dyDescent="0.2">
      <c r="A133" s="955"/>
      <c r="B133" s="957"/>
      <c r="C133" s="960"/>
      <c r="D133" s="969"/>
      <c r="E133" s="973"/>
      <c r="F133" s="966"/>
      <c r="G133" s="994"/>
      <c r="H133" s="975"/>
      <c r="I133" s="980"/>
      <c r="J133" s="981"/>
      <c r="K133" s="987"/>
      <c r="L133" s="991"/>
      <c r="M133" s="174"/>
      <c r="N133" s="175"/>
      <c r="O133" s="176"/>
      <c r="P133" s="46"/>
      <c r="Q133" s="47"/>
      <c r="R133" s="1010"/>
      <c r="S133" s="48"/>
      <c r="T133" s="889"/>
      <c r="U133" s="49"/>
      <c r="V133" s="889"/>
      <c r="W133" s="49"/>
      <c r="X133" s="889"/>
      <c r="Y133" s="49"/>
      <c r="Z133" s="889"/>
      <c r="AA133" s="49"/>
      <c r="AB133" s="889"/>
      <c r="AC133" s="49"/>
      <c r="AD133" s="889"/>
      <c r="AE133" s="49"/>
      <c r="AF133" s="889"/>
      <c r="AG133" s="50"/>
      <c r="AH133" s="856"/>
      <c r="AI133" s="856"/>
      <c r="AJ133" s="880"/>
      <c r="AK133" s="103">
        <f t="shared" si="471"/>
        <v>0</v>
      </c>
      <c r="AL133" s="51"/>
      <c r="AM133" s="52"/>
      <c r="AN133" s="52"/>
      <c r="AO133" s="52"/>
      <c r="AP133" s="52"/>
      <c r="AQ133" s="52"/>
      <c r="AR133" s="53">
        <f t="shared" si="472"/>
        <v>0</v>
      </c>
      <c r="AS133" s="54"/>
      <c r="AT133" s="52"/>
      <c r="AU133" s="53">
        <f t="shared" si="473"/>
        <v>0</v>
      </c>
      <c r="AV133" s="54"/>
      <c r="AW133" s="52"/>
      <c r="AX133" s="52"/>
      <c r="AY133" s="52"/>
      <c r="AZ133" s="55"/>
      <c r="BA133" s="56"/>
      <c r="BB133" s="56"/>
      <c r="BC133" s="57"/>
    </row>
    <row r="134" spans="1:55" ht="17.25" hidden="1" customHeight="1" x14ac:dyDescent="0.2">
      <c r="A134" s="955"/>
      <c r="B134" s="957"/>
      <c r="C134" s="960"/>
      <c r="D134" s="969"/>
      <c r="E134" s="973"/>
      <c r="F134" s="966"/>
      <c r="G134" s="994"/>
      <c r="H134" s="975"/>
      <c r="I134" s="980"/>
      <c r="J134" s="981"/>
      <c r="K134" s="987"/>
      <c r="L134" s="991"/>
      <c r="M134" s="174"/>
      <c r="N134" s="175"/>
      <c r="O134" s="176"/>
      <c r="P134" s="46"/>
      <c r="Q134" s="47"/>
      <c r="R134" s="1010"/>
      <c r="S134" s="48"/>
      <c r="T134" s="889"/>
      <c r="U134" s="49"/>
      <c r="V134" s="889"/>
      <c r="W134" s="49"/>
      <c r="X134" s="889"/>
      <c r="Y134" s="49"/>
      <c r="Z134" s="889"/>
      <c r="AA134" s="49"/>
      <c r="AB134" s="889"/>
      <c r="AC134" s="49"/>
      <c r="AD134" s="889"/>
      <c r="AE134" s="49"/>
      <c r="AF134" s="889"/>
      <c r="AG134" s="50"/>
      <c r="AH134" s="856"/>
      <c r="AI134" s="856"/>
      <c r="AJ134" s="880"/>
      <c r="AK134" s="103">
        <f t="shared" si="471"/>
        <v>0</v>
      </c>
      <c r="AL134" s="51"/>
      <c r="AM134" s="52"/>
      <c r="AN134" s="52"/>
      <c r="AO134" s="52"/>
      <c r="AP134" s="52"/>
      <c r="AQ134" s="52"/>
      <c r="AR134" s="53">
        <f t="shared" si="472"/>
        <v>0</v>
      </c>
      <c r="AS134" s="54"/>
      <c r="AT134" s="52"/>
      <c r="AU134" s="53">
        <f t="shared" si="473"/>
        <v>0</v>
      </c>
      <c r="AV134" s="54"/>
      <c r="AW134" s="52"/>
      <c r="AX134" s="52"/>
      <c r="AY134" s="52"/>
      <c r="AZ134" s="55"/>
      <c r="BA134" s="56"/>
      <c r="BB134" s="56"/>
      <c r="BC134" s="57"/>
    </row>
    <row r="135" spans="1:55" ht="17.25" hidden="1" customHeight="1" x14ac:dyDescent="0.2">
      <c r="A135" s="955"/>
      <c r="B135" s="958"/>
      <c r="C135" s="961"/>
      <c r="D135" s="970"/>
      <c r="E135" s="973"/>
      <c r="F135" s="967"/>
      <c r="G135" s="995"/>
      <c r="H135" s="976"/>
      <c r="I135" s="980"/>
      <c r="J135" s="981"/>
      <c r="K135" s="988"/>
      <c r="L135" s="991"/>
      <c r="M135" s="177"/>
      <c r="N135" s="178"/>
      <c r="O135" s="179"/>
      <c r="P135" s="106"/>
      <c r="Q135" s="107"/>
      <c r="R135" s="1010"/>
      <c r="S135" s="108"/>
      <c r="T135" s="889"/>
      <c r="U135" s="109"/>
      <c r="V135" s="889"/>
      <c r="W135" s="109"/>
      <c r="X135" s="889"/>
      <c r="Y135" s="109"/>
      <c r="Z135" s="889"/>
      <c r="AA135" s="109"/>
      <c r="AB135" s="889"/>
      <c r="AC135" s="109"/>
      <c r="AD135" s="889"/>
      <c r="AE135" s="109"/>
      <c r="AF135" s="889"/>
      <c r="AG135" s="110"/>
      <c r="AH135" s="856"/>
      <c r="AI135" s="856"/>
      <c r="AJ135" s="881"/>
      <c r="AK135" s="103">
        <f t="shared" si="471"/>
        <v>0</v>
      </c>
      <c r="AL135" s="111"/>
      <c r="AM135" s="112"/>
      <c r="AN135" s="112"/>
      <c r="AO135" s="112"/>
      <c r="AP135" s="112"/>
      <c r="AQ135" s="112"/>
      <c r="AR135" s="53">
        <f t="shared" si="472"/>
        <v>0</v>
      </c>
      <c r="AS135" s="113"/>
      <c r="AT135" s="112"/>
      <c r="AU135" s="53">
        <f>SUM(AS135:AT135)</f>
        <v>0</v>
      </c>
      <c r="AV135" s="113"/>
      <c r="AW135" s="112"/>
      <c r="AX135" s="112"/>
      <c r="AY135" s="112"/>
      <c r="AZ135" s="114"/>
      <c r="BA135" s="115"/>
      <c r="BB135" s="115"/>
      <c r="BC135" s="116"/>
    </row>
    <row r="136" spans="1:55" ht="9.9499999999999993" hidden="1" customHeight="1" thickBot="1" x14ac:dyDescent="0.25">
      <c r="A136" s="956"/>
      <c r="B136" s="959"/>
      <c r="C136" s="962"/>
      <c r="D136" s="971"/>
      <c r="E136" s="974"/>
      <c r="F136" s="968"/>
      <c r="G136" s="996"/>
      <c r="H136" s="977"/>
      <c r="I136" s="982"/>
      <c r="J136" s="983"/>
      <c r="K136" s="989"/>
      <c r="L136" s="992"/>
      <c r="M136" s="180"/>
      <c r="N136" s="181"/>
      <c r="O136" s="182"/>
      <c r="P136" s="117"/>
      <c r="Q136" s="117"/>
      <c r="R136" s="1011"/>
      <c r="S136" s="183"/>
      <c r="T136" s="890"/>
      <c r="U136" s="184"/>
      <c r="V136" s="890"/>
      <c r="W136" s="184"/>
      <c r="X136" s="890"/>
      <c r="Y136" s="184"/>
      <c r="Z136" s="890"/>
      <c r="AA136" s="184"/>
      <c r="AB136" s="890"/>
      <c r="AC136" s="184"/>
      <c r="AD136" s="890"/>
      <c r="AE136" s="184"/>
      <c r="AF136" s="890"/>
      <c r="AG136" s="185"/>
      <c r="AH136" s="857"/>
      <c r="AI136" s="857"/>
      <c r="AJ136" s="118"/>
      <c r="AK136" s="119"/>
      <c r="AL136" s="186"/>
      <c r="AM136" s="187"/>
      <c r="AN136" s="187"/>
      <c r="AO136" s="187"/>
      <c r="AP136" s="187"/>
      <c r="AQ136" s="187"/>
      <c r="AR136" s="120"/>
      <c r="AS136" s="188"/>
      <c r="AT136" s="187"/>
      <c r="AU136" s="120"/>
      <c r="AV136" s="188"/>
      <c r="AW136" s="187"/>
      <c r="AX136" s="187"/>
      <c r="AY136" s="187"/>
      <c r="AZ136" s="189"/>
      <c r="BA136" s="190"/>
      <c r="BB136" s="190"/>
      <c r="BC136" s="191"/>
    </row>
    <row r="137" spans="1:55" ht="6" hidden="1" customHeight="1" x14ac:dyDescent="0.2">
      <c r="A137" s="156"/>
      <c r="B137" s="192"/>
      <c r="C137" s="192"/>
      <c r="D137" s="192"/>
      <c r="E137" s="192"/>
      <c r="F137" s="192"/>
      <c r="G137" s="192"/>
      <c r="H137" s="192"/>
      <c r="I137" s="993"/>
      <c r="J137" s="993"/>
      <c r="K137" s="192"/>
      <c r="L137" s="192"/>
      <c r="M137" s="192"/>
      <c r="N137" s="192"/>
      <c r="O137" s="192"/>
      <c r="P137" s="192"/>
      <c r="Q137" s="192"/>
      <c r="R137" s="192"/>
      <c r="S137" s="192"/>
      <c r="T137" s="192"/>
      <c r="U137" s="192"/>
      <c r="V137" s="192"/>
      <c r="W137" s="192"/>
      <c r="X137" s="192"/>
      <c r="Y137" s="192"/>
      <c r="Z137" s="192"/>
      <c r="AA137" s="192"/>
      <c r="AB137" s="192"/>
      <c r="AC137" s="192"/>
      <c r="AD137" s="192"/>
      <c r="AE137" s="192"/>
      <c r="AF137" s="192"/>
      <c r="AG137" s="192"/>
      <c r="AH137" s="192"/>
      <c r="AI137" s="192"/>
      <c r="AJ137" s="192"/>
      <c r="AK137" s="193"/>
      <c r="AL137" s="193"/>
      <c r="AM137" s="193"/>
      <c r="AN137" s="193"/>
      <c r="AO137" s="193"/>
      <c r="AP137" s="193"/>
      <c r="AQ137" s="194"/>
      <c r="AR137" s="193"/>
      <c r="AS137" s="193"/>
      <c r="AT137" s="193"/>
      <c r="AU137" s="193"/>
      <c r="AV137" s="193"/>
      <c r="AW137" s="193"/>
      <c r="AX137" s="193"/>
      <c r="AY137" s="193"/>
      <c r="AZ137" s="193"/>
      <c r="BA137" s="193"/>
      <c r="BB137" s="193"/>
      <c r="BC137" s="156"/>
    </row>
    <row r="138" spans="1:55" ht="72" hidden="1" customHeight="1" x14ac:dyDescent="0.2">
      <c r="A138" s="954">
        <v>15</v>
      </c>
      <c r="B138" s="161" t="s">
        <v>1705</v>
      </c>
      <c r="C138" s="162" t="s">
        <v>1706</v>
      </c>
      <c r="D138" s="163" t="s">
        <v>21</v>
      </c>
      <c r="E138" s="163" t="s">
        <v>1893</v>
      </c>
      <c r="F138" s="162" t="s">
        <v>1707</v>
      </c>
      <c r="G138" s="164" t="s">
        <v>1679</v>
      </c>
      <c r="H138" s="164" t="s">
        <v>1680</v>
      </c>
      <c r="I138" s="165" t="s">
        <v>1909</v>
      </c>
      <c r="J138" s="166">
        <f>+$N$3</f>
        <v>2019</v>
      </c>
      <c r="K138" s="164" t="s">
        <v>1926</v>
      </c>
      <c r="L138" s="165" t="s">
        <v>1927</v>
      </c>
      <c r="M138" s="162" t="s">
        <v>1708</v>
      </c>
      <c r="N138" s="162" t="s">
        <v>1709</v>
      </c>
      <c r="O138" s="162" t="s">
        <v>1710</v>
      </c>
      <c r="P138" s="162" t="s">
        <v>1711</v>
      </c>
      <c r="Q138" s="162" t="s">
        <v>1712</v>
      </c>
      <c r="R138" s="167">
        <f t="shared" ref="R138" si="474">SUM(R139:R145)</f>
        <v>0</v>
      </c>
      <c r="S138" s="168">
        <f t="shared" ref="S138" si="475">SUM(S139:S145)</f>
        <v>0</v>
      </c>
      <c r="T138" s="169">
        <f t="shared" ref="T138" si="476">SUM(T139:T145)</f>
        <v>0</v>
      </c>
      <c r="U138" s="170">
        <f t="shared" ref="U138" si="477">SUM(U139:U145)</f>
        <v>0</v>
      </c>
      <c r="V138" s="169">
        <f t="shared" ref="V138" si="478">SUM(V139:V145)</f>
        <v>0</v>
      </c>
      <c r="W138" s="170">
        <f t="shared" ref="W138" si="479">SUM(W139:W145)</f>
        <v>0</v>
      </c>
      <c r="X138" s="169">
        <f t="shared" ref="X138" si="480">SUM(X139:X145)</f>
        <v>0</v>
      </c>
      <c r="Y138" s="170">
        <f t="shared" ref="Y138" si="481">SUM(Y139:Y145)</f>
        <v>0</v>
      </c>
      <c r="Z138" s="169">
        <f t="shared" ref="Z138" si="482">SUM(Z139:Z145)</f>
        <v>0</v>
      </c>
      <c r="AA138" s="170">
        <f t="shared" ref="AA138" si="483">SUM(AA139:AA145)</f>
        <v>0</v>
      </c>
      <c r="AB138" s="169">
        <f t="shared" ref="AB138" si="484">SUM(AB139:AB145)</f>
        <v>0</v>
      </c>
      <c r="AC138" s="170">
        <f t="shared" ref="AC138" si="485">SUM(AC139:AC145)</f>
        <v>0</v>
      </c>
      <c r="AD138" s="169">
        <f t="shared" ref="AD138" si="486">SUM(AD139:AD145)</f>
        <v>0</v>
      </c>
      <c r="AE138" s="170">
        <f t="shared" ref="AE138" si="487">SUM(AE139:AE145)</f>
        <v>0</v>
      </c>
      <c r="AF138" s="169">
        <f t="shared" ref="AF138" si="488">SUM(AF139:AF145)</f>
        <v>0</v>
      </c>
      <c r="AG138" s="171">
        <f t="shared" ref="AG138" si="489">SUM(AG139:AG145)</f>
        <v>0</v>
      </c>
      <c r="AH138" s="854"/>
      <c r="AI138" s="854"/>
      <c r="AJ138" s="172">
        <f t="shared" ref="AJ138" si="490">SUM(AJ139:AJ145)</f>
        <v>0</v>
      </c>
      <c r="AK138" s="173">
        <f t="shared" ref="AK138" si="491">SUM(AK139:AK145)</f>
        <v>0</v>
      </c>
      <c r="AL138" s="41">
        <f t="shared" ref="AL138" si="492">SUM(AL139:AL145)</f>
        <v>0</v>
      </c>
      <c r="AM138" s="42">
        <f t="shared" ref="AM138" si="493">SUM(AM139:AM145)</f>
        <v>0</v>
      </c>
      <c r="AN138" s="42">
        <f t="shared" ref="AN138" si="494">SUM(AN139:AN145)</f>
        <v>0</v>
      </c>
      <c r="AO138" s="42">
        <f t="shared" ref="AO138" si="495">SUM(AO139:AO145)</f>
        <v>0</v>
      </c>
      <c r="AP138" s="42">
        <f t="shared" ref="AP138" si="496">SUM(AP139:AP145)</f>
        <v>0</v>
      </c>
      <c r="AQ138" s="42">
        <f t="shared" ref="AQ138" si="497">SUM(AQ139:AQ145)</f>
        <v>0</v>
      </c>
      <c r="AR138" s="43">
        <f t="shared" ref="AR138" si="498">SUM(AR139:AR145)</f>
        <v>0</v>
      </c>
      <c r="AS138" s="104">
        <f t="shared" ref="AS138" si="499">SUM(AS139:AS145)</f>
        <v>0</v>
      </c>
      <c r="AT138" s="42">
        <f t="shared" ref="AT138" si="500">SUM(AT139:AT145)</f>
        <v>0</v>
      </c>
      <c r="AU138" s="43">
        <f t="shared" ref="AU138" si="501">SUM(AU139:AU145)</f>
        <v>0</v>
      </c>
      <c r="AV138" s="104">
        <f t="shared" ref="AV138" si="502">SUM(AV139:AV145)</f>
        <v>0</v>
      </c>
      <c r="AW138" s="42">
        <f t="shared" ref="AW138" si="503">SUM(AW139:AW145)</f>
        <v>0</v>
      </c>
      <c r="AX138" s="42">
        <f t="shared" ref="AX138" si="504">SUM(AX139:AX145)</f>
        <v>0</v>
      </c>
      <c r="AY138" s="42">
        <f t="shared" ref="AY138" si="505">SUM(AY139:AY145)</f>
        <v>0</v>
      </c>
      <c r="AZ138" s="105">
        <f t="shared" ref="AZ138" si="506">SUM(AZ139:AZ145)</f>
        <v>0</v>
      </c>
      <c r="BA138" s="44" t="s">
        <v>1685</v>
      </c>
      <c r="BB138" s="44" t="s">
        <v>1686</v>
      </c>
      <c r="BC138" s="45" t="s">
        <v>1687</v>
      </c>
    </row>
    <row r="139" spans="1:55" ht="17.25" hidden="1" customHeight="1" x14ac:dyDescent="0.2">
      <c r="A139" s="955"/>
      <c r="B139" s="957" t="str">
        <f>VLOOKUP($D$9,'PROYECTOS REGISTRADOS'!$A$2:$D$82,4,0)</f>
        <v>Implementación de estrategias para la ampliación, cobertura, adecuación y mantenimiento de las redes de energía, gas, telefonia, conectividad, telecomunicaciones del Municipio de Tocancipá, Cundinamarca, Centro Oriente.</v>
      </c>
      <c r="C139" s="960" t="str">
        <f>VLOOKUP($D$9,'PROYECTOS REGISTRADOS'!$A$2:$D$82,3,0)</f>
        <v>2016-25817-0049</v>
      </c>
      <c r="D139" s="969"/>
      <c r="E139" s="972" t="str">
        <f>IF(D139=0,"0-0",(VLOOKUP(D139,'CONSOLIDADO PLAN DESARROLLO'!$EL$9:$ET$304,2,0)))</f>
        <v>0-0</v>
      </c>
      <c r="F139" s="966" t="str">
        <f>IF(D139=0,"0-0",(VLOOKUP(D139,'CONSOLIDADO PLAN DESARROLLO'!$EL$9:$ET$304,3,0)))</f>
        <v>0-0</v>
      </c>
      <c r="G139" s="994" t="str">
        <f>IF(D139=0,"0-0",(VLOOKUP(D139,'CONSOLIDADO PLAN DESARROLLO'!$EL$9:$ET$304,4,0)))</f>
        <v>0-0</v>
      </c>
      <c r="H139" s="975" t="str">
        <f>IF(D139=0,"0-0",(VLOOKUP(D139,'CONSOLIDADO PLAN DESARROLLO'!$EL$9:$ET$304,5,0)))</f>
        <v>0-0</v>
      </c>
      <c r="I139" s="978" t="str">
        <f>IF(D139=0,"0-0",(VLOOKUP(D139,'CONSOLIDADO PLAN DESARROLLO'!$EL$9:$ET$304,$R$3,0)))</f>
        <v>0-0</v>
      </c>
      <c r="J139" s="979"/>
      <c r="K139" s="987"/>
      <c r="L139" s="990"/>
      <c r="M139" s="174"/>
      <c r="N139" s="175"/>
      <c r="O139" s="176"/>
      <c r="P139" s="46"/>
      <c r="Q139" s="47"/>
      <c r="R139" s="1009"/>
      <c r="S139" s="48"/>
      <c r="T139" s="888"/>
      <c r="U139" s="49"/>
      <c r="V139" s="888"/>
      <c r="W139" s="49"/>
      <c r="X139" s="888"/>
      <c r="Y139" s="49"/>
      <c r="Z139" s="888"/>
      <c r="AA139" s="49"/>
      <c r="AB139" s="888"/>
      <c r="AC139" s="49"/>
      <c r="AD139" s="888"/>
      <c r="AE139" s="49"/>
      <c r="AF139" s="888"/>
      <c r="AG139" s="50"/>
      <c r="AH139" s="855"/>
      <c r="AI139" s="855"/>
      <c r="AJ139" s="879">
        <f>+R139+T139+V139+X139+Z139+AB139+AD139+AF139</f>
        <v>0</v>
      </c>
      <c r="AK139" s="103">
        <f t="shared" ref="AK139:AK144" si="507">AC139+AE139+AG139+S139+U139+W139+Y139+AA139</f>
        <v>0</v>
      </c>
      <c r="AL139" s="51"/>
      <c r="AM139" s="52"/>
      <c r="AN139" s="52"/>
      <c r="AO139" s="52"/>
      <c r="AP139" s="52"/>
      <c r="AQ139" s="52"/>
      <c r="AR139" s="53">
        <f t="shared" ref="AR139:AR144" si="508">SUM(AL139:AQ139)</f>
        <v>0</v>
      </c>
      <c r="AS139" s="54"/>
      <c r="AT139" s="52"/>
      <c r="AU139" s="53">
        <f t="shared" ref="AU139:AU143" si="509">SUM(AS139:AT139)</f>
        <v>0</v>
      </c>
      <c r="AV139" s="54"/>
      <c r="AW139" s="52"/>
      <c r="AX139" s="52"/>
      <c r="AY139" s="52"/>
      <c r="AZ139" s="55"/>
      <c r="BA139" s="56"/>
      <c r="BB139" s="56"/>
      <c r="BC139" s="57"/>
    </row>
    <row r="140" spans="1:55" ht="17.25" hidden="1" customHeight="1" x14ac:dyDescent="0.2">
      <c r="A140" s="955"/>
      <c r="B140" s="957"/>
      <c r="C140" s="960"/>
      <c r="D140" s="969"/>
      <c r="E140" s="973"/>
      <c r="F140" s="966"/>
      <c r="G140" s="994"/>
      <c r="H140" s="975"/>
      <c r="I140" s="980"/>
      <c r="J140" s="981"/>
      <c r="K140" s="987"/>
      <c r="L140" s="991"/>
      <c r="M140" s="174"/>
      <c r="N140" s="175"/>
      <c r="O140" s="176"/>
      <c r="P140" s="46"/>
      <c r="Q140" s="47"/>
      <c r="R140" s="1010"/>
      <c r="S140" s="48"/>
      <c r="T140" s="889"/>
      <c r="U140" s="49"/>
      <c r="V140" s="889"/>
      <c r="W140" s="49"/>
      <c r="X140" s="889"/>
      <c r="Y140" s="49"/>
      <c r="Z140" s="889"/>
      <c r="AA140" s="49"/>
      <c r="AB140" s="889"/>
      <c r="AC140" s="49"/>
      <c r="AD140" s="889"/>
      <c r="AE140" s="49"/>
      <c r="AF140" s="889"/>
      <c r="AG140" s="50"/>
      <c r="AH140" s="856"/>
      <c r="AI140" s="856"/>
      <c r="AJ140" s="880"/>
      <c r="AK140" s="103">
        <f t="shared" si="507"/>
        <v>0</v>
      </c>
      <c r="AL140" s="51"/>
      <c r="AM140" s="52"/>
      <c r="AN140" s="52"/>
      <c r="AO140" s="52"/>
      <c r="AP140" s="52"/>
      <c r="AQ140" s="52"/>
      <c r="AR140" s="53">
        <f t="shared" si="508"/>
        <v>0</v>
      </c>
      <c r="AS140" s="54"/>
      <c r="AT140" s="52"/>
      <c r="AU140" s="53">
        <f t="shared" si="509"/>
        <v>0</v>
      </c>
      <c r="AV140" s="54"/>
      <c r="AW140" s="52"/>
      <c r="AX140" s="52"/>
      <c r="AY140" s="52"/>
      <c r="AZ140" s="55"/>
      <c r="BA140" s="56"/>
      <c r="BB140" s="56"/>
      <c r="BC140" s="57"/>
    </row>
    <row r="141" spans="1:55" ht="17.25" hidden="1" customHeight="1" x14ac:dyDescent="0.2">
      <c r="A141" s="955"/>
      <c r="B141" s="957"/>
      <c r="C141" s="960"/>
      <c r="D141" s="969"/>
      <c r="E141" s="973"/>
      <c r="F141" s="966"/>
      <c r="G141" s="994"/>
      <c r="H141" s="975"/>
      <c r="I141" s="980"/>
      <c r="J141" s="981"/>
      <c r="K141" s="987"/>
      <c r="L141" s="991"/>
      <c r="M141" s="174"/>
      <c r="N141" s="175"/>
      <c r="O141" s="176"/>
      <c r="P141" s="46"/>
      <c r="Q141" s="47"/>
      <c r="R141" s="1010"/>
      <c r="S141" s="48"/>
      <c r="T141" s="889"/>
      <c r="U141" s="49"/>
      <c r="V141" s="889"/>
      <c r="W141" s="49"/>
      <c r="X141" s="889"/>
      <c r="Y141" s="49"/>
      <c r="Z141" s="889"/>
      <c r="AA141" s="49"/>
      <c r="AB141" s="889"/>
      <c r="AC141" s="49"/>
      <c r="AD141" s="889"/>
      <c r="AE141" s="49"/>
      <c r="AF141" s="889"/>
      <c r="AG141" s="50"/>
      <c r="AH141" s="856"/>
      <c r="AI141" s="856"/>
      <c r="AJ141" s="880"/>
      <c r="AK141" s="103">
        <f t="shared" si="507"/>
        <v>0</v>
      </c>
      <c r="AL141" s="51"/>
      <c r="AM141" s="52"/>
      <c r="AN141" s="52"/>
      <c r="AO141" s="52"/>
      <c r="AP141" s="52"/>
      <c r="AQ141" s="52"/>
      <c r="AR141" s="53">
        <f t="shared" si="508"/>
        <v>0</v>
      </c>
      <c r="AS141" s="54"/>
      <c r="AT141" s="52"/>
      <c r="AU141" s="53">
        <f t="shared" si="509"/>
        <v>0</v>
      </c>
      <c r="AV141" s="54"/>
      <c r="AW141" s="52"/>
      <c r="AX141" s="52"/>
      <c r="AY141" s="52"/>
      <c r="AZ141" s="55"/>
      <c r="BA141" s="56"/>
      <c r="BB141" s="56"/>
      <c r="BC141" s="57"/>
    </row>
    <row r="142" spans="1:55" ht="17.25" hidden="1" customHeight="1" x14ac:dyDescent="0.2">
      <c r="A142" s="955"/>
      <c r="B142" s="957"/>
      <c r="C142" s="960"/>
      <c r="D142" s="969"/>
      <c r="E142" s="973"/>
      <c r="F142" s="966"/>
      <c r="G142" s="994"/>
      <c r="H142" s="975"/>
      <c r="I142" s="980"/>
      <c r="J142" s="981"/>
      <c r="K142" s="987"/>
      <c r="L142" s="991"/>
      <c r="M142" s="174"/>
      <c r="N142" s="175"/>
      <c r="O142" s="176"/>
      <c r="P142" s="46"/>
      <c r="Q142" s="47"/>
      <c r="R142" s="1010"/>
      <c r="S142" s="48"/>
      <c r="T142" s="889"/>
      <c r="U142" s="49"/>
      <c r="V142" s="889"/>
      <c r="W142" s="49"/>
      <c r="X142" s="889"/>
      <c r="Y142" s="49"/>
      <c r="Z142" s="889"/>
      <c r="AA142" s="49"/>
      <c r="AB142" s="889"/>
      <c r="AC142" s="49"/>
      <c r="AD142" s="889"/>
      <c r="AE142" s="49"/>
      <c r="AF142" s="889"/>
      <c r="AG142" s="50"/>
      <c r="AH142" s="856"/>
      <c r="AI142" s="856"/>
      <c r="AJ142" s="880"/>
      <c r="AK142" s="103">
        <f t="shared" si="507"/>
        <v>0</v>
      </c>
      <c r="AL142" s="51"/>
      <c r="AM142" s="52"/>
      <c r="AN142" s="52"/>
      <c r="AO142" s="52"/>
      <c r="AP142" s="52"/>
      <c r="AQ142" s="52"/>
      <c r="AR142" s="53">
        <f t="shared" si="508"/>
        <v>0</v>
      </c>
      <c r="AS142" s="54"/>
      <c r="AT142" s="52"/>
      <c r="AU142" s="53">
        <f t="shared" si="509"/>
        <v>0</v>
      </c>
      <c r="AV142" s="54"/>
      <c r="AW142" s="52"/>
      <c r="AX142" s="52"/>
      <c r="AY142" s="52"/>
      <c r="AZ142" s="55"/>
      <c r="BA142" s="56"/>
      <c r="BB142" s="56"/>
      <c r="BC142" s="57"/>
    </row>
    <row r="143" spans="1:55" ht="17.25" hidden="1" customHeight="1" x14ac:dyDescent="0.2">
      <c r="A143" s="955"/>
      <c r="B143" s="957"/>
      <c r="C143" s="960"/>
      <c r="D143" s="969"/>
      <c r="E143" s="973"/>
      <c r="F143" s="966"/>
      <c r="G143" s="994"/>
      <c r="H143" s="975"/>
      <c r="I143" s="980"/>
      <c r="J143" s="981"/>
      <c r="K143" s="987"/>
      <c r="L143" s="991"/>
      <c r="M143" s="174"/>
      <c r="N143" s="175"/>
      <c r="O143" s="176"/>
      <c r="P143" s="46"/>
      <c r="Q143" s="47"/>
      <c r="R143" s="1010"/>
      <c r="S143" s="48"/>
      <c r="T143" s="889"/>
      <c r="U143" s="49"/>
      <c r="V143" s="889"/>
      <c r="W143" s="49"/>
      <c r="X143" s="889"/>
      <c r="Y143" s="49"/>
      <c r="Z143" s="889"/>
      <c r="AA143" s="49"/>
      <c r="AB143" s="889"/>
      <c r="AC143" s="49"/>
      <c r="AD143" s="889"/>
      <c r="AE143" s="49"/>
      <c r="AF143" s="889"/>
      <c r="AG143" s="50"/>
      <c r="AH143" s="856"/>
      <c r="AI143" s="856"/>
      <c r="AJ143" s="880"/>
      <c r="AK143" s="103">
        <f t="shared" si="507"/>
        <v>0</v>
      </c>
      <c r="AL143" s="51"/>
      <c r="AM143" s="52"/>
      <c r="AN143" s="52"/>
      <c r="AO143" s="52"/>
      <c r="AP143" s="52"/>
      <c r="AQ143" s="52"/>
      <c r="AR143" s="53">
        <f t="shared" si="508"/>
        <v>0</v>
      </c>
      <c r="AS143" s="54"/>
      <c r="AT143" s="52"/>
      <c r="AU143" s="53">
        <f t="shared" si="509"/>
        <v>0</v>
      </c>
      <c r="AV143" s="54"/>
      <c r="AW143" s="52"/>
      <c r="AX143" s="52"/>
      <c r="AY143" s="52"/>
      <c r="AZ143" s="55"/>
      <c r="BA143" s="56"/>
      <c r="BB143" s="56"/>
      <c r="BC143" s="57"/>
    </row>
    <row r="144" spans="1:55" ht="17.25" hidden="1" customHeight="1" x14ac:dyDescent="0.2">
      <c r="A144" s="955"/>
      <c r="B144" s="958"/>
      <c r="C144" s="961"/>
      <c r="D144" s="970"/>
      <c r="E144" s="973"/>
      <c r="F144" s="967"/>
      <c r="G144" s="995"/>
      <c r="H144" s="976"/>
      <c r="I144" s="980"/>
      <c r="J144" s="981"/>
      <c r="K144" s="988"/>
      <c r="L144" s="991"/>
      <c r="M144" s="177"/>
      <c r="N144" s="178"/>
      <c r="O144" s="179"/>
      <c r="P144" s="106"/>
      <c r="Q144" s="107"/>
      <c r="R144" s="1010"/>
      <c r="S144" s="108"/>
      <c r="T144" s="889"/>
      <c r="U144" s="109"/>
      <c r="V144" s="889"/>
      <c r="W144" s="109"/>
      <c r="X144" s="889"/>
      <c r="Y144" s="109"/>
      <c r="Z144" s="889"/>
      <c r="AA144" s="109"/>
      <c r="AB144" s="889"/>
      <c r="AC144" s="109"/>
      <c r="AD144" s="889"/>
      <c r="AE144" s="109"/>
      <c r="AF144" s="889"/>
      <c r="AG144" s="110"/>
      <c r="AH144" s="856"/>
      <c r="AI144" s="856"/>
      <c r="AJ144" s="881"/>
      <c r="AK144" s="103">
        <f t="shared" si="507"/>
        <v>0</v>
      </c>
      <c r="AL144" s="111"/>
      <c r="AM144" s="112"/>
      <c r="AN144" s="112"/>
      <c r="AO144" s="112"/>
      <c r="AP144" s="112"/>
      <c r="AQ144" s="112"/>
      <c r="AR144" s="53">
        <f t="shared" si="508"/>
        <v>0</v>
      </c>
      <c r="AS144" s="113"/>
      <c r="AT144" s="112"/>
      <c r="AU144" s="53">
        <f>SUM(AS144:AT144)</f>
        <v>0</v>
      </c>
      <c r="AV144" s="113"/>
      <c r="AW144" s="112"/>
      <c r="AX144" s="112"/>
      <c r="AY144" s="112"/>
      <c r="AZ144" s="114"/>
      <c r="BA144" s="115"/>
      <c r="BB144" s="115"/>
      <c r="BC144" s="116"/>
    </row>
    <row r="145" spans="1:55" ht="9.9499999999999993" hidden="1" customHeight="1" thickBot="1" x14ac:dyDescent="0.25">
      <c r="A145" s="956"/>
      <c r="B145" s="959"/>
      <c r="C145" s="962"/>
      <c r="D145" s="971"/>
      <c r="E145" s="974"/>
      <c r="F145" s="968"/>
      <c r="G145" s="996"/>
      <c r="H145" s="977"/>
      <c r="I145" s="982"/>
      <c r="J145" s="983"/>
      <c r="K145" s="989"/>
      <c r="L145" s="992"/>
      <c r="M145" s="180"/>
      <c r="N145" s="181"/>
      <c r="O145" s="182"/>
      <c r="P145" s="117"/>
      <c r="Q145" s="117"/>
      <c r="R145" s="1011"/>
      <c r="S145" s="183"/>
      <c r="T145" s="890"/>
      <c r="U145" s="184"/>
      <c r="V145" s="890"/>
      <c r="W145" s="184"/>
      <c r="X145" s="890"/>
      <c r="Y145" s="184"/>
      <c r="Z145" s="890"/>
      <c r="AA145" s="184"/>
      <c r="AB145" s="890"/>
      <c r="AC145" s="184"/>
      <c r="AD145" s="890"/>
      <c r="AE145" s="184"/>
      <c r="AF145" s="890"/>
      <c r="AG145" s="185"/>
      <c r="AH145" s="857"/>
      <c r="AI145" s="857"/>
      <c r="AJ145" s="118"/>
      <c r="AK145" s="119"/>
      <c r="AL145" s="186"/>
      <c r="AM145" s="187"/>
      <c r="AN145" s="187"/>
      <c r="AO145" s="187"/>
      <c r="AP145" s="187"/>
      <c r="AQ145" s="187"/>
      <c r="AR145" s="120"/>
      <c r="AS145" s="188"/>
      <c r="AT145" s="187"/>
      <c r="AU145" s="120"/>
      <c r="AV145" s="188"/>
      <c r="AW145" s="187"/>
      <c r="AX145" s="187"/>
      <c r="AY145" s="187"/>
      <c r="AZ145" s="189"/>
      <c r="BA145" s="190"/>
      <c r="BB145" s="190"/>
      <c r="BC145" s="191"/>
    </row>
    <row r="146" spans="1:55" ht="6" hidden="1" customHeight="1" x14ac:dyDescent="0.2">
      <c r="A146" s="156"/>
      <c r="B146" s="192"/>
      <c r="C146" s="192"/>
      <c r="D146" s="192"/>
      <c r="E146" s="192"/>
      <c r="F146" s="192"/>
      <c r="G146" s="192"/>
      <c r="H146" s="192"/>
      <c r="I146" s="993"/>
      <c r="J146" s="993"/>
      <c r="K146" s="192"/>
      <c r="L146" s="192"/>
      <c r="M146" s="192"/>
      <c r="N146" s="192"/>
      <c r="O146" s="192"/>
      <c r="P146" s="192"/>
      <c r="Q146" s="192"/>
      <c r="R146" s="192"/>
      <c r="S146" s="192"/>
      <c r="T146" s="192"/>
      <c r="U146" s="192"/>
      <c r="V146" s="192"/>
      <c r="W146" s="192"/>
      <c r="X146" s="192"/>
      <c r="Y146" s="192"/>
      <c r="Z146" s="192"/>
      <c r="AA146" s="192"/>
      <c r="AB146" s="192"/>
      <c r="AC146" s="192"/>
      <c r="AD146" s="192"/>
      <c r="AE146" s="192"/>
      <c r="AF146" s="192"/>
      <c r="AG146" s="192"/>
      <c r="AH146" s="192"/>
      <c r="AI146" s="192"/>
      <c r="AJ146" s="192"/>
      <c r="AK146" s="193"/>
      <c r="AL146" s="193"/>
      <c r="AM146" s="193"/>
      <c r="AN146" s="193"/>
      <c r="AO146" s="193"/>
      <c r="AP146" s="193"/>
      <c r="AQ146" s="194"/>
      <c r="AR146" s="193"/>
      <c r="AS146" s="193"/>
      <c r="AT146" s="193"/>
      <c r="AU146" s="193"/>
      <c r="AV146" s="193"/>
      <c r="AW146" s="193"/>
      <c r="AX146" s="193"/>
      <c r="AY146" s="193"/>
      <c r="AZ146" s="193"/>
      <c r="BA146" s="193"/>
      <c r="BB146" s="193"/>
      <c r="BC146" s="156"/>
    </row>
    <row r="147" spans="1:55" ht="72" hidden="1" customHeight="1" x14ac:dyDescent="0.2">
      <c r="A147" s="954">
        <v>16</v>
      </c>
      <c r="B147" s="161" t="s">
        <v>1705</v>
      </c>
      <c r="C147" s="162" t="s">
        <v>1706</v>
      </c>
      <c r="D147" s="163" t="s">
        <v>21</v>
      </c>
      <c r="E147" s="163" t="s">
        <v>1893</v>
      </c>
      <c r="F147" s="162" t="s">
        <v>1707</v>
      </c>
      <c r="G147" s="164" t="s">
        <v>1679</v>
      </c>
      <c r="H147" s="164" t="s">
        <v>1680</v>
      </c>
      <c r="I147" s="165" t="s">
        <v>1909</v>
      </c>
      <c r="J147" s="166">
        <f>+$N$3</f>
        <v>2019</v>
      </c>
      <c r="K147" s="164" t="s">
        <v>1926</v>
      </c>
      <c r="L147" s="165" t="s">
        <v>1927</v>
      </c>
      <c r="M147" s="162" t="s">
        <v>1708</v>
      </c>
      <c r="N147" s="162" t="s">
        <v>1709</v>
      </c>
      <c r="O147" s="162" t="s">
        <v>1710</v>
      </c>
      <c r="P147" s="162" t="s">
        <v>1711</v>
      </c>
      <c r="Q147" s="162" t="s">
        <v>1712</v>
      </c>
      <c r="R147" s="167">
        <f t="shared" ref="R147" si="510">SUM(R148:R154)</f>
        <v>0</v>
      </c>
      <c r="S147" s="168">
        <f t="shared" ref="S147" si="511">SUM(S148:S154)</f>
        <v>0</v>
      </c>
      <c r="T147" s="169">
        <f t="shared" ref="T147" si="512">SUM(T148:T154)</f>
        <v>0</v>
      </c>
      <c r="U147" s="170">
        <f t="shared" ref="U147" si="513">SUM(U148:U154)</f>
        <v>0</v>
      </c>
      <c r="V147" s="169">
        <f t="shared" ref="V147" si="514">SUM(V148:V154)</f>
        <v>0</v>
      </c>
      <c r="W147" s="170">
        <f t="shared" ref="W147" si="515">SUM(W148:W154)</f>
        <v>0</v>
      </c>
      <c r="X147" s="169">
        <f t="shared" ref="X147" si="516">SUM(X148:X154)</f>
        <v>0</v>
      </c>
      <c r="Y147" s="170">
        <f t="shared" ref="Y147" si="517">SUM(Y148:Y154)</f>
        <v>0</v>
      </c>
      <c r="Z147" s="169">
        <f t="shared" ref="Z147" si="518">SUM(Z148:Z154)</f>
        <v>0</v>
      </c>
      <c r="AA147" s="170">
        <f t="shared" ref="AA147" si="519">SUM(AA148:AA154)</f>
        <v>0</v>
      </c>
      <c r="AB147" s="169">
        <f t="shared" ref="AB147" si="520">SUM(AB148:AB154)</f>
        <v>0</v>
      </c>
      <c r="AC147" s="170">
        <f t="shared" ref="AC147" si="521">SUM(AC148:AC154)</f>
        <v>0</v>
      </c>
      <c r="AD147" s="169">
        <f t="shared" ref="AD147" si="522">SUM(AD148:AD154)</f>
        <v>0</v>
      </c>
      <c r="AE147" s="170">
        <f t="shared" ref="AE147" si="523">SUM(AE148:AE154)</f>
        <v>0</v>
      </c>
      <c r="AF147" s="169">
        <f t="shared" ref="AF147" si="524">SUM(AF148:AF154)</f>
        <v>0</v>
      </c>
      <c r="AG147" s="171">
        <f t="shared" ref="AG147" si="525">SUM(AG148:AG154)</f>
        <v>0</v>
      </c>
      <c r="AH147" s="854"/>
      <c r="AI147" s="854"/>
      <c r="AJ147" s="172">
        <f t="shared" ref="AJ147" si="526">SUM(AJ148:AJ154)</f>
        <v>0</v>
      </c>
      <c r="AK147" s="173">
        <f t="shared" ref="AK147" si="527">SUM(AK148:AK154)</f>
        <v>0</v>
      </c>
      <c r="AL147" s="41">
        <f t="shared" ref="AL147" si="528">SUM(AL148:AL154)</f>
        <v>0</v>
      </c>
      <c r="AM147" s="42">
        <f t="shared" ref="AM147" si="529">SUM(AM148:AM154)</f>
        <v>0</v>
      </c>
      <c r="AN147" s="42">
        <f t="shared" ref="AN147" si="530">SUM(AN148:AN154)</f>
        <v>0</v>
      </c>
      <c r="AO147" s="42">
        <f t="shared" ref="AO147" si="531">SUM(AO148:AO154)</f>
        <v>0</v>
      </c>
      <c r="AP147" s="42">
        <f t="shared" ref="AP147" si="532">SUM(AP148:AP154)</f>
        <v>0</v>
      </c>
      <c r="AQ147" s="42">
        <f t="shared" ref="AQ147" si="533">SUM(AQ148:AQ154)</f>
        <v>0</v>
      </c>
      <c r="AR147" s="43">
        <f t="shared" ref="AR147" si="534">SUM(AR148:AR154)</f>
        <v>0</v>
      </c>
      <c r="AS147" s="104">
        <f t="shared" ref="AS147" si="535">SUM(AS148:AS154)</f>
        <v>0</v>
      </c>
      <c r="AT147" s="42">
        <f t="shared" ref="AT147" si="536">SUM(AT148:AT154)</f>
        <v>0</v>
      </c>
      <c r="AU147" s="43">
        <f t="shared" ref="AU147" si="537">SUM(AU148:AU154)</f>
        <v>0</v>
      </c>
      <c r="AV147" s="104">
        <f t="shared" ref="AV147" si="538">SUM(AV148:AV154)</f>
        <v>0</v>
      </c>
      <c r="AW147" s="42">
        <f t="shared" ref="AW147" si="539">SUM(AW148:AW154)</f>
        <v>0</v>
      </c>
      <c r="AX147" s="42">
        <f t="shared" ref="AX147" si="540">SUM(AX148:AX154)</f>
        <v>0</v>
      </c>
      <c r="AY147" s="42">
        <f t="shared" ref="AY147" si="541">SUM(AY148:AY154)</f>
        <v>0</v>
      </c>
      <c r="AZ147" s="105">
        <f t="shared" ref="AZ147" si="542">SUM(AZ148:AZ154)</f>
        <v>0</v>
      </c>
      <c r="BA147" s="44" t="s">
        <v>1685</v>
      </c>
      <c r="BB147" s="44" t="s">
        <v>1686</v>
      </c>
      <c r="BC147" s="45" t="s">
        <v>1687</v>
      </c>
    </row>
    <row r="148" spans="1:55" ht="17.25" hidden="1" customHeight="1" x14ac:dyDescent="0.2">
      <c r="A148" s="955"/>
      <c r="B148" s="957" t="str">
        <f>VLOOKUP($D$9,'PROYECTOS REGISTRADOS'!$A$2:$D$82,4,0)</f>
        <v>Implementación de estrategias para la ampliación, cobertura, adecuación y mantenimiento de las redes de energía, gas, telefonia, conectividad, telecomunicaciones del Municipio de Tocancipá, Cundinamarca, Centro Oriente.</v>
      </c>
      <c r="C148" s="960" t="str">
        <f>VLOOKUP($D$9,'PROYECTOS REGISTRADOS'!$A$2:$D$82,3,0)</f>
        <v>2016-25817-0049</v>
      </c>
      <c r="D148" s="969"/>
      <c r="E148" s="972" t="str">
        <f>IF(D148=0,"0-0",(VLOOKUP(D148,'CONSOLIDADO PLAN DESARROLLO'!$EL$9:$ET$304,2,0)))</f>
        <v>0-0</v>
      </c>
      <c r="F148" s="966" t="str">
        <f>IF(D148=0,"0-0",(VLOOKUP(D148,'CONSOLIDADO PLAN DESARROLLO'!$EL$9:$ET$304,3,0)))</f>
        <v>0-0</v>
      </c>
      <c r="G148" s="994" t="str">
        <f>IF(D148=0,"0-0",(VLOOKUP(D148,'CONSOLIDADO PLAN DESARROLLO'!$EL$9:$ET$304,4,0)))</f>
        <v>0-0</v>
      </c>
      <c r="H148" s="975" t="str">
        <f>IF(D148=0,"0-0",(VLOOKUP(D148,'CONSOLIDADO PLAN DESARROLLO'!$EL$9:$ET$304,5,0)))</f>
        <v>0-0</v>
      </c>
      <c r="I148" s="978" t="str">
        <f>IF(D148=0,"0-0",(VLOOKUP(D148,'CONSOLIDADO PLAN DESARROLLO'!$EL$9:$ET$304,$R$3,0)))</f>
        <v>0-0</v>
      </c>
      <c r="J148" s="979"/>
      <c r="K148" s="987"/>
      <c r="L148" s="990"/>
      <c r="M148" s="174"/>
      <c r="N148" s="175"/>
      <c r="O148" s="176"/>
      <c r="P148" s="46"/>
      <c r="Q148" s="47"/>
      <c r="R148" s="1009"/>
      <c r="S148" s="48"/>
      <c r="T148" s="888"/>
      <c r="U148" s="49"/>
      <c r="V148" s="888"/>
      <c r="W148" s="49"/>
      <c r="X148" s="888"/>
      <c r="Y148" s="49"/>
      <c r="Z148" s="888"/>
      <c r="AA148" s="49"/>
      <c r="AB148" s="888"/>
      <c r="AC148" s="49"/>
      <c r="AD148" s="888"/>
      <c r="AE148" s="49"/>
      <c r="AF148" s="888"/>
      <c r="AG148" s="50"/>
      <c r="AH148" s="855"/>
      <c r="AI148" s="855"/>
      <c r="AJ148" s="879">
        <f>+R148+T148+V148+X148+Z148+AB148+AD148+AF148</f>
        <v>0</v>
      </c>
      <c r="AK148" s="103">
        <f t="shared" ref="AK148:AK153" si="543">AC148+AE148+AG148+S148+U148+W148+Y148+AA148</f>
        <v>0</v>
      </c>
      <c r="AL148" s="51"/>
      <c r="AM148" s="52"/>
      <c r="AN148" s="52"/>
      <c r="AO148" s="52"/>
      <c r="AP148" s="52"/>
      <c r="AQ148" s="52"/>
      <c r="AR148" s="53">
        <f t="shared" ref="AR148:AR153" si="544">SUM(AL148:AQ148)</f>
        <v>0</v>
      </c>
      <c r="AS148" s="54"/>
      <c r="AT148" s="52"/>
      <c r="AU148" s="53">
        <f t="shared" ref="AU148:AU152" si="545">SUM(AS148:AT148)</f>
        <v>0</v>
      </c>
      <c r="AV148" s="54"/>
      <c r="AW148" s="52"/>
      <c r="AX148" s="52"/>
      <c r="AY148" s="52"/>
      <c r="AZ148" s="55"/>
      <c r="BA148" s="56"/>
      <c r="BB148" s="56"/>
      <c r="BC148" s="57"/>
    </row>
    <row r="149" spans="1:55" ht="17.25" hidden="1" customHeight="1" x14ac:dyDescent="0.2">
      <c r="A149" s="955"/>
      <c r="B149" s="957"/>
      <c r="C149" s="960"/>
      <c r="D149" s="969"/>
      <c r="E149" s="973"/>
      <c r="F149" s="966"/>
      <c r="G149" s="994"/>
      <c r="H149" s="975"/>
      <c r="I149" s="980"/>
      <c r="J149" s="981"/>
      <c r="K149" s="987"/>
      <c r="L149" s="991"/>
      <c r="M149" s="174"/>
      <c r="N149" s="175"/>
      <c r="O149" s="176"/>
      <c r="P149" s="46"/>
      <c r="Q149" s="47"/>
      <c r="R149" s="1010"/>
      <c r="S149" s="48"/>
      <c r="T149" s="889"/>
      <c r="U149" s="49"/>
      <c r="V149" s="889"/>
      <c r="W149" s="49"/>
      <c r="X149" s="889"/>
      <c r="Y149" s="49"/>
      <c r="Z149" s="889"/>
      <c r="AA149" s="49"/>
      <c r="AB149" s="889"/>
      <c r="AC149" s="49"/>
      <c r="AD149" s="889"/>
      <c r="AE149" s="49"/>
      <c r="AF149" s="889"/>
      <c r="AG149" s="50"/>
      <c r="AH149" s="856"/>
      <c r="AI149" s="856"/>
      <c r="AJ149" s="880"/>
      <c r="AK149" s="103">
        <f t="shared" si="543"/>
        <v>0</v>
      </c>
      <c r="AL149" s="51"/>
      <c r="AM149" s="52"/>
      <c r="AN149" s="52"/>
      <c r="AO149" s="52"/>
      <c r="AP149" s="52"/>
      <c r="AQ149" s="52"/>
      <c r="AR149" s="53">
        <f t="shared" si="544"/>
        <v>0</v>
      </c>
      <c r="AS149" s="54"/>
      <c r="AT149" s="52"/>
      <c r="AU149" s="53">
        <f t="shared" si="545"/>
        <v>0</v>
      </c>
      <c r="AV149" s="54"/>
      <c r="AW149" s="52"/>
      <c r="AX149" s="52"/>
      <c r="AY149" s="52"/>
      <c r="AZ149" s="55"/>
      <c r="BA149" s="56"/>
      <c r="BB149" s="56"/>
      <c r="BC149" s="57"/>
    </row>
    <row r="150" spans="1:55" ht="17.25" hidden="1" customHeight="1" x14ac:dyDescent="0.2">
      <c r="A150" s="955"/>
      <c r="B150" s="957"/>
      <c r="C150" s="960"/>
      <c r="D150" s="969"/>
      <c r="E150" s="973"/>
      <c r="F150" s="966"/>
      <c r="G150" s="994"/>
      <c r="H150" s="975"/>
      <c r="I150" s="980"/>
      <c r="J150" s="981"/>
      <c r="K150" s="987"/>
      <c r="L150" s="991"/>
      <c r="M150" s="174"/>
      <c r="N150" s="175"/>
      <c r="O150" s="176"/>
      <c r="P150" s="46"/>
      <c r="Q150" s="47"/>
      <c r="R150" s="1010"/>
      <c r="S150" s="48"/>
      <c r="T150" s="889"/>
      <c r="U150" s="49"/>
      <c r="V150" s="889"/>
      <c r="W150" s="49"/>
      <c r="X150" s="889"/>
      <c r="Y150" s="49"/>
      <c r="Z150" s="889"/>
      <c r="AA150" s="49"/>
      <c r="AB150" s="889"/>
      <c r="AC150" s="49"/>
      <c r="AD150" s="889"/>
      <c r="AE150" s="49"/>
      <c r="AF150" s="889"/>
      <c r="AG150" s="50"/>
      <c r="AH150" s="856"/>
      <c r="AI150" s="856"/>
      <c r="AJ150" s="880"/>
      <c r="AK150" s="103">
        <f t="shared" si="543"/>
        <v>0</v>
      </c>
      <c r="AL150" s="51"/>
      <c r="AM150" s="52"/>
      <c r="AN150" s="52"/>
      <c r="AO150" s="52"/>
      <c r="AP150" s="52"/>
      <c r="AQ150" s="52"/>
      <c r="AR150" s="53">
        <f t="shared" si="544"/>
        <v>0</v>
      </c>
      <c r="AS150" s="54"/>
      <c r="AT150" s="52"/>
      <c r="AU150" s="53">
        <f t="shared" si="545"/>
        <v>0</v>
      </c>
      <c r="AV150" s="54"/>
      <c r="AW150" s="52"/>
      <c r="AX150" s="52"/>
      <c r="AY150" s="52"/>
      <c r="AZ150" s="55"/>
      <c r="BA150" s="56"/>
      <c r="BB150" s="56"/>
      <c r="BC150" s="57"/>
    </row>
    <row r="151" spans="1:55" ht="17.25" hidden="1" customHeight="1" x14ac:dyDescent="0.2">
      <c r="A151" s="955"/>
      <c r="B151" s="957"/>
      <c r="C151" s="960"/>
      <c r="D151" s="969"/>
      <c r="E151" s="973"/>
      <c r="F151" s="966"/>
      <c r="G151" s="994"/>
      <c r="H151" s="975"/>
      <c r="I151" s="980"/>
      <c r="J151" s="981"/>
      <c r="K151" s="987"/>
      <c r="L151" s="991"/>
      <c r="M151" s="174"/>
      <c r="N151" s="175"/>
      <c r="O151" s="176"/>
      <c r="P151" s="46"/>
      <c r="Q151" s="47"/>
      <c r="R151" s="1010"/>
      <c r="S151" s="48"/>
      <c r="T151" s="889"/>
      <c r="U151" s="49"/>
      <c r="V151" s="889"/>
      <c r="W151" s="49"/>
      <c r="X151" s="889"/>
      <c r="Y151" s="49"/>
      <c r="Z151" s="889"/>
      <c r="AA151" s="49"/>
      <c r="AB151" s="889"/>
      <c r="AC151" s="49"/>
      <c r="AD151" s="889"/>
      <c r="AE151" s="49"/>
      <c r="AF151" s="889"/>
      <c r="AG151" s="50"/>
      <c r="AH151" s="856"/>
      <c r="AI151" s="856"/>
      <c r="AJ151" s="880"/>
      <c r="AK151" s="103">
        <f t="shared" si="543"/>
        <v>0</v>
      </c>
      <c r="AL151" s="51"/>
      <c r="AM151" s="52"/>
      <c r="AN151" s="52"/>
      <c r="AO151" s="52"/>
      <c r="AP151" s="52"/>
      <c r="AQ151" s="52"/>
      <c r="AR151" s="53">
        <f t="shared" si="544"/>
        <v>0</v>
      </c>
      <c r="AS151" s="54"/>
      <c r="AT151" s="52"/>
      <c r="AU151" s="53">
        <f t="shared" si="545"/>
        <v>0</v>
      </c>
      <c r="AV151" s="54"/>
      <c r="AW151" s="52"/>
      <c r="AX151" s="52"/>
      <c r="AY151" s="52"/>
      <c r="AZ151" s="55"/>
      <c r="BA151" s="56"/>
      <c r="BB151" s="56"/>
      <c r="BC151" s="57"/>
    </row>
    <row r="152" spans="1:55" ht="17.25" hidden="1" customHeight="1" x14ac:dyDescent="0.2">
      <c r="A152" s="955"/>
      <c r="B152" s="957"/>
      <c r="C152" s="960"/>
      <c r="D152" s="969"/>
      <c r="E152" s="973"/>
      <c r="F152" s="966"/>
      <c r="G152" s="994"/>
      <c r="H152" s="975"/>
      <c r="I152" s="980"/>
      <c r="J152" s="981"/>
      <c r="K152" s="987"/>
      <c r="L152" s="991"/>
      <c r="M152" s="174"/>
      <c r="N152" s="175"/>
      <c r="O152" s="176"/>
      <c r="P152" s="46"/>
      <c r="Q152" s="47"/>
      <c r="R152" s="1010"/>
      <c r="S152" s="48"/>
      <c r="T152" s="889"/>
      <c r="U152" s="49"/>
      <c r="V152" s="889"/>
      <c r="W152" s="49"/>
      <c r="X152" s="889"/>
      <c r="Y152" s="49"/>
      <c r="Z152" s="889"/>
      <c r="AA152" s="49"/>
      <c r="AB152" s="889"/>
      <c r="AC152" s="49"/>
      <c r="AD152" s="889"/>
      <c r="AE152" s="49"/>
      <c r="AF152" s="889"/>
      <c r="AG152" s="50"/>
      <c r="AH152" s="856"/>
      <c r="AI152" s="856"/>
      <c r="AJ152" s="880"/>
      <c r="AK152" s="103">
        <f t="shared" si="543"/>
        <v>0</v>
      </c>
      <c r="AL152" s="51"/>
      <c r="AM152" s="52"/>
      <c r="AN152" s="52"/>
      <c r="AO152" s="52"/>
      <c r="AP152" s="52"/>
      <c r="AQ152" s="52"/>
      <c r="AR152" s="53">
        <f t="shared" si="544"/>
        <v>0</v>
      </c>
      <c r="AS152" s="54"/>
      <c r="AT152" s="52"/>
      <c r="AU152" s="53">
        <f t="shared" si="545"/>
        <v>0</v>
      </c>
      <c r="AV152" s="54"/>
      <c r="AW152" s="52"/>
      <c r="AX152" s="52"/>
      <c r="AY152" s="52"/>
      <c r="AZ152" s="55"/>
      <c r="BA152" s="56"/>
      <c r="BB152" s="56"/>
      <c r="BC152" s="57"/>
    </row>
    <row r="153" spans="1:55" ht="17.25" hidden="1" customHeight="1" x14ac:dyDescent="0.2">
      <c r="A153" s="955"/>
      <c r="B153" s="958"/>
      <c r="C153" s="961"/>
      <c r="D153" s="970"/>
      <c r="E153" s="973"/>
      <c r="F153" s="967"/>
      <c r="G153" s="995"/>
      <c r="H153" s="976"/>
      <c r="I153" s="980"/>
      <c r="J153" s="981"/>
      <c r="K153" s="988"/>
      <c r="L153" s="991"/>
      <c r="M153" s="177"/>
      <c r="N153" s="178"/>
      <c r="O153" s="179"/>
      <c r="P153" s="106"/>
      <c r="Q153" s="107"/>
      <c r="R153" s="1010"/>
      <c r="S153" s="108"/>
      <c r="T153" s="889"/>
      <c r="U153" s="109"/>
      <c r="V153" s="889"/>
      <c r="W153" s="109"/>
      <c r="X153" s="889"/>
      <c r="Y153" s="109"/>
      <c r="Z153" s="889"/>
      <c r="AA153" s="109"/>
      <c r="AB153" s="889"/>
      <c r="AC153" s="109"/>
      <c r="AD153" s="889"/>
      <c r="AE153" s="109"/>
      <c r="AF153" s="889"/>
      <c r="AG153" s="110"/>
      <c r="AH153" s="856"/>
      <c r="AI153" s="856"/>
      <c r="AJ153" s="881"/>
      <c r="AK153" s="103">
        <f t="shared" si="543"/>
        <v>0</v>
      </c>
      <c r="AL153" s="111"/>
      <c r="AM153" s="112"/>
      <c r="AN153" s="112"/>
      <c r="AO153" s="112"/>
      <c r="AP153" s="112"/>
      <c r="AQ153" s="112"/>
      <c r="AR153" s="53">
        <f t="shared" si="544"/>
        <v>0</v>
      </c>
      <c r="AS153" s="113"/>
      <c r="AT153" s="112"/>
      <c r="AU153" s="53">
        <f>SUM(AS153:AT153)</f>
        <v>0</v>
      </c>
      <c r="AV153" s="113"/>
      <c r="AW153" s="112"/>
      <c r="AX153" s="112"/>
      <c r="AY153" s="112"/>
      <c r="AZ153" s="114"/>
      <c r="BA153" s="115"/>
      <c r="BB153" s="115"/>
      <c r="BC153" s="116"/>
    </row>
    <row r="154" spans="1:55" ht="9.9499999999999993" hidden="1" customHeight="1" thickBot="1" x14ac:dyDescent="0.25">
      <c r="A154" s="956"/>
      <c r="B154" s="959"/>
      <c r="C154" s="962"/>
      <c r="D154" s="971"/>
      <c r="E154" s="974"/>
      <c r="F154" s="968"/>
      <c r="G154" s="996"/>
      <c r="H154" s="977"/>
      <c r="I154" s="982"/>
      <c r="J154" s="983"/>
      <c r="K154" s="989"/>
      <c r="L154" s="992"/>
      <c r="M154" s="180"/>
      <c r="N154" s="181"/>
      <c r="O154" s="182"/>
      <c r="P154" s="117"/>
      <c r="Q154" s="117"/>
      <c r="R154" s="1011"/>
      <c r="S154" s="183"/>
      <c r="T154" s="890"/>
      <c r="U154" s="184"/>
      <c r="V154" s="890"/>
      <c r="W154" s="184"/>
      <c r="X154" s="890"/>
      <c r="Y154" s="184"/>
      <c r="Z154" s="890"/>
      <c r="AA154" s="184"/>
      <c r="AB154" s="890"/>
      <c r="AC154" s="184"/>
      <c r="AD154" s="890"/>
      <c r="AE154" s="184"/>
      <c r="AF154" s="890"/>
      <c r="AG154" s="185"/>
      <c r="AH154" s="857"/>
      <c r="AI154" s="857"/>
      <c r="AJ154" s="118"/>
      <c r="AK154" s="119"/>
      <c r="AL154" s="186"/>
      <c r="AM154" s="187"/>
      <c r="AN154" s="187"/>
      <c r="AO154" s="187"/>
      <c r="AP154" s="187"/>
      <c r="AQ154" s="187"/>
      <c r="AR154" s="120"/>
      <c r="AS154" s="188"/>
      <c r="AT154" s="187"/>
      <c r="AU154" s="120"/>
      <c r="AV154" s="188"/>
      <c r="AW154" s="187"/>
      <c r="AX154" s="187"/>
      <c r="AY154" s="187"/>
      <c r="AZ154" s="189"/>
      <c r="BA154" s="190"/>
      <c r="BB154" s="190"/>
      <c r="BC154" s="191"/>
    </row>
    <row r="155" spans="1:55" ht="6" hidden="1" customHeight="1" x14ac:dyDescent="0.2">
      <c r="A155" s="156"/>
      <c r="B155" s="192"/>
      <c r="C155" s="192"/>
      <c r="D155" s="192"/>
      <c r="E155" s="192"/>
      <c r="F155" s="192"/>
      <c r="G155" s="192"/>
      <c r="H155" s="192"/>
      <c r="I155" s="993"/>
      <c r="J155" s="993"/>
      <c r="K155" s="192"/>
      <c r="L155" s="192"/>
      <c r="M155" s="192"/>
      <c r="N155" s="192"/>
      <c r="O155" s="192"/>
      <c r="P155" s="192"/>
      <c r="Q155" s="192"/>
      <c r="R155" s="192"/>
      <c r="S155" s="192"/>
      <c r="T155" s="192"/>
      <c r="U155" s="192"/>
      <c r="V155" s="192"/>
      <c r="W155" s="192"/>
      <c r="X155" s="192"/>
      <c r="Y155" s="192"/>
      <c r="Z155" s="192"/>
      <c r="AA155" s="192"/>
      <c r="AB155" s="192"/>
      <c r="AC155" s="192"/>
      <c r="AD155" s="192"/>
      <c r="AE155" s="192"/>
      <c r="AF155" s="192"/>
      <c r="AG155" s="192"/>
      <c r="AH155" s="192"/>
      <c r="AI155" s="192"/>
      <c r="AJ155" s="192"/>
      <c r="AK155" s="193"/>
      <c r="AL155" s="193"/>
      <c r="AM155" s="193"/>
      <c r="AN155" s="193"/>
      <c r="AO155" s="193"/>
      <c r="AP155" s="193"/>
      <c r="AQ155" s="194"/>
      <c r="AR155" s="193"/>
      <c r="AS155" s="193"/>
      <c r="AT155" s="193"/>
      <c r="AU155" s="193"/>
      <c r="AV155" s="193"/>
      <c r="AW155" s="193"/>
      <c r="AX155" s="193"/>
      <c r="AY155" s="193"/>
      <c r="AZ155" s="193"/>
      <c r="BA155" s="193"/>
      <c r="BB155" s="193"/>
      <c r="BC155" s="156"/>
    </row>
    <row r="156" spans="1:55" ht="72" hidden="1" customHeight="1" x14ac:dyDescent="0.2">
      <c r="A156" s="954">
        <v>17</v>
      </c>
      <c r="B156" s="161" t="s">
        <v>1705</v>
      </c>
      <c r="C156" s="162" t="s">
        <v>1706</v>
      </c>
      <c r="D156" s="163" t="s">
        <v>21</v>
      </c>
      <c r="E156" s="163" t="s">
        <v>1893</v>
      </c>
      <c r="F156" s="162" t="s">
        <v>1707</v>
      </c>
      <c r="G156" s="164" t="s">
        <v>1679</v>
      </c>
      <c r="H156" s="164" t="s">
        <v>1680</v>
      </c>
      <c r="I156" s="165" t="s">
        <v>1909</v>
      </c>
      <c r="J156" s="166">
        <f>+$N$3</f>
        <v>2019</v>
      </c>
      <c r="K156" s="164" t="s">
        <v>1926</v>
      </c>
      <c r="L156" s="165" t="s">
        <v>1927</v>
      </c>
      <c r="M156" s="162" t="s">
        <v>1708</v>
      </c>
      <c r="N156" s="162" t="s">
        <v>1709</v>
      </c>
      <c r="O156" s="162" t="s">
        <v>1710</v>
      </c>
      <c r="P156" s="162" t="s">
        <v>1711</v>
      </c>
      <c r="Q156" s="162" t="s">
        <v>1712</v>
      </c>
      <c r="R156" s="167">
        <f t="shared" ref="R156" si="546">SUM(R157:R163)</f>
        <v>0</v>
      </c>
      <c r="S156" s="168">
        <f t="shared" ref="S156" si="547">SUM(S157:S163)</f>
        <v>0</v>
      </c>
      <c r="T156" s="169">
        <f t="shared" ref="T156" si="548">SUM(T157:T163)</f>
        <v>0</v>
      </c>
      <c r="U156" s="170">
        <f t="shared" ref="U156" si="549">SUM(U157:U163)</f>
        <v>0</v>
      </c>
      <c r="V156" s="169">
        <f t="shared" ref="V156" si="550">SUM(V157:V163)</f>
        <v>0</v>
      </c>
      <c r="W156" s="170">
        <f t="shared" ref="W156" si="551">SUM(W157:W163)</f>
        <v>0</v>
      </c>
      <c r="X156" s="169">
        <f t="shared" ref="X156" si="552">SUM(X157:X163)</f>
        <v>0</v>
      </c>
      <c r="Y156" s="170">
        <f t="shared" ref="Y156" si="553">SUM(Y157:Y163)</f>
        <v>0</v>
      </c>
      <c r="Z156" s="169">
        <f t="shared" ref="Z156" si="554">SUM(Z157:Z163)</f>
        <v>0</v>
      </c>
      <c r="AA156" s="170">
        <f t="shared" ref="AA156" si="555">SUM(AA157:AA163)</f>
        <v>0</v>
      </c>
      <c r="AB156" s="169">
        <f t="shared" ref="AB156" si="556">SUM(AB157:AB163)</f>
        <v>0</v>
      </c>
      <c r="AC156" s="170">
        <f t="shared" ref="AC156" si="557">SUM(AC157:AC163)</f>
        <v>0</v>
      </c>
      <c r="AD156" s="169">
        <f t="shared" ref="AD156" si="558">SUM(AD157:AD163)</f>
        <v>0</v>
      </c>
      <c r="AE156" s="170">
        <f t="shared" ref="AE156" si="559">SUM(AE157:AE163)</f>
        <v>0</v>
      </c>
      <c r="AF156" s="169">
        <f t="shared" ref="AF156" si="560">SUM(AF157:AF163)</f>
        <v>0</v>
      </c>
      <c r="AG156" s="171">
        <f t="shared" ref="AG156" si="561">SUM(AG157:AG163)</f>
        <v>0</v>
      </c>
      <c r="AH156" s="854"/>
      <c r="AI156" s="854"/>
      <c r="AJ156" s="172">
        <f t="shared" ref="AJ156" si="562">SUM(AJ157:AJ163)</f>
        <v>0</v>
      </c>
      <c r="AK156" s="173">
        <f t="shared" ref="AK156" si="563">SUM(AK157:AK163)</f>
        <v>0</v>
      </c>
      <c r="AL156" s="41">
        <f t="shared" ref="AL156" si="564">SUM(AL157:AL163)</f>
        <v>0</v>
      </c>
      <c r="AM156" s="42">
        <f t="shared" ref="AM156" si="565">SUM(AM157:AM163)</f>
        <v>0</v>
      </c>
      <c r="AN156" s="42">
        <f t="shared" ref="AN156" si="566">SUM(AN157:AN163)</f>
        <v>0</v>
      </c>
      <c r="AO156" s="42">
        <f t="shared" ref="AO156" si="567">SUM(AO157:AO163)</f>
        <v>0</v>
      </c>
      <c r="AP156" s="42">
        <f t="shared" ref="AP156" si="568">SUM(AP157:AP163)</f>
        <v>0</v>
      </c>
      <c r="AQ156" s="42">
        <f t="shared" ref="AQ156" si="569">SUM(AQ157:AQ163)</f>
        <v>0</v>
      </c>
      <c r="AR156" s="43">
        <f t="shared" ref="AR156" si="570">SUM(AR157:AR163)</f>
        <v>0</v>
      </c>
      <c r="AS156" s="104">
        <f t="shared" ref="AS156" si="571">SUM(AS157:AS163)</f>
        <v>0</v>
      </c>
      <c r="AT156" s="42">
        <f t="shared" ref="AT156" si="572">SUM(AT157:AT163)</f>
        <v>0</v>
      </c>
      <c r="AU156" s="43">
        <f t="shared" ref="AU156" si="573">SUM(AU157:AU163)</f>
        <v>0</v>
      </c>
      <c r="AV156" s="104">
        <f t="shared" ref="AV156" si="574">SUM(AV157:AV163)</f>
        <v>0</v>
      </c>
      <c r="AW156" s="42">
        <f t="shared" ref="AW156" si="575">SUM(AW157:AW163)</f>
        <v>0</v>
      </c>
      <c r="AX156" s="42">
        <f t="shared" ref="AX156" si="576">SUM(AX157:AX163)</f>
        <v>0</v>
      </c>
      <c r="AY156" s="42">
        <f t="shared" ref="AY156" si="577">SUM(AY157:AY163)</f>
        <v>0</v>
      </c>
      <c r="AZ156" s="105">
        <f t="shared" ref="AZ156" si="578">SUM(AZ157:AZ163)</f>
        <v>0</v>
      </c>
      <c r="BA156" s="44" t="s">
        <v>1685</v>
      </c>
      <c r="BB156" s="44" t="s">
        <v>1686</v>
      </c>
      <c r="BC156" s="45" t="s">
        <v>1687</v>
      </c>
    </row>
    <row r="157" spans="1:55" ht="17.25" hidden="1" customHeight="1" x14ac:dyDescent="0.2">
      <c r="A157" s="955"/>
      <c r="B157" s="957" t="str">
        <f>VLOOKUP($D$9,'PROYECTOS REGISTRADOS'!$A$2:$D$82,4,0)</f>
        <v>Implementación de estrategias para la ampliación, cobertura, adecuación y mantenimiento de las redes de energía, gas, telefonia, conectividad, telecomunicaciones del Municipio de Tocancipá, Cundinamarca, Centro Oriente.</v>
      </c>
      <c r="C157" s="960" t="str">
        <f>VLOOKUP($D$9,'PROYECTOS REGISTRADOS'!$A$2:$D$82,3,0)</f>
        <v>2016-25817-0049</v>
      </c>
      <c r="D157" s="969"/>
      <c r="E157" s="972" t="str">
        <f>IF(D157=0,"0-0",(VLOOKUP(D157,'CONSOLIDADO PLAN DESARROLLO'!$EL$9:$ET$304,2,0)))</f>
        <v>0-0</v>
      </c>
      <c r="F157" s="966" t="str">
        <f>IF(D157=0,"0-0",(VLOOKUP(D157,'CONSOLIDADO PLAN DESARROLLO'!$EL$9:$ET$304,3,0)))</f>
        <v>0-0</v>
      </c>
      <c r="G157" s="994" t="str">
        <f>IF(D157=0,"0-0",(VLOOKUP(D157,'CONSOLIDADO PLAN DESARROLLO'!$EL$9:$ET$304,4,0)))</f>
        <v>0-0</v>
      </c>
      <c r="H157" s="975" t="str">
        <f>IF(D157=0,"0-0",(VLOOKUP(D157,'CONSOLIDADO PLAN DESARROLLO'!$EL$9:$ET$304,5,0)))</f>
        <v>0-0</v>
      </c>
      <c r="I157" s="978" t="str">
        <f>IF(D157=0,"0-0",(VLOOKUP(D157,'CONSOLIDADO PLAN DESARROLLO'!$EL$9:$ET$304,$R$3,0)))</f>
        <v>0-0</v>
      </c>
      <c r="J157" s="979"/>
      <c r="K157" s="987"/>
      <c r="L157" s="990"/>
      <c r="M157" s="174"/>
      <c r="N157" s="175"/>
      <c r="O157" s="176"/>
      <c r="P157" s="46"/>
      <c r="Q157" s="47"/>
      <c r="R157" s="1009"/>
      <c r="S157" s="48"/>
      <c r="T157" s="888"/>
      <c r="U157" s="49"/>
      <c r="V157" s="888"/>
      <c r="W157" s="49"/>
      <c r="X157" s="888"/>
      <c r="Y157" s="49"/>
      <c r="Z157" s="888"/>
      <c r="AA157" s="49"/>
      <c r="AB157" s="888"/>
      <c r="AC157" s="49"/>
      <c r="AD157" s="888"/>
      <c r="AE157" s="49"/>
      <c r="AF157" s="888"/>
      <c r="AG157" s="50"/>
      <c r="AH157" s="855"/>
      <c r="AI157" s="855"/>
      <c r="AJ157" s="879">
        <f>+R157+T157+V157+X157+Z157+AB157+AD157+AF157</f>
        <v>0</v>
      </c>
      <c r="AK157" s="103">
        <f t="shared" ref="AK157:AK162" si="579">AC157+AE157+AG157+S157+U157+W157+Y157+AA157</f>
        <v>0</v>
      </c>
      <c r="AL157" s="51"/>
      <c r="AM157" s="52"/>
      <c r="AN157" s="52"/>
      <c r="AO157" s="52"/>
      <c r="AP157" s="52"/>
      <c r="AQ157" s="52"/>
      <c r="AR157" s="53">
        <f t="shared" ref="AR157:AR162" si="580">SUM(AL157:AQ157)</f>
        <v>0</v>
      </c>
      <c r="AS157" s="54"/>
      <c r="AT157" s="52"/>
      <c r="AU157" s="53">
        <f t="shared" ref="AU157:AU161" si="581">SUM(AS157:AT157)</f>
        <v>0</v>
      </c>
      <c r="AV157" s="54"/>
      <c r="AW157" s="52"/>
      <c r="AX157" s="52"/>
      <c r="AY157" s="52"/>
      <c r="AZ157" s="55"/>
      <c r="BA157" s="56"/>
      <c r="BB157" s="56"/>
      <c r="BC157" s="57"/>
    </row>
    <row r="158" spans="1:55" ht="17.25" hidden="1" customHeight="1" x14ac:dyDescent="0.2">
      <c r="A158" s="955"/>
      <c r="B158" s="957"/>
      <c r="C158" s="960"/>
      <c r="D158" s="969"/>
      <c r="E158" s="973"/>
      <c r="F158" s="966"/>
      <c r="G158" s="994"/>
      <c r="H158" s="975"/>
      <c r="I158" s="980"/>
      <c r="J158" s="981"/>
      <c r="K158" s="987"/>
      <c r="L158" s="991"/>
      <c r="M158" s="174"/>
      <c r="N158" s="175"/>
      <c r="O158" s="176"/>
      <c r="P158" s="46"/>
      <c r="Q158" s="47"/>
      <c r="R158" s="1010"/>
      <c r="S158" s="48"/>
      <c r="T158" s="889"/>
      <c r="U158" s="49"/>
      <c r="V158" s="889"/>
      <c r="W158" s="49"/>
      <c r="X158" s="889"/>
      <c r="Y158" s="49"/>
      <c r="Z158" s="889"/>
      <c r="AA158" s="49"/>
      <c r="AB158" s="889"/>
      <c r="AC158" s="49"/>
      <c r="AD158" s="889"/>
      <c r="AE158" s="49"/>
      <c r="AF158" s="889"/>
      <c r="AG158" s="50"/>
      <c r="AH158" s="856"/>
      <c r="AI158" s="856"/>
      <c r="AJ158" s="880"/>
      <c r="AK158" s="103">
        <f t="shared" si="579"/>
        <v>0</v>
      </c>
      <c r="AL158" s="51"/>
      <c r="AM158" s="52"/>
      <c r="AN158" s="52"/>
      <c r="AO158" s="52"/>
      <c r="AP158" s="52"/>
      <c r="AQ158" s="52"/>
      <c r="AR158" s="53">
        <f t="shared" si="580"/>
        <v>0</v>
      </c>
      <c r="AS158" s="54"/>
      <c r="AT158" s="52"/>
      <c r="AU158" s="53">
        <f t="shared" si="581"/>
        <v>0</v>
      </c>
      <c r="AV158" s="54"/>
      <c r="AW158" s="52"/>
      <c r="AX158" s="52"/>
      <c r="AY158" s="52"/>
      <c r="AZ158" s="55"/>
      <c r="BA158" s="56"/>
      <c r="BB158" s="56"/>
      <c r="BC158" s="57"/>
    </row>
    <row r="159" spans="1:55" ht="17.25" hidden="1" customHeight="1" x14ac:dyDescent="0.2">
      <c r="A159" s="955"/>
      <c r="B159" s="957"/>
      <c r="C159" s="960"/>
      <c r="D159" s="969"/>
      <c r="E159" s="973"/>
      <c r="F159" s="966"/>
      <c r="G159" s="994"/>
      <c r="H159" s="975"/>
      <c r="I159" s="980"/>
      <c r="J159" s="981"/>
      <c r="K159" s="987"/>
      <c r="L159" s="991"/>
      <c r="M159" s="174"/>
      <c r="N159" s="175"/>
      <c r="O159" s="176"/>
      <c r="P159" s="46"/>
      <c r="Q159" s="47"/>
      <c r="R159" s="1010"/>
      <c r="S159" s="48"/>
      <c r="T159" s="889"/>
      <c r="U159" s="49"/>
      <c r="V159" s="889"/>
      <c r="W159" s="49"/>
      <c r="X159" s="889"/>
      <c r="Y159" s="49"/>
      <c r="Z159" s="889"/>
      <c r="AA159" s="49"/>
      <c r="AB159" s="889"/>
      <c r="AC159" s="49"/>
      <c r="AD159" s="889"/>
      <c r="AE159" s="49"/>
      <c r="AF159" s="889"/>
      <c r="AG159" s="50"/>
      <c r="AH159" s="856"/>
      <c r="AI159" s="856"/>
      <c r="AJ159" s="880"/>
      <c r="AK159" s="103">
        <f t="shared" si="579"/>
        <v>0</v>
      </c>
      <c r="AL159" s="51"/>
      <c r="AM159" s="52"/>
      <c r="AN159" s="52"/>
      <c r="AO159" s="52"/>
      <c r="AP159" s="52"/>
      <c r="AQ159" s="52"/>
      <c r="AR159" s="53">
        <f t="shared" si="580"/>
        <v>0</v>
      </c>
      <c r="AS159" s="54"/>
      <c r="AT159" s="52"/>
      <c r="AU159" s="53">
        <f t="shared" si="581"/>
        <v>0</v>
      </c>
      <c r="AV159" s="54"/>
      <c r="AW159" s="52"/>
      <c r="AX159" s="52"/>
      <c r="AY159" s="52"/>
      <c r="AZ159" s="55"/>
      <c r="BA159" s="56"/>
      <c r="BB159" s="56"/>
      <c r="BC159" s="57"/>
    </row>
    <row r="160" spans="1:55" ht="17.25" hidden="1" customHeight="1" x14ac:dyDescent="0.2">
      <c r="A160" s="955"/>
      <c r="B160" s="957"/>
      <c r="C160" s="960"/>
      <c r="D160" s="969"/>
      <c r="E160" s="973"/>
      <c r="F160" s="966"/>
      <c r="G160" s="994"/>
      <c r="H160" s="975"/>
      <c r="I160" s="980"/>
      <c r="J160" s="981"/>
      <c r="K160" s="987"/>
      <c r="L160" s="991"/>
      <c r="M160" s="174"/>
      <c r="N160" s="175"/>
      <c r="O160" s="176"/>
      <c r="P160" s="46"/>
      <c r="Q160" s="47"/>
      <c r="R160" s="1010"/>
      <c r="S160" s="48"/>
      <c r="T160" s="889"/>
      <c r="U160" s="49"/>
      <c r="V160" s="889"/>
      <c r="W160" s="49"/>
      <c r="X160" s="889"/>
      <c r="Y160" s="49"/>
      <c r="Z160" s="889"/>
      <c r="AA160" s="49"/>
      <c r="AB160" s="889"/>
      <c r="AC160" s="49"/>
      <c r="AD160" s="889"/>
      <c r="AE160" s="49"/>
      <c r="AF160" s="889"/>
      <c r="AG160" s="50"/>
      <c r="AH160" s="856"/>
      <c r="AI160" s="856"/>
      <c r="AJ160" s="880"/>
      <c r="AK160" s="103">
        <f t="shared" si="579"/>
        <v>0</v>
      </c>
      <c r="AL160" s="51"/>
      <c r="AM160" s="52"/>
      <c r="AN160" s="52"/>
      <c r="AO160" s="52"/>
      <c r="AP160" s="52"/>
      <c r="AQ160" s="52"/>
      <c r="AR160" s="53">
        <f t="shared" si="580"/>
        <v>0</v>
      </c>
      <c r="AS160" s="54"/>
      <c r="AT160" s="52"/>
      <c r="AU160" s="53">
        <f t="shared" si="581"/>
        <v>0</v>
      </c>
      <c r="AV160" s="54"/>
      <c r="AW160" s="52"/>
      <c r="AX160" s="52"/>
      <c r="AY160" s="52"/>
      <c r="AZ160" s="55"/>
      <c r="BA160" s="56"/>
      <c r="BB160" s="56"/>
      <c r="BC160" s="57"/>
    </row>
    <row r="161" spans="1:55" ht="17.25" hidden="1" customHeight="1" x14ac:dyDescent="0.2">
      <c r="A161" s="955"/>
      <c r="B161" s="957"/>
      <c r="C161" s="960"/>
      <c r="D161" s="969"/>
      <c r="E161" s="973"/>
      <c r="F161" s="966"/>
      <c r="G161" s="994"/>
      <c r="H161" s="975"/>
      <c r="I161" s="980"/>
      <c r="J161" s="981"/>
      <c r="K161" s="987"/>
      <c r="L161" s="991"/>
      <c r="M161" s="174"/>
      <c r="N161" s="175"/>
      <c r="O161" s="176"/>
      <c r="P161" s="46"/>
      <c r="Q161" s="47"/>
      <c r="R161" s="1010"/>
      <c r="S161" s="48"/>
      <c r="T161" s="889"/>
      <c r="U161" s="49"/>
      <c r="V161" s="889"/>
      <c r="W161" s="49"/>
      <c r="X161" s="889"/>
      <c r="Y161" s="49"/>
      <c r="Z161" s="889"/>
      <c r="AA161" s="49"/>
      <c r="AB161" s="889"/>
      <c r="AC161" s="49"/>
      <c r="AD161" s="889"/>
      <c r="AE161" s="49"/>
      <c r="AF161" s="889"/>
      <c r="AG161" s="50"/>
      <c r="AH161" s="856"/>
      <c r="AI161" s="856"/>
      <c r="AJ161" s="880"/>
      <c r="AK161" s="103">
        <f t="shared" si="579"/>
        <v>0</v>
      </c>
      <c r="AL161" s="51"/>
      <c r="AM161" s="52"/>
      <c r="AN161" s="52"/>
      <c r="AO161" s="52"/>
      <c r="AP161" s="52"/>
      <c r="AQ161" s="52"/>
      <c r="AR161" s="53">
        <f t="shared" si="580"/>
        <v>0</v>
      </c>
      <c r="AS161" s="54"/>
      <c r="AT161" s="52"/>
      <c r="AU161" s="53">
        <f t="shared" si="581"/>
        <v>0</v>
      </c>
      <c r="AV161" s="54"/>
      <c r="AW161" s="52"/>
      <c r="AX161" s="52"/>
      <c r="AY161" s="52"/>
      <c r="AZ161" s="55"/>
      <c r="BA161" s="56"/>
      <c r="BB161" s="56"/>
      <c r="BC161" s="57"/>
    </row>
    <row r="162" spans="1:55" ht="17.25" hidden="1" customHeight="1" x14ac:dyDescent="0.2">
      <c r="A162" s="955"/>
      <c r="B162" s="958"/>
      <c r="C162" s="961"/>
      <c r="D162" s="970"/>
      <c r="E162" s="973"/>
      <c r="F162" s="967"/>
      <c r="G162" s="995"/>
      <c r="H162" s="976"/>
      <c r="I162" s="980"/>
      <c r="J162" s="981"/>
      <c r="K162" s="988"/>
      <c r="L162" s="991"/>
      <c r="M162" s="177"/>
      <c r="N162" s="178"/>
      <c r="O162" s="179"/>
      <c r="P162" s="106"/>
      <c r="Q162" s="107"/>
      <c r="R162" s="1010"/>
      <c r="S162" s="108"/>
      <c r="T162" s="889"/>
      <c r="U162" s="109"/>
      <c r="V162" s="889"/>
      <c r="W162" s="109"/>
      <c r="X162" s="889"/>
      <c r="Y162" s="109"/>
      <c r="Z162" s="889"/>
      <c r="AA162" s="109"/>
      <c r="AB162" s="889"/>
      <c r="AC162" s="109"/>
      <c r="AD162" s="889"/>
      <c r="AE162" s="109"/>
      <c r="AF162" s="889"/>
      <c r="AG162" s="110"/>
      <c r="AH162" s="856"/>
      <c r="AI162" s="856"/>
      <c r="AJ162" s="881"/>
      <c r="AK162" s="103">
        <f t="shared" si="579"/>
        <v>0</v>
      </c>
      <c r="AL162" s="111"/>
      <c r="AM162" s="112"/>
      <c r="AN162" s="112"/>
      <c r="AO162" s="112"/>
      <c r="AP162" s="112"/>
      <c r="AQ162" s="112"/>
      <c r="AR162" s="53">
        <f t="shared" si="580"/>
        <v>0</v>
      </c>
      <c r="AS162" s="113"/>
      <c r="AT162" s="112"/>
      <c r="AU162" s="53">
        <f>SUM(AS162:AT162)</f>
        <v>0</v>
      </c>
      <c r="AV162" s="113"/>
      <c r="AW162" s="112"/>
      <c r="AX162" s="112"/>
      <c r="AY162" s="112"/>
      <c r="AZ162" s="114"/>
      <c r="BA162" s="115"/>
      <c r="BB162" s="115"/>
      <c r="BC162" s="116"/>
    </row>
    <row r="163" spans="1:55" ht="9.9499999999999993" hidden="1" customHeight="1" thickBot="1" x14ac:dyDescent="0.25">
      <c r="A163" s="956"/>
      <c r="B163" s="959"/>
      <c r="C163" s="962"/>
      <c r="D163" s="971"/>
      <c r="E163" s="974"/>
      <c r="F163" s="968"/>
      <c r="G163" s="996"/>
      <c r="H163" s="977"/>
      <c r="I163" s="982"/>
      <c r="J163" s="983"/>
      <c r="K163" s="989"/>
      <c r="L163" s="992"/>
      <c r="M163" s="180"/>
      <c r="N163" s="181"/>
      <c r="O163" s="182"/>
      <c r="P163" s="117"/>
      <c r="Q163" s="117"/>
      <c r="R163" s="1011"/>
      <c r="S163" s="183"/>
      <c r="T163" s="890"/>
      <c r="U163" s="184"/>
      <c r="V163" s="890"/>
      <c r="W163" s="184"/>
      <c r="X163" s="890"/>
      <c r="Y163" s="184"/>
      <c r="Z163" s="890"/>
      <c r="AA163" s="184"/>
      <c r="AB163" s="890"/>
      <c r="AC163" s="184"/>
      <c r="AD163" s="890"/>
      <c r="AE163" s="184"/>
      <c r="AF163" s="890"/>
      <c r="AG163" s="185"/>
      <c r="AH163" s="857"/>
      <c r="AI163" s="857"/>
      <c r="AJ163" s="118"/>
      <c r="AK163" s="119"/>
      <c r="AL163" s="186"/>
      <c r="AM163" s="187"/>
      <c r="AN163" s="187"/>
      <c r="AO163" s="187"/>
      <c r="AP163" s="187"/>
      <c r="AQ163" s="187"/>
      <c r="AR163" s="120"/>
      <c r="AS163" s="188"/>
      <c r="AT163" s="187"/>
      <c r="AU163" s="120"/>
      <c r="AV163" s="188"/>
      <c r="AW163" s="187"/>
      <c r="AX163" s="187"/>
      <c r="AY163" s="187"/>
      <c r="AZ163" s="189"/>
      <c r="BA163" s="190"/>
      <c r="BB163" s="190"/>
      <c r="BC163" s="191"/>
    </row>
    <row r="164" spans="1:55" ht="6" hidden="1" customHeight="1" x14ac:dyDescent="0.2">
      <c r="A164" s="156"/>
      <c r="B164" s="192"/>
      <c r="C164" s="192"/>
      <c r="D164" s="192"/>
      <c r="E164" s="192"/>
      <c r="F164" s="192"/>
      <c r="G164" s="192"/>
      <c r="H164" s="192"/>
      <c r="I164" s="993"/>
      <c r="J164" s="993"/>
      <c r="K164" s="192"/>
      <c r="L164" s="192"/>
      <c r="M164" s="192"/>
      <c r="N164" s="192"/>
      <c r="O164" s="192"/>
      <c r="P164" s="192"/>
      <c r="Q164" s="192"/>
      <c r="R164" s="192"/>
      <c r="S164" s="192"/>
      <c r="T164" s="192"/>
      <c r="U164" s="192"/>
      <c r="V164" s="192"/>
      <c r="W164" s="192"/>
      <c r="X164" s="192"/>
      <c r="Y164" s="192"/>
      <c r="Z164" s="192"/>
      <c r="AA164" s="192"/>
      <c r="AB164" s="192"/>
      <c r="AC164" s="192"/>
      <c r="AD164" s="192"/>
      <c r="AE164" s="192"/>
      <c r="AF164" s="192"/>
      <c r="AG164" s="192"/>
      <c r="AH164" s="192"/>
      <c r="AI164" s="192"/>
      <c r="AJ164" s="192"/>
      <c r="AK164" s="193"/>
      <c r="AL164" s="193"/>
      <c r="AM164" s="193"/>
      <c r="AN164" s="193"/>
      <c r="AO164" s="193"/>
      <c r="AP164" s="193"/>
      <c r="AQ164" s="194"/>
      <c r="AR164" s="193"/>
      <c r="AS164" s="193"/>
      <c r="AT164" s="193"/>
      <c r="AU164" s="193"/>
      <c r="AV164" s="193"/>
      <c r="AW164" s="193"/>
      <c r="AX164" s="193"/>
      <c r="AY164" s="193"/>
      <c r="AZ164" s="193"/>
      <c r="BA164" s="193"/>
      <c r="BB164" s="193"/>
      <c r="BC164" s="156"/>
    </row>
    <row r="165" spans="1:55" ht="72" hidden="1" customHeight="1" x14ac:dyDescent="0.2">
      <c r="A165" s="954">
        <v>18</v>
      </c>
      <c r="B165" s="161" t="s">
        <v>1705</v>
      </c>
      <c r="C165" s="162" t="s">
        <v>1706</v>
      </c>
      <c r="D165" s="163" t="s">
        <v>21</v>
      </c>
      <c r="E165" s="163" t="s">
        <v>1893</v>
      </c>
      <c r="F165" s="162" t="s">
        <v>1707</v>
      </c>
      <c r="G165" s="164" t="s">
        <v>1679</v>
      </c>
      <c r="H165" s="164" t="s">
        <v>1680</v>
      </c>
      <c r="I165" s="165" t="s">
        <v>1909</v>
      </c>
      <c r="J165" s="166">
        <f>+$N$3</f>
        <v>2019</v>
      </c>
      <c r="K165" s="164" t="s">
        <v>1926</v>
      </c>
      <c r="L165" s="165" t="s">
        <v>1927</v>
      </c>
      <c r="M165" s="162" t="s">
        <v>1708</v>
      </c>
      <c r="N165" s="162" t="s">
        <v>1709</v>
      </c>
      <c r="O165" s="162" t="s">
        <v>1710</v>
      </c>
      <c r="P165" s="162" t="s">
        <v>1711</v>
      </c>
      <c r="Q165" s="162" t="s">
        <v>1712</v>
      </c>
      <c r="R165" s="167">
        <f t="shared" ref="R165" si="582">SUM(R166:R172)</f>
        <v>0</v>
      </c>
      <c r="S165" s="168">
        <f t="shared" ref="S165" si="583">SUM(S166:S172)</f>
        <v>0</v>
      </c>
      <c r="T165" s="169">
        <f t="shared" ref="T165" si="584">SUM(T166:T172)</f>
        <v>0</v>
      </c>
      <c r="U165" s="170">
        <f t="shared" ref="U165" si="585">SUM(U166:U172)</f>
        <v>0</v>
      </c>
      <c r="V165" s="169">
        <f t="shared" ref="V165" si="586">SUM(V166:V172)</f>
        <v>0</v>
      </c>
      <c r="W165" s="170">
        <f t="shared" ref="W165" si="587">SUM(W166:W172)</f>
        <v>0</v>
      </c>
      <c r="X165" s="169">
        <f t="shared" ref="X165" si="588">SUM(X166:X172)</f>
        <v>0</v>
      </c>
      <c r="Y165" s="170">
        <f t="shared" ref="Y165" si="589">SUM(Y166:Y172)</f>
        <v>0</v>
      </c>
      <c r="Z165" s="169">
        <f t="shared" ref="Z165" si="590">SUM(Z166:Z172)</f>
        <v>0</v>
      </c>
      <c r="AA165" s="170">
        <f t="shared" ref="AA165" si="591">SUM(AA166:AA172)</f>
        <v>0</v>
      </c>
      <c r="AB165" s="169">
        <f t="shared" ref="AB165" si="592">SUM(AB166:AB172)</f>
        <v>0</v>
      </c>
      <c r="AC165" s="170">
        <f t="shared" ref="AC165" si="593">SUM(AC166:AC172)</f>
        <v>0</v>
      </c>
      <c r="AD165" s="169">
        <f t="shared" ref="AD165" si="594">SUM(AD166:AD172)</f>
        <v>0</v>
      </c>
      <c r="AE165" s="170">
        <f t="shared" ref="AE165" si="595">SUM(AE166:AE172)</f>
        <v>0</v>
      </c>
      <c r="AF165" s="169">
        <f t="shared" ref="AF165" si="596">SUM(AF166:AF172)</f>
        <v>0</v>
      </c>
      <c r="AG165" s="171">
        <f t="shared" ref="AG165" si="597">SUM(AG166:AG172)</f>
        <v>0</v>
      </c>
      <c r="AH165" s="854"/>
      <c r="AI165" s="854"/>
      <c r="AJ165" s="172">
        <f t="shared" ref="AJ165" si="598">SUM(AJ166:AJ172)</f>
        <v>0</v>
      </c>
      <c r="AK165" s="173">
        <f t="shared" ref="AK165" si="599">SUM(AK166:AK172)</f>
        <v>0</v>
      </c>
      <c r="AL165" s="41">
        <f t="shared" ref="AL165" si="600">SUM(AL166:AL172)</f>
        <v>0</v>
      </c>
      <c r="AM165" s="42">
        <f t="shared" ref="AM165" si="601">SUM(AM166:AM172)</f>
        <v>0</v>
      </c>
      <c r="AN165" s="42">
        <f t="shared" ref="AN165" si="602">SUM(AN166:AN172)</f>
        <v>0</v>
      </c>
      <c r="AO165" s="42">
        <f t="shared" ref="AO165" si="603">SUM(AO166:AO172)</f>
        <v>0</v>
      </c>
      <c r="AP165" s="42">
        <f t="shared" ref="AP165" si="604">SUM(AP166:AP172)</f>
        <v>0</v>
      </c>
      <c r="AQ165" s="42">
        <f t="shared" ref="AQ165" si="605">SUM(AQ166:AQ172)</f>
        <v>0</v>
      </c>
      <c r="AR165" s="43">
        <f t="shared" ref="AR165" si="606">SUM(AR166:AR172)</f>
        <v>0</v>
      </c>
      <c r="AS165" s="104">
        <f t="shared" ref="AS165" si="607">SUM(AS166:AS172)</f>
        <v>0</v>
      </c>
      <c r="AT165" s="42">
        <f t="shared" ref="AT165" si="608">SUM(AT166:AT172)</f>
        <v>0</v>
      </c>
      <c r="AU165" s="43">
        <f t="shared" ref="AU165" si="609">SUM(AU166:AU172)</f>
        <v>0</v>
      </c>
      <c r="AV165" s="104">
        <f t="shared" ref="AV165" si="610">SUM(AV166:AV172)</f>
        <v>0</v>
      </c>
      <c r="AW165" s="42">
        <f t="shared" ref="AW165" si="611">SUM(AW166:AW172)</f>
        <v>0</v>
      </c>
      <c r="AX165" s="42">
        <f t="shared" ref="AX165" si="612">SUM(AX166:AX172)</f>
        <v>0</v>
      </c>
      <c r="AY165" s="42">
        <f t="shared" ref="AY165" si="613">SUM(AY166:AY172)</f>
        <v>0</v>
      </c>
      <c r="AZ165" s="105">
        <f t="shared" ref="AZ165" si="614">SUM(AZ166:AZ172)</f>
        <v>0</v>
      </c>
      <c r="BA165" s="44" t="s">
        <v>1685</v>
      </c>
      <c r="BB165" s="44" t="s">
        <v>1686</v>
      </c>
      <c r="BC165" s="45" t="s">
        <v>1687</v>
      </c>
    </row>
    <row r="166" spans="1:55" ht="17.25" hidden="1" customHeight="1" x14ac:dyDescent="0.2">
      <c r="A166" s="955"/>
      <c r="B166" s="957" t="str">
        <f>VLOOKUP($D$9,'PROYECTOS REGISTRADOS'!$A$2:$D$82,4,0)</f>
        <v>Implementación de estrategias para la ampliación, cobertura, adecuación y mantenimiento de las redes de energía, gas, telefonia, conectividad, telecomunicaciones del Municipio de Tocancipá, Cundinamarca, Centro Oriente.</v>
      </c>
      <c r="C166" s="960" t="str">
        <f>VLOOKUP($D$9,'PROYECTOS REGISTRADOS'!$A$2:$D$82,3,0)</f>
        <v>2016-25817-0049</v>
      </c>
      <c r="D166" s="969"/>
      <c r="E166" s="972" t="str">
        <f>IF(D166=0,"0-0",(VLOOKUP(D166,'CONSOLIDADO PLAN DESARROLLO'!$EL$9:$ET$304,2,0)))</f>
        <v>0-0</v>
      </c>
      <c r="F166" s="966" t="str">
        <f>IF(D166=0,"0-0",(VLOOKUP(D166,'CONSOLIDADO PLAN DESARROLLO'!$EL$9:$ET$304,3,0)))</f>
        <v>0-0</v>
      </c>
      <c r="G166" s="994" t="str">
        <f>IF(D166=0,"0-0",(VLOOKUP(D166,'CONSOLIDADO PLAN DESARROLLO'!$EL$9:$ET$304,4,0)))</f>
        <v>0-0</v>
      </c>
      <c r="H166" s="975" t="str">
        <f>IF(D166=0,"0-0",(VLOOKUP(D166,'CONSOLIDADO PLAN DESARROLLO'!$EL$9:$ET$304,5,0)))</f>
        <v>0-0</v>
      </c>
      <c r="I166" s="978" t="str">
        <f>IF(D166=0,"0-0",(VLOOKUP(D166,'CONSOLIDADO PLAN DESARROLLO'!$EL$9:$ET$304,$R$3,0)))</f>
        <v>0-0</v>
      </c>
      <c r="J166" s="979"/>
      <c r="K166" s="987"/>
      <c r="L166" s="990"/>
      <c r="M166" s="174"/>
      <c r="N166" s="175"/>
      <c r="O166" s="176"/>
      <c r="P166" s="46"/>
      <c r="Q166" s="47"/>
      <c r="R166" s="1009"/>
      <c r="S166" s="48"/>
      <c r="T166" s="888"/>
      <c r="U166" s="49"/>
      <c r="V166" s="888"/>
      <c r="W166" s="49"/>
      <c r="X166" s="888"/>
      <c r="Y166" s="49"/>
      <c r="Z166" s="888"/>
      <c r="AA166" s="49"/>
      <c r="AB166" s="888"/>
      <c r="AC166" s="49"/>
      <c r="AD166" s="888"/>
      <c r="AE166" s="49"/>
      <c r="AF166" s="888"/>
      <c r="AG166" s="50"/>
      <c r="AH166" s="855"/>
      <c r="AI166" s="855"/>
      <c r="AJ166" s="879">
        <f>+R166+T166+V166+X166+Z166+AB166+AD166+AF166</f>
        <v>0</v>
      </c>
      <c r="AK166" s="103">
        <f t="shared" ref="AK166:AK171" si="615">AC166+AE166+AG166+S166+U166+W166+Y166+AA166</f>
        <v>0</v>
      </c>
      <c r="AL166" s="51"/>
      <c r="AM166" s="52"/>
      <c r="AN166" s="52"/>
      <c r="AO166" s="52"/>
      <c r="AP166" s="52"/>
      <c r="AQ166" s="52"/>
      <c r="AR166" s="53">
        <f t="shared" ref="AR166:AR171" si="616">SUM(AL166:AQ166)</f>
        <v>0</v>
      </c>
      <c r="AS166" s="54"/>
      <c r="AT166" s="52"/>
      <c r="AU166" s="53">
        <f t="shared" ref="AU166:AU170" si="617">SUM(AS166:AT166)</f>
        <v>0</v>
      </c>
      <c r="AV166" s="54"/>
      <c r="AW166" s="52"/>
      <c r="AX166" s="52"/>
      <c r="AY166" s="52"/>
      <c r="AZ166" s="55"/>
      <c r="BA166" s="56"/>
      <c r="BB166" s="56"/>
      <c r="BC166" s="57"/>
    </row>
    <row r="167" spans="1:55" ht="17.25" hidden="1" customHeight="1" x14ac:dyDescent="0.2">
      <c r="A167" s="955"/>
      <c r="B167" s="957"/>
      <c r="C167" s="960"/>
      <c r="D167" s="969"/>
      <c r="E167" s="973"/>
      <c r="F167" s="966"/>
      <c r="G167" s="994"/>
      <c r="H167" s="975"/>
      <c r="I167" s="980"/>
      <c r="J167" s="981"/>
      <c r="K167" s="987"/>
      <c r="L167" s="991"/>
      <c r="M167" s="174"/>
      <c r="N167" s="175"/>
      <c r="O167" s="176"/>
      <c r="P167" s="46"/>
      <c r="Q167" s="47"/>
      <c r="R167" s="1010"/>
      <c r="S167" s="48"/>
      <c r="T167" s="889"/>
      <c r="U167" s="49"/>
      <c r="V167" s="889"/>
      <c r="W167" s="49"/>
      <c r="X167" s="889"/>
      <c r="Y167" s="49"/>
      <c r="Z167" s="889"/>
      <c r="AA167" s="49"/>
      <c r="AB167" s="889"/>
      <c r="AC167" s="49"/>
      <c r="AD167" s="889"/>
      <c r="AE167" s="49"/>
      <c r="AF167" s="889"/>
      <c r="AG167" s="50"/>
      <c r="AH167" s="856"/>
      <c r="AI167" s="856"/>
      <c r="AJ167" s="880"/>
      <c r="AK167" s="103">
        <f t="shared" si="615"/>
        <v>0</v>
      </c>
      <c r="AL167" s="51"/>
      <c r="AM167" s="52"/>
      <c r="AN167" s="52"/>
      <c r="AO167" s="52"/>
      <c r="AP167" s="52"/>
      <c r="AQ167" s="52"/>
      <c r="AR167" s="53">
        <f t="shared" si="616"/>
        <v>0</v>
      </c>
      <c r="AS167" s="54"/>
      <c r="AT167" s="52"/>
      <c r="AU167" s="53">
        <f t="shared" si="617"/>
        <v>0</v>
      </c>
      <c r="AV167" s="54"/>
      <c r="AW167" s="52"/>
      <c r="AX167" s="52"/>
      <c r="AY167" s="52"/>
      <c r="AZ167" s="55"/>
      <c r="BA167" s="56"/>
      <c r="BB167" s="56"/>
      <c r="BC167" s="57"/>
    </row>
    <row r="168" spans="1:55" ht="17.25" hidden="1" customHeight="1" x14ac:dyDescent="0.2">
      <c r="A168" s="955"/>
      <c r="B168" s="957"/>
      <c r="C168" s="960"/>
      <c r="D168" s="969"/>
      <c r="E168" s="973"/>
      <c r="F168" s="966"/>
      <c r="G168" s="994"/>
      <c r="H168" s="975"/>
      <c r="I168" s="980"/>
      <c r="J168" s="981"/>
      <c r="K168" s="987"/>
      <c r="L168" s="991"/>
      <c r="M168" s="174"/>
      <c r="N168" s="175"/>
      <c r="O168" s="176"/>
      <c r="P168" s="46"/>
      <c r="Q168" s="47"/>
      <c r="R168" s="1010"/>
      <c r="S168" s="48"/>
      <c r="T168" s="889"/>
      <c r="U168" s="49"/>
      <c r="V168" s="889"/>
      <c r="W168" s="49"/>
      <c r="X168" s="889"/>
      <c r="Y168" s="49"/>
      <c r="Z168" s="889"/>
      <c r="AA168" s="49"/>
      <c r="AB168" s="889"/>
      <c r="AC168" s="49"/>
      <c r="AD168" s="889"/>
      <c r="AE168" s="49"/>
      <c r="AF168" s="889"/>
      <c r="AG168" s="50"/>
      <c r="AH168" s="856"/>
      <c r="AI168" s="856"/>
      <c r="AJ168" s="880"/>
      <c r="AK168" s="103">
        <f t="shared" si="615"/>
        <v>0</v>
      </c>
      <c r="AL168" s="51"/>
      <c r="AM168" s="52"/>
      <c r="AN168" s="52"/>
      <c r="AO168" s="52"/>
      <c r="AP168" s="52"/>
      <c r="AQ168" s="52"/>
      <c r="AR168" s="53">
        <f t="shared" si="616"/>
        <v>0</v>
      </c>
      <c r="AS168" s="54"/>
      <c r="AT168" s="52"/>
      <c r="AU168" s="53">
        <f t="shared" si="617"/>
        <v>0</v>
      </c>
      <c r="AV168" s="54"/>
      <c r="AW168" s="52"/>
      <c r="AX168" s="52"/>
      <c r="AY168" s="52"/>
      <c r="AZ168" s="55"/>
      <c r="BA168" s="56"/>
      <c r="BB168" s="56"/>
      <c r="BC168" s="57"/>
    </row>
    <row r="169" spans="1:55" ht="17.25" hidden="1" customHeight="1" x14ac:dyDescent="0.2">
      <c r="A169" s="955"/>
      <c r="B169" s="957"/>
      <c r="C169" s="960"/>
      <c r="D169" s="969"/>
      <c r="E169" s="973"/>
      <c r="F169" s="966"/>
      <c r="G169" s="994"/>
      <c r="H169" s="975"/>
      <c r="I169" s="980"/>
      <c r="J169" s="981"/>
      <c r="K169" s="987"/>
      <c r="L169" s="991"/>
      <c r="M169" s="174"/>
      <c r="N169" s="175"/>
      <c r="O169" s="176"/>
      <c r="P169" s="46"/>
      <c r="Q169" s="47"/>
      <c r="R169" s="1010"/>
      <c r="S169" s="48"/>
      <c r="T169" s="889"/>
      <c r="U169" s="49"/>
      <c r="V169" s="889"/>
      <c r="W169" s="49"/>
      <c r="X169" s="889"/>
      <c r="Y169" s="49"/>
      <c r="Z169" s="889"/>
      <c r="AA169" s="49"/>
      <c r="AB169" s="889"/>
      <c r="AC169" s="49"/>
      <c r="AD169" s="889"/>
      <c r="AE169" s="49"/>
      <c r="AF169" s="889"/>
      <c r="AG169" s="50"/>
      <c r="AH169" s="856"/>
      <c r="AI169" s="856"/>
      <c r="AJ169" s="880"/>
      <c r="AK169" s="103">
        <f t="shared" si="615"/>
        <v>0</v>
      </c>
      <c r="AL169" s="51"/>
      <c r="AM169" s="52"/>
      <c r="AN169" s="52"/>
      <c r="AO169" s="52"/>
      <c r="AP169" s="52"/>
      <c r="AQ169" s="52"/>
      <c r="AR169" s="53">
        <f t="shared" si="616"/>
        <v>0</v>
      </c>
      <c r="AS169" s="54"/>
      <c r="AT169" s="52"/>
      <c r="AU169" s="53">
        <f t="shared" si="617"/>
        <v>0</v>
      </c>
      <c r="AV169" s="54"/>
      <c r="AW169" s="52"/>
      <c r="AX169" s="52"/>
      <c r="AY169" s="52"/>
      <c r="AZ169" s="55"/>
      <c r="BA169" s="56"/>
      <c r="BB169" s="56"/>
      <c r="BC169" s="57"/>
    </row>
    <row r="170" spans="1:55" ht="17.25" hidden="1" customHeight="1" x14ac:dyDescent="0.2">
      <c r="A170" s="955"/>
      <c r="B170" s="957"/>
      <c r="C170" s="960"/>
      <c r="D170" s="969"/>
      <c r="E170" s="973"/>
      <c r="F170" s="966"/>
      <c r="G170" s="994"/>
      <c r="H170" s="975"/>
      <c r="I170" s="980"/>
      <c r="J170" s="981"/>
      <c r="K170" s="987"/>
      <c r="L170" s="991"/>
      <c r="M170" s="174"/>
      <c r="N170" s="175"/>
      <c r="O170" s="176"/>
      <c r="P170" s="46"/>
      <c r="Q170" s="47"/>
      <c r="R170" s="1010"/>
      <c r="S170" s="48"/>
      <c r="T170" s="889"/>
      <c r="U170" s="49"/>
      <c r="V170" s="889"/>
      <c r="W170" s="49"/>
      <c r="X170" s="889"/>
      <c r="Y170" s="49"/>
      <c r="Z170" s="889"/>
      <c r="AA170" s="49"/>
      <c r="AB170" s="889"/>
      <c r="AC170" s="49"/>
      <c r="AD170" s="889"/>
      <c r="AE170" s="49"/>
      <c r="AF170" s="889"/>
      <c r="AG170" s="50"/>
      <c r="AH170" s="856"/>
      <c r="AI170" s="856"/>
      <c r="AJ170" s="880"/>
      <c r="AK170" s="103">
        <f t="shared" si="615"/>
        <v>0</v>
      </c>
      <c r="AL170" s="51"/>
      <c r="AM170" s="52"/>
      <c r="AN170" s="52"/>
      <c r="AO170" s="52"/>
      <c r="AP170" s="52"/>
      <c r="AQ170" s="52"/>
      <c r="AR170" s="53">
        <f t="shared" si="616"/>
        <v>0</v>
      </c>
      <c r="AS170" s="54"/>
      <c r="AT170" s="52"/>
      <c r="AU170" s="53">
        <f t="shared" si="617"/>
        <v>0</v>
      </c>
      <c r="AV170" s="54"/>
      <c r="AW170" s="52"/>
      <c r="AX170" s="52"/>
      <c r="AY170" s="52"/>
      <c r="AZ170" s="55"/>
      <c r="BA170" s="56"/>
      <c r="BB170" s="56"/>
      <c r="BC170" s="57"/>
    </row>
    <row r="171" spans="1:55" ht="17.25" hidden="1" customHeight="1" x14ac:dyDescent="0.2">
      <c r="A171" s="955"/>
      <c r="B171" s="958"/>
      <c r="C171" s="961"/>
      <c r="D171" s="970"/>
      <c r="E171" s="973"/>
      <c r="F171" s="967"/>
      <c r="G171" s="995"/>
      <c r="H171" s="976"/>
      <c r="I171" s="980"/>
      <c r="J171" s="981"/>
      <c r="K171" s="988"/>
      <c r="L171" s="991"/>
      <c r="M171" s="177"/>
      <c r="N171" s="178"/>
      <c r="O171" s="179"/>
      <c r="P171" s="106"/>
      <c r="Q171" s="107"/>
      <c r="R171" s="1010"/>
      <c r="S171" s="108"/>
      <c r="T171" s="889"/>
      <c r="U171" s="109"/>
      <c r="V171" s="889"/>
      <c r="W171" s="109"/>
      <c r="X171" s="889"/>
      <c r="Y171" s="109"/>
      <c r="Z171" s="889"/>
      <c r="AA171" s="109"/>
      <c r="AB171" s="889"/>
      <c r="AC171" s="109"/>
      <c r="AD171" s="889"/>
      <c r="AE171" s="109"/>
      <c r="AF171" s="889"/>
      <c r="AG171" s="110"/>
      <c r="AH171" s="856"/>
      <c r="AI171" s="856"/>
      <c r="AJ171" s="881"/>
      <c r="AK171" s="103">
        <f t="shared" si="615"/>
        <v>0</v>
      </c>
      <c r="AL171" s="111"/>
      <c r="AM171" s="112"/>
      <c r="AN171" s="112"/>
      <c r="AO171" s="112"/>
      <c r="AP171" s="112"/>
      <c r="AQ171" s="112"/>
      <c r="AR171" s="53">
        <f t="shared" si="616"/>
        <v>0</v>
      </c>
      <c r="AS171" s="113"/>
      <c r="AT171" s="112"/>
      <c r="AU171" s="53">
        <f>SUM(AS171:AT171)</f>
        <v>0</v>
      </c>
      <c r="AV171" s="113"/>
      <c r="AW171" s="112"/>
      <c r="AX171" s="112"/>
      <c r="AY171" s="112"/>
      <c r="AZ171" s="114"/>
      <c r="BA171" s="115"/>
      <c r="BB171" s="115"/>
      <c r="BC171" s="116"/>
    </row>
    <row r="172" spans="1:55" ht="9.9499999999999993" hidden="1" customHeight="1" thickBot="1" x14ac:dyDescent="0.25">
      <c r="A172" s="956"/>
      <c r="B172" s="959"/>
      <c r="C172" s="962"/>
      <c r="D172" s="971"/>
      <c r="E172" s="974"/>
      <c r="F172" s="968"/>
      <c r="G172" s="996"/>
      <c r="H172" s="977"/>
      <c r="I172" s="982"/>
      <c r="J172" s="983"/>
      <c r="K172" s="989"/>
      <c r="L172" s="992"/>
      <c r="M172" s="180"/>
      <c r="N172" s="181"/>
      <c r="O172" s="182"/>
      <c r="P172" s="117"/>
      <c r="Q172" s="117"/>
      <c r="R172" s="1011"/>
      <c r="S172" s="183"/>
      <c r="T172" s="890"/>
      <c r="U172" s="184"/>
      <c r="V172" s="890"/>
      <c r="W172" s="184"/>
      <c r="X172" s="890"/>
      <c r="Y172" s="184"/>
      <c r="Z172" s="890"/>
      <c r="AA172" s="184"/>
      <c r="AB172" s="890"/>
      <c r="AC172" s="184"/>
      <c r="AD172" s="890"/>
      <c r="AE172" s="184"/>
      <c r="AF172" s="890"/>
      <c r="AG172" s="185"/>
      <c r="AH172" s="857"/>
      <c r="AI172" s="857"/>
      <c r="AJ172" s="118"/>
      <c r="AK172" s="119"/>
      <c r="AL172" s="186"/>
      <c r="AM172" s="187"/>
      <c r="AN172" s="187"/>
      <c r="AO172" s="187"/>
      <c r="AP172" s="187"/>
      <c r="AQ172" s="187"/>
      <c r="AR172" s="120"/>
      <c r="AS172" s="188"/>
      <c r="AT172" s="187"/>
      <c r="AU172" s="120"/>
      <c r="AV172" s="188"/>
      <c r="AW172" s="187"/>
      <c r="AX172" s="187"/>
      <c r="AY172" s="187"/>
      <c r="AZ172" s="189"/>
      <c r="BA172" s="190"/>
      <c r="BB172" s="190"/>
      <c r="BC172" s="191"/>
    </row>
    <row r="173" spans="1:55" ht="6" hidden="1" customHeight="1" x14ac:dyDescent="0.2">
      <c r="A173" s="156"/>
      <c r="B173" s="192"/>
      <c r="C173" s="192"/>
      <c r="D173" s="192"/>
      <c r="E173" s="192"/>
      <c r="F173" s="192"/>
      <c r="G173" s="192"/>
      <c r="H173" s="192"/>
      <c r="I173" s="993"/>
      <c r="J173" s="993"/>
      <c r="K173" s="192"/>
      <c r="L173" s="192"/>
      <c r="M173" s="192"/>
      <c r="N173" s="192"/>
      <c r="O173" s="192"/>
      <c r="P173" s="192"/>
      <c r="Q173" s="192"/>
      <c r="R173" s="192"/>
      <c r="S173" s="192"/>
      <c r="T173" s="192"/>
      <c r="U173" s="192"/>
      <c r="V173" s="192"/>
      <c r="W173" s="192"/>
      <c r="X173" s="192"/>
      <c r="Y173" s="192"/>
      <c r="Z173" s="192"/>
      <c r="AA173" s="192"/>
      <c r="AB173" s="192"/>
      <c r="AC173" s="192"/>
      <c r="AD173" s="192"/>
      <c r="AE173" s="192"/>
      <c r="AF173" s="192"/>
      <c r="AG173" s="192"/>
      <c r="AH173" s="192"/>
      <c r="AI173" s="192"/>
      <c r="AJ173" s="192"/>
      <c r="AK173" s="193"/>
      <c r="AL173" s="193"/>
      <c r="AM173" s="193"/>
      <c r="AN173" s="193"/>
      <c r="AO173" s="193"/>
      <c r="AP173" s="193"/>
      <c r="AQ173" s="194"/>
      <c r="AR173" s="193"/>
      <c r="AS173" s="193"/>
      <c r="AT173" s="193"/>
      <c r="AU173" s="193"/>
      <c r="AV173" s="193"/>
      <c r="AW173" s="193"/>
      <c r="AX173" s="193"/>
      <c r="AY173" s="193"/>
      <c r="AZ173" s="193"/>
      <c r="BA173" s="193"/>
      <c r="BB173" s="193"/>
      <c r="BC173" s="156"/>
    </row>
    <row r="174" spans="1:55" ht="72" hidden="1" customHeight="1" x14ac:dyDescent="0.2">
      <c r="A174" s="954">
        <v>19</v>
      </c>
      <c r="B174" s="161" t="s">
        <v>1705</v>
      </c>
      <c r="C174" s="162" t="s">
        <v>1706</v>
      </c>
      <c r="D174" s="163" t="s">
        <v>21</v>
      </c>
      <c r="E174" s="163" t="s">
        <v>1893</v>
      </c>
      <c r="F174" s="162" t="s">
        <v>1707</v>
      </c>
      <c r="G174" s="164" t="s">
        <v>1679</v>
      </c>
      <c r="H174" s="164" t="s">
        <v>1680</v>
      </c>
      <c r="I174" s="165" t="s">
        <v>1909</v>
      </c>
      <c r="J174" s="166">
        <f>+$N$3</f>
        <v>2019</v>
      </c>
      <c r="K174" s="164" t="s">
        <v>1926</v>
      </c>
      <c r="L174" s="165" t="s">
        <v>1927</v>
      </c>
      <c r="M174" s="162" t="s">
        <v>1708</v>
      </c>
      <c r="N174" s="162" t="s">
        <v>1709</v>
      </c>
      <c r="O174" s="162" t="s">
        <v>1710</v>
      </c>
      <c r="P174" s="162" t="s">
        <v>1711</v>
      </c>
      <c r="Q174" s="162" t="s">
        <v>1712</v>
      </c>
      <c r="R174" s="167">
        <f t="shared" ref="R174" si="618">SUM(R175:R181)</f>
        <v>0</v>
      </c>
      <c r="S174" s="168">
        <f t="shared" ref="S174" si="619">SUM(S175:S181)</f>
        <v>0</v>
      </c>
      <c r="T174" s="169">
        <f t="shared" ref="T174" si="620">SUM(T175:T181)</f>
        <v>0</v>
      </c>
      <c r="U174" s="170">
        <f t="shared" ref="U174" si="621">SUM(U175:U181)</f>
        <v>0</v>
      </c>
      <c r="V174" s="169">
        <f t="shared" ref="V174" si="622">SUM(V175:V181)</f>
        <v>0</v>
      </c>
      <c r="W174" s="170">
        <f t="shared" ref="W174" si="623">SUM(W175:W181)</f>
        <v>0</v>
      </c>
      <c r="X174" s="169">
        <f t="shared" ref="X174" si="624">SUM(X175:X181)</f>
        <v>0</v>
      </c>
      <c r="Y174" s="170">
        <f t="shared" ref="Y174" si="625">SUM(Y175:Y181)</f>
        <v>0</v>
      </c>
      <c r="Z174" s="169">
        <f t="shared" ref="Z174" si="626">SUM(Z175:Z181)</f>
        <v>0</v>
      </c>
      <c r="AA174" s="170">
        <f t="shared" ref="AA174" si="627">SUM(AA175:AA181)</f>
        <v>0</v>
      </c>
      <c r="AB174" s="169">
        <f t="shared" ref="AB174" si="628">SUM(AB175:AB181)</f>
        <v>0</v>
      </c>
      <c r="AC174" s="170">
        <f t="shared" ref="AC174" si="629">SUM(AC175:AC181)</f>
        <v>0</v>
      </c>
      <c r="AD174" s="169">
        <f t="shared" ref="AD174" si="630">SUM(AD175:AD181)</f>
        <v>0</v>
      </c>
      <c r="AE174" s="170">
        <f t="shared" ref="AE174" si="631">SUM(AE175:AE181)</f>
        <v>0</v>
      </c>
      <c r="AF174" s="169">
        <f t="shared" ref="AF174" si="632">SUM(AF175:AF181)</f>
        <v>0</v>
      </c>
      <c r="AG174" s="171">
        <f t="shared" ref="AG174" si="633">SUM(AG175:AG181)</f>
        <v>0</v>
      </c>
      <c r="AH174" s="854"/>
      <c r="AI174" s="854"/>
      <c r="AJ174" s="172">
        <f t="shared" ref="AJ174" si="634">SUM(AJ175:AJ181)</f>
        <v>0</v>
      </c>
      <c r="AK174" s="173">
        <f t="shared" ref="AK174" si="635">SUM(AK175:AK181)</f>
        <v>0</v>
      </c>
      <c r="AL174" s="41">
        <f t="shared" ref="AL174" si="636">SUM(AL175:AL181)</f>
        <v>0</v>
      </c>
      <c r="AM174" s="42">
        <f t="shared" ref="AM174" si="637">SUM(AM175:AM181)</f>
        <v>0</v>
      </c>
      <c r="AN174" s="42">
        <f t="shared" ref="AN174" si="638">SUM(AN175:AN181)</f>
        <v>0</v>
      </c>
      <c r="AO174" s="42">
        <f t="shared" ref="AO174" si="639">SUM(AO175:AO181)</f>
        <v>0</v>
      </c>
      <c r="AP174" s="42">
        <f t="shared" ref="AP174" si="640">SUM(AP175:AP181)</f>
        <v>0</v>
      </c>
      <c r="AQ174" s="42">
        <f t="shared" ref="AQ174" si="641">SUM(AQ175:AQ181)</f>
        <v>0</v>
      </c>
      <c r="AR174" s="43">
        <f t="shared" ref="AR174" si="642">SUM(AR175:AR181)</f>
        <v>0</v>
      </c>
      <c r="AS174" s="104">
        <f t="shared" ref="AS174" si="643">SUM(AS175:AS181)</f>
        <v>0</v>
      </c>
      <c r="AT174" s="42">
        <f t="shared" ref="AT174" si="644">SUM(AT175:AT181)</f>
        <v>0</v>
      </c>
      <c r="AU174" s="43">
        <f t="shared" ref="AU174" si="645">SUM(AU175:AU181)</f>
        <v>0</v>
      </c>
      <c r="AV174" s="104">
        <f t="shared" ref="AV174" si="646">SUM(AV175:AV181)</f>
        <v>0</v>
      </c>
      <c r="AW174" s="42">
        <f t="shared" ref="AW174" si="647">SUM(AW175:AW181)</f>
        <v>0</v>
      </c>
      <c r="AX174" s="42">
        <f t="shared" ref="AX174" si="648">SUM(AX175:AX181)</f>
        <v>0</v>
      </c>
      <c r="AY174" s="42">
        <f t="shared" ref="AY174" si="649">SUM(AY175:AY181)</f>
        <v>0</v>
      </c>
      <c r="AZ174" s="105">
        <f t="shared" ref="AZ174" si="650">SUM(AZ175:AZ181)</f>
        <v>0</v>
      </c>
      <c r="BA174" s="44" t="s">
        <v>1685</v>
      </c>
      <c r="BB174" s="44" t="s">
        <v>1686</v>
      </c>
      <c r="BC174" s="45" t="s">
        <v>1687</v>
      </c>
    </row>
    <row r="175" spans="1:55" ht="17.25" hidden="1" customHeight="1" x14ac:dyDescent="0.2">
      <c r="A175" s="955"/>
      <c r="B175" s="957" t="str">
        <f>VLOOKUP($D$9,'PROYECTOS REGISTRADOS'!$A$2:$D$82,4,0)</f>
        <v>Implementación de estrategias para la ampliación, cobertura, adecuación y mantenimiento de las redes de energía, gas, telefonia, conectividad, telecomunicaciones del Municipio de Tocancipá, Cundinamarca, Centro Oriente.</v>
      </c>
      <c r="C175" s="960" t="str">
        <f>VLOOKUP($D$9,'PROYECTOS REGISTRADOS'!$A$2:$D$82,3,0)</f>
        <v>2016-25817-0049</v>
      </c>
      <c r="D175" s="969"/>
      <c r="E175" s="972" t="str">
        <f>IF(D175=0,"0-0",(VLOOKUP(D175,'CONSOLIDADO PLAN DESARROLLO'!$EL$9:$ET$304,2,0)))</f>
        <v>0-0</v>
      </c>
      <c r="F175" s="966" t="str">
        <f>IF(D175=0,"0-0",(VLOOKUP(D175,'CONSOLIDADO PLAN DESARROLLO'!$EL$9:$ET$304,3,0)))</f>
        <v>0-0</v>
      </c>
      <c r="G175" s="994" t="str">
        <f>IF(D175=0,"0-0",(VLOOKUP(D175,'CONSOLIDADO PLAN DESARROLLO'!$EL$9:$ET$304,4,0)))</f>
        <v>0-0</v>
      </c>
      <c r="H175" s="975" t="str">
        <f>IF(D175=0,"0-0",(VLOOKUP(D175,'CONSOLIDADO PLAN DESARROLLO'!$EL$9:$ET$304,5,0)))</f>
        <v>0-0</v>
      </c>
      <c r="I175" s="978" t="str">
        <f>IF(D175=0,"0-0",(VLOOKUP(D175,'CONSOLIDADO PLAN DESARROLLO'!$EL$9:$ET$304,$R$3,0)))</f>
        <v>0-0</v>
      </c>
      <c r="J175" s="979"/>
      <c r="K175" s="987"/>
      <c r="L175" s="990"/>
      <c r="M175" s="174"/>
      <c r="N175" s="175"/>
      <c r="O175" s="176"/>
      <c r="P175" s="46"/>
      <c r="Q175" s="47"/>
      <c r="R175" s="1009"/>
      <c r="S175" s="48"/>
      <c r="T175" s="888"/>
      <c r="U175" s="49"/>
      <c r="V175" s="888"/>
      <c r="W175" s="49"/>
      <c r="X175" s="888"/>
      <c r="Y175" s="49"/>
      <c r="Z175" s="888"/>
      <c r="AA175" s="49"/>
      <c r="AB175" s="888"/>
      <c r="AC175" s="49"/>
      <c r="AD175" s="888"/>
      <c r="AE175" s="49"/>
      <c r="AF175" s="888"/>
      <c r="AG175" s="50"/>
      <c r="AH175" s="855"/>
      <c r="AI175" s="855"/>
      <c r="AJ175" s="879">
        <f>+R175+T175+V175+X175+Z175+AB175+AD175+AF175</f>
        <v>0</v>
      </c>
      <c r="AK175" s="103">
        <f t="shared" ref="AK175:AK180" si="651">AC175+AE175+AG175+S175+U175+W175+Y175+AA175</f>
        <v>0</v>
      </c>
      <c r="AL175" s="51"/>
      <c r="AM175" s="52"/>
      <c r="AN175" s="52"/>
      <c r="AO175" s="52"/>
      <c r="AP175" s="52"/>
      <c r="AQ175" s="52"/>
      <c r="AR175" s="53">
        <f t="shared" ref="AR175:AR180" si="652">SUM(AL175:AQ175)</f>
        <v>0</v>
      </c>
      <c r="AS175" s="54"/>
      <c r="AT175" s="52"/>
      <c r="AU175" s="53">
        <f t="shared" ref="AU175:AU179" si="653">SUM(AS175:AT175)</f>
        <v>0</v>
      </c>
      <c r="AV175" s="54"/>
      <c r="AW175" s="52"/>
      <c r="AX175" s="52"/>
      <c r="AY175" s="52"/>
      <c r="AZ175" s="55"/>
      <c r="BA175" s="56"/>
      <c r="BB175" s="56"/>
      <c r="BC175" s="57"/>
    </row>
    <row r="176" spans="1:55" ht="17.25" hidden="1" customHeight="1" x14ac:dyDescent="0.2">
      <c r="A176" s="955"/>
      <c r="B176" s="957"/>
      <c r="C176" s="960"/>
      <c r="D176" s="969"/>
      <c r="E176" s="973"/>
      <c r="F176" s="966"/>
      <c r="G176" s="994"/>
      <c r="H176" s="975"/>
      <c r="I176" s="980"/>
      <c r="J176" s="981"/>
      <c r="K176" s="987"/>
      <c r="L176" s="991"/>
      <c r="M176" s="174"/>
      <c r="N176" s="175"/>
      <c r="O176" s="176"/>
      <c r="P176" s="46"/>
      <c r="Q176" s="47"/>
      <c r="R176" s="1010"/>
      <c r="S176" s="48"/>
      <c r="T176" s="889"/>
      <c r="U176" s="49"/>
      <c r="V176" s="889"/>
      <c r="W176" s="49"/>
      <c r="X176" s="889"/>
      <c r="Y176" s="49"/>
      <c r="Z176" s="889"/>
      <c r="AA176" s="49"/>
      <c r="AB176" s="889"/>
      <c r="AC176" s="49"/>
      <c r="AD176" s="889"/>
      <c r="AE176" s="49"/>
      <c r="AF176" s="889"/>
      <c r="AG176" s="50"/>
      <c r="AH176" s="856"/>
      <c r="AI176" s="856"/>
      <c r="AJ176" s="880"/>
      <c r="AK176" s="103">
        <f t="shared" si="651"/>
        <v>0</v>
      </c>
      <c r="AL176" s="51"/>
      <c r="AM176" s="52"/>
      <c r="AN176" s="52"/>
      <c r="AO176" s="52"/>
      <c r="AP176" s="52"/>
      <c r="AQ176" s="52"/>
      <c r="AR176" s="53">
        <f t="shared" si="652"/>
        <v>0</v>
      </c>
      <c r="AS176" s="54"/>
      <c r="AT176" s="52"/>
      <c r="AU176" s="53">
        <f t="shared" si="653"/>
        <v>0</v>
      </c>
      <c r="AV176" s="54"/>
      <c r="AW176" s="52"/>
      <c r="AX176" s="52"/>
      <c r="AY176" s="52"/>
      <c r="AZ176" s="55"/>
      <c r="BA176" s="56"/>
      <c r="BB176" s="56"/>
      <c r="BC176" s="57"/>
    </row>
    <row r="177" spans="1:55" ht="17.25" hidden="1" customHeight="1" x14ac:dyDescent="0.2">
      <c r="A177" s="955"/>
      <c r="B177" s="957"/>
      <c r="C177" s="960"/>
      <c r="D177" s="969"/>
      <c r="E177" s="973"/>
      <c r="F177" s="966"/>
      <c r="G177" s="994"/>
      <c r="H177" s="975"/>
      <c r="I177" s="980"/>
      <c r="J177" s="981"/>
      <c r="K177" s="987"/>
      <c r="L177" s="991"/>
      <c r="M177" s="174"/>
      <c r="N177" s="175"/>
      <c r="O177" s="176"/>
      <c r="P177" s="46"/>
      <c r="Q177" s="47"/>
      <c r="R177" s="1010"/>
      <c r="S177" s="48"/>
      <c r="T177" s="889"/>
      <c r="U177" s="49"/>
      <c r="V177" s="889"/>
      <c r="W177" s="49"/>
      <c r="X177" s="889"/>
      <c r="Y177" s="49"/>
      <c r="Z177" s="889"/>
      <c r="AA177" s="49"/>
      <c r="AB177" s="889"/>
      <c r="AC177" s="49"/>
      <c r="AD177" s="889"/>
      <c r="AE177" s="49"/>
      <c r="AF177" s="889"/>
      <c r="AG177" s="50"/>
      <c r="AH177" s="856"/>
      <c r="AI177" s="856"/>
      <c r="AJ177" s="880"/>
      <c r="AK177" s="103">
        <f t="shared" si="651"/>
        <v>0</v>
      </c>
      <c r="AL177" s="51"/>
      <c r="AM177" s="52"/>
      <c r="AN177" s="52"/>
      <c r="AO177" s="52"/>
      <c r="AP177" s="52"/>
      <c r="AQ177" s="52"/>
      <c r="AR177" s="53">
        <f t="shared" si="652"/>
        <v>0</v>
      </c>
      <c r="AS177" s="54"/>
      <c r="AT177" s="52"/>
      <c r="AU177" s="53">
        <f t="shared" si="653"/>
        <v>0</v>
      </c>
      <c r="AV177" s="54"/>
      <c r="AW177" s="52"/>
      <c r="AX177" s="52"/>
      <c r="AY177" s="52"/>
      <c r="AZ177" s="55"/>
      <c r="BA177" s="56"/>
      <c r="BB177" s="56"/>
      <c r="BC177" s="57"/>
    </row>
    <row r="178" spans="1:55" ht="17.25" hidden="1" customHeight="1" x14ac:dyDescent="0.2">
      <c r="A178" s="955"/>
      <c r="B178" s="957"/>
      <c r="C178" s="960"/>
      <c r="D178" s="969"/>
      <c r="E178" s="973"/>
      <c r="F178" s="966"/>
      <c r="G178" s="994"/>
      <c r="H178" s="975"/>
      <c r="I178" s="980"/>
      <c r="J178" s="981"/>
      <c r="K178" s="987"/>
      <c r="L178" s="991"/>
      <c r="M178" s="174"/>
      <c r="N178" s="175"/>
      <c r="O178" s="176"/>
      <c r="P178" s="46"/>
      <c r="Q178" s="47"/>
      <c r="R178" s="1010"/>
      <c r="S178" s="48"/>
      <c r="T178" s="889"/>
      <c r="U178" s="49"/>
      <c r="V178" s="889"/>
      <c r="W178" s="49"/>
      <c r="X178" s="889"/>
      <c r="Y178" s="49"/>
      <c r="Z178" s="889"/>
      <c r="AA178" s="49"/>
      <c r="AB178" s="889"/>
      <c r="AC178" s="49"/>
      <c r="AD178" s="889"/>
      <c r="AE178" s="49"/>
      <c r="AF178" s="889"/>
      <c r="AG178" s="50"/>
      <c r="AH178" s="856"/>
      <c r="AI178" s="856"/>
      <c r="AJ178" s="880"/>
      <c r="AK178" s="103">
        <f t="shared" si="651"/>
        <v>0</v>
      </c>
      <c r="AL178" s="51"/>
      <c r="AM178" s="52"/>
      <c r="AN178" s="52"/>
      <c r="AO178" s="52"/>
      <c r="AP178" s="52"/>
      <c r="AQ178" s="52"/>
      <c r="AR178" s="53">
        <f t="shared" si="652"/>
        <v>0</v>
      </c>
      <c r="AS178" s="54"/>
      <c r="AT178" s="52"/>
      <c r="AU178" s="53">
        <f t="shared" si="653"/>
        <v>0</v>
      </c>
      <c r="AV178" s="54"/>
      <c r="AW178" s="52"/>
      <c r="AX178" s="52"/>
      <c r="AY178" s="52"/>
      <c r="AZ178" s="55"/>
      <c r="BA178" s="56"/>
      <c r="BB178" s="56"/>
      <c r="BC178" s="57"/>
    </row>
    <row r="179" spans="1:55" ht="17.25" hidden="1" customHeight="1" x14ac:dyDescent="0.2">
      <c r="A179" s="955"/>
      <c r="B179" s="957"/>
      <c r="C179" s="960"/>
      <c r="D179" s="969"/>
      <c r="E179" s="973"/>
      <c r="F179" s="966"/>
      <c r="G179" s="994"/>
      <c r="H179" s="975"/>
      <c r="I179" s="980"/>
      <c r="J179" s="981"/>
      <c r="K179" s="987"/>
      <c r="L179" s="991"/>
      <c r="M179" s="174"/>
      <c r="N179" s="175"/>
      <c r="O179" s="176"/>
      <c r="P179" s="46"/>
      <c r="Q179" s="47"/>
      <c r="R179" s="1010"/>
      <c r="S179" s="48"/>
      <c r="T179" s="889"/>
      <c r="U179" s="49"/>
      <c r="V179" s="889"/>
      <c r="W179" s="49"/>
      <c r="X179" s="889"/>
      <c r="Y179" s="49"/>
      <c r="Z179" s="889"/>
      <c r="AA179" s="49"/>
      <c r="AB179" s="889"/>
      <c r="AC179" s="49"/>
      <c r="AD179" s="889"/>
      <c r="AE179" s="49"/>
      <c r="AF179" s="889"/>
      <c r="AG179" s="50"/>
      <c r="AH179" s="856"/>
      <c r="AI179" s="856"/>
      <c r="AJ179" s="880"/>
      <c r="AK179" s="103">
        <f t="shared" si="651"/>
        <v>0</v>
      </c>
      <c r="AL179" s="51"/>
      <c r="AM179" s="52"/>
      <c r="AN179" s="52"/>
      <c r="AO179" s="52"/>
      <c r="AP179" s="52"/>
      <c r="AQ179" s="52"/>
      <c r="AR179" s="53">
        <f t="shared" si="652"/>
        <v>0</v>
      </c>
      <c r="AS179" s="54"/>
      <c r="AT179" s="52"/>
      <c r="AU179" s="53">
        <f t="shared" si="653"/>
        <v>0</v>
      </c>
      <c r="AV179" s="54"/>
      <c r="AW179" s="52"/>
      <c r="AX179" s="52"/>
      <c r="AY179" s="52"/>
      <c r="AZ179" s="55"/>
      <c r="BA179" s="56"/>
      <c r="BB179" s="56"/>
      <c r="BC179" s="57"/>
    </row>
    <row r="180" spans="1:55" ht="17.25" hidden="1" customHeight="1" x14ac:dyDescent="0.2">
      <c r="A180" s="955"/>
      <c r="B180" s="958"/>
      <c r="C180" s="961"/>
      <c r="D180" s="970"/>
      <c r="E180" s="973"/>
      <c r="F180" s="967"/>
      <c r="G180" s="995"/>
      <c r="H180" s="976"/>
      <c r="I180" s="980"/>
      <c r="J180" s="981"/>
      <c r="K180" s="988"/>
      <c r="L180" s="991"/>
      <c r="M180" s="177"/>
      <c r="N180" s="178"/>
      <c r="O180" s="179"/>
      <c r="P180" s="106"/>
      <c r="Q180" s="107"/>
      <c r="R180" s="1010"/>
      <c r="S180" s="108"/>
      <c r="T180" s="889"/>
      <c r="U180" s="109"/>
      <c r="V180" s="889"/>
      <c r="W180" s="109"/>
      <c r="X180" s="889"/>
      <c r="Y180" s="109"/>
      <c r="Z180" s="889"/>
      <c r="AA180" s="109"/>
      <c r="AB180" s="889"/>
      <c r="AC180" s="109"/>
      <c r="AD180" s="889"/>
      <c r="AE180" s="109"/>
      <c r="AF180" s="889"/>
      <c r="AG180" s="110"/>
      <c r="AH180" s="856"/>
      <c r="AI180" s="856"/>
      <c r="AJ180" s="881"/>
      <c r="AK180" s="103">
        <f t="shared" si="651"/>
        <v>0</v>
      </c>
      <c r="AL180" s="111"/>
      <c r="AM180" s="112"/>
      <c r="AN180" s="112"/>
      <c r="AO180" s="112"/>
      <c r="AP180" s="112"/>
      <c r="AQ180" s="112"/>
      <c r="AR180" s="53">
        <f t="shared" si="652"/>
        <v>0</v>
      </c>
      <c r="AS180" s="113"/>
      <c r="AT180" s="112"/>
      <c r="AU180" s="53">
        <f>SUM(AS180:AT180)</f>
        <v>0</v>
      </c>
      <c r="AV180" s="113"/>
      <c r="AW180" s="112"/>
      <c r="AX180" s="112"/>
      <c r="AY180" s="112"/>
      <c r="AZ180" s="114"/>
      <c r="BA180" s="115"/>
      <c r="BB180" s="115"/>
      <c r="BC180" s="116"/>
    </row>
    <row r="181" spans="1:55" ht="9.9499999999999993" hidden="1" customHeight="1" thickBot="1" x14ac:dyDescent="0.25">
      <c r="A181" s="956"/>
      <c r="B181" s="959"/>
      <c r="C181" s="962"/>
      <c r="D181" s="971"/>
      <c r="E181" s="974"/>
      <c r="F181" s="968"/>
      <c r="G181" s="996"/>
      <c r="H181" s="977"/>
      <c r="I181" s="982"/>
      <c r="J181" s="983"/>
      <c r="K181" s="989"/>
      <c r="L181" s="992"/>
      <c r="M181" s="180"/>
      <c r="N181" s="181"/>
      <c r="O181" s="182"/>
      <c r="P181" s="117"/>
      <c r="Q181" s="117"/>
      <c r="R181" s="1011"/>
      <c r="S181" s="183"/>
      <c r="T181" s="890"/>
      <c r="U181" s="184"/>
      <c r="V181" s="890"/>
      <c r="W181" s="184"/>
      <c r="X181" s="890"/>
      <c r="Y181" s="184"/>
      <c r="Z181" s="890"/>
      <c r="AA181" s="184"/>
      <c r="AB181" s="890"/>
      <c r="AC181" s="184"/>
      <c r="AD181" s="890"/>
      <c r="AE181" s="184"/>
      <c r="AF181" s="890"/>
      <c r="AG181" s="185"/>
      <c r="AH181" s="857"/>
      <c r="AI181" s="857"/>
      <c r="AJ181" s="118"/>
      <c r="AK181" s="119"/>
      <c r="AL181" s="186"/>
      <c r="AM181" s="187"/>
      <c r="AN181" s="187"/>
      <c r="AO181" s="187"/>
      <c r="AP181" s="187"/>
      <c r="AQ181" s="187"/>
      <c r="AR181" s="120"/>
      <c r="AS181" s="188"/>
      <c r="AT181" s="187"/>
      <c r="AU181" s="120"/>
      <c r="AV181" s="188"/>
      <c r="AW181" s="187"/>
      <c r="AX181" s="187"/>
      <c r="AY181" s="187"/>
      <c r="AZ181" s="189"/>
      <c r="BA181" s="190"/>
      <c r="BB181" s="190"/>
      <c r="BC181" s="191"/>
    </row>
    <row r="182" spans="1:55" ht="6" hidden="1" customHeight="1" x14ac:dyDescent="0.2">
      <c r="A182" s="156"/>
      <c r="B182" s="192"/>
      <c r="C182" s="192"/>
      <c r="D182" s="192"/>
      <c r="E182" s="192"/>
      <c r="F182" s="192"/>
      <c r="G182" s="192"/>
      <c r="H182" s="192"/>
      <c r="I182" s="993"/>
      <c r="J182" s="993"/>
      <c r="K182" s="192"/>
      <c r="L182" s="192"/>
      <c r="M182" s="192"/>
      <c r="N182" s="192"/>
      <c r="O182" s="192"/>
      <c r="P182" s="192"/>
      <c r="Q182" s="192"/>
      <c r="R182" s="192"/>
      <c r="S182" s="192"/>
      <c r="T182" s="192"/>
      <c r="U182" s="192"/>
      <c r="V182" s="192"/>
      <c r="W182" s="192"/>
      <c r="X182" s="192"/>
      <c r="Y182" s="192"/>
      <c r="Z182" s="192"/>
      <c r="AA182" s="192"/>
      <c r="AB182" s="192"/>
      <c r="AC182" s="192"/>
      <c r="AD182" s="192"/>
      <c r="AE182" s="192"/>
      <c r="AF182" s="192"/>
      <c r="AG182" s="192"/>
      <c r="AH182" s="192"/>
      <c r="AI182" s="192"/>
      <c r="AJ182" s="192"/>
      <c r="AK182" s="193"/>
      <c r="AL182" s="193"/>
      <c r="AM182" s="193"/>
      <c r="AN182" s="193"/>
      <c r="AO182" s="193"/>
      <c r="AP182" s="193"/>
      <c r="AQ182" s="194"/>
      <c r="AR182" s="193"/>
      <c r="AS182" s="193"/>
      <c r="AT182" s="193"/>
      <c r="AU182" s="193"/>
      <c r="AV182" s="193"/>
      <c r="AW182" s="193"/>
      <c r="AX182" s="193"/>
      <c r="AY182" s="193"/>
      <c r="AZ182" s="193"/>
      <c r="BA182" s="193"/>
      <c r="BB182" s="193"/>
      <c r="BC182" s="156"/>
    </row>
    <row r="183" spans="1:55" ht="72" hidden="1" customHeight="1" x14ac:dyDescent="0.2">
      <c r="A183" s="954">
        <v>20</v>
      </c>
      <c r="B183" s="161" t="s">
        <v>1705</v>
      </c>
      <c r="C183" s="162" t="s">
        <v>1706</v>
      </c>
      <c r="D183" s="163" t="s">
        <v>21</v>
      </c>
      <c r="E183" s="163" t="s">
        <v>1893</v>
      </c>
      <c r="F183" s="162" t="s">
        <v>1707</v>
      </c>
      <c r="G183" s="164" t="s">
        <v>1679</v>
      </c>
      <c r="H183" s="164" t="s">
        <v>1680</v>
      </c>
      <c r="I183" s="165" t="s">
        <v>1909</v>
      </c>
      <c r="J183" s="166">
        <f>+$N$3</f>
        <v>2019</v>
      </c>
      <c r="K183" s="164" t="s">
        <v>1926</v>
      </c>
      <c r="L183" s="165" t="s">
        <v>1927</v>
      </c>
      <c r="M183" s="162" t="s">
        <v>1708</v>
      </c>
      <c r="N183" s="162" t="s">
        <v>1709</v>
      </c>
      <c r="O183" s="162" t="s">
        <v>1710</v>
      </c>
      <c r="P183" s="162" t="s">
        <v>1711</v>
      </c>
      <c r="Q183" s="162" t="s">
        <v>1712</v>
      </c>
      <c r="R183" s="167">
        <f t="shared" ref="R183" si="654">SUM(R184:R190)</f>
        <v>0</v>
      </c>
      <c r="S183" s="168">
        <f t="shared" ref="S183" si="655">SUM(S184:S190)</f>
        <v>0</v>
      </c>
      <c r="T183" s="169">
        <f t="shared" ref="T183" si="656">SUM(T184:T190)</f>
        <v>0</v>
      </c>
      <c r="U183" s="170">
        <f t="shared" ref="U183" si="657">SUM(U184:U190)</f>
        <v>0</v>
      </c>
      <c r="V183" s="169">
        <f t="shared" ref="V183" si="658">SUM(V184:V190)</f>
        <v>0</v>
      </c>
      <c r="W183" s="170">
        <f t="shared" ref="W183" si="659">SUM(W184:W190)</f>
        <v>0</v>
      </c>
      <c r="X183" s="169">
        <f t="shared" ref="X183" si="660">SUM(X184:X190)</f>
        <v>0</v>
      </c>
      <c r="Y183" s="170">
        <f t="shared" ref="Y183" si="661">SUM(Y184:Y190)</f>
        <v>0</v>
      </c>
      <c r="Z183" s="169">
        <f t="shared" ref="Z183" si="662">SUM(Z184:Z190)</f>
        <v>0</v>
      </c>
      <c r="AA183" s="170">
        <f t="shared" ref="AA183" si="663">SUM(AA184:AA190)</f>
        <v>0</v>
      </c>
      <c r="AB183" s="169">
        <f t="shared" ref="AB183" si="664">SUM(AB184:AB190)</f>
        <v>0</v>
      </c>
      <c r="AC183" s="170">
        <f t="shared" ref="AC183" si="665">SUM(AC184:AC190)</f>
        <v>0</v>
      </c>
      <c r="AD183" s="169">
        <f t="shared" ref="AD183" si="666">SUM(AD184:AD190)</f>
        <v>0</v>
      </c>
      <c r="AE183" s="170">
        <f t="shared" ref="AE183" si="667">SUM(AE184:AE190)</f>
        <v>0</v>
      </c>
      <c r="AF183" s="169">
        <f t="shared" ref="AF183" si="668">SUM(AF184:AF190)</f>
        <v>0</v>
      </c>
      <c r="AG183" s="171">
        <f t="shared" ref="AG183" si="669">SUM(AG184:AG190)</f>
        <v>0</v>
      </c>
      <c r="AH183" s="854"/>
      <c r="AI183" s="854"/>
      <c r="AJ183" s="172">
        <f t="shared" ref="AJ183" si="670">SUM(AJ184:AJ190)</f>
        <v>0</v>
      </c>
      <c r="AK183" s="173">
        <f t="shared" ref="AK183" si="671">SUM(AK184:AK190)</f>
        <v>0</v>
      </c>
      <c r="AL183" s="41">
        <f t="shared" ref="AL183" si="672">SUM(AL184:AL190)</f>
        <v>0</v>
      </c>
      <c r="AM183" s="42">
        <f t="shared" ref="AM183" si="673">SUM(AM184:AM190)</f>
        <v>0</v>
      </c>
      <c r="AN183" s="42">
        <f t="shared" ref="AN183" si="674">SUM(AN184:AN190)</f>
        <v>0</v>
      </c>
      <c r="AO183" s="42">
        <f t="shared" ref="AO183" si="675">SUM(AO184:AO190)</f>
        <v>0</v>
      </c>
      <c r="AP183" s="42">
        <f t="shared" ref="AP183" si="676">SUM(AP184:AP190)</f>
        <v>0</v>
      </c>
      <c r="AQ183" s="42">
        <f t="shared" ref="AQ183" si="677">SUM(AQ184:AQ190)</f>
        <v>0</v>
      </c>
      <c r="AR183" s="43">
        <f t="shared" ref="AR183" si="678">SUM(AR184:AR190)</f>
        <v>0</v>
      </c>
      <c r="AS183" s="104">
        <f t="shared" ref="AS183" si="679">SUM(AS184:AS190)</f>
        <v>0</v>
      </c>
      <c r="AT183" s="42">
        <f t="shared" ref="AT183" si="680">SUM(AT184:AT190)</f>
        <v>0</v>
      </c>
      <c r="AU183" s="43">
        <f t="shared" ref="AU183" si="681">SUM(AU184:AU190)</f>
        <v>0</v>
      </c>
      <c r="AV183" s="104">
        <f t="shared" ref="AV183" si="682">SUM(AV184:AV190)</f>
        <v>0</v>
      </c>
      <c r="AW183" s="42">
        <f t="shared" ref="AW183" si="683">SUM(AW184:AW190)</f>
        <v>0</v>
      </c>
      <c r="AX183" s="42">
        <f t="shared" ref="AX183" si="684">SUM(AX184:AX190)</f>
        <v>0</v>
      </c>
      <c r="AY183" s="42">
        <f t="shared" ref="AY183" si="685">SUM(AY184:AY190)</f>
        <v>0</v>
      </c>
      <c r="AZ183" s="105">
        <f t="shared" ref="AZ183" si="686">SUM(AZ184:AZ190)</f>
        <v>0</v>
      </c>
      <c r="BA183" s="44" t="s">
        <v>1685</v>
      </c>
      <c r="BB183" s="44" t="s">
        <v>1686</v>
      </c>
      <c r="BC183" s="45" t="s">
        <v>1687</v>
      </c>
    </row>
    <row r="184" spans="1:55" ht="17.25" hidden="1" customHeight="1" x14ac:dyDescent="0.2">
      <c r="A184" s="955"/>
      <c r="B184" s="957" t="str">
        <f>VLOOKUP($D$9,'PROYECTOS REGISTRADOS'!$A$2:$D$82,4,0)</f>
        <v>Implementación de estrategias para la ampliación, cobertura, adecuación y mantenimiento de las redes de energía, gas, telefonia, conectividad, telecomunicaciones del Municipio de Tocancipá, Cundinamarca, Centro Oriente.</v>
      </c>
      <c r="C184" s="960" t="str">
        <f>VLOOKUP($D$9,'PROYECTOS REGISTRADOS'!$A$2:$D$82,3,0)</f>
        <v>2016-25817-0049</v>
      </c>
      <c r="D184" s="969"/>
      <c r="E184" s="972" t="str">
        <f>IF(D184=0,"0-0",(VLOOKUP(D184,'CONSOLIDADO PLAN DESARROLLO'!$EL$9:$ET$304,2,0)))</f>
        <v>0-0</v>
      </c>
      <c r="F184" s="966" t="str">
        <f>IF(D184=0,"0-0",(VLOOKUP(D184,'CONSOLIDADO PLAN DESARROLLO'!$EL$9:$ET$304,3,0)))</f>
        <v>0-0</v>
      </c>
      <c r="G184" s="994" t="str">
        <f>IF(D184=0,"0-0",(VLOOKUP(D184,'CONSOLIDADO PLAN DESARROLLO'!$EL$9:$ET$304,4,0)))</f>
        <v>0-0</v>
      </c>
      <c r="H184" s="975" t="str">
        <f>IF(D184=0,"0-0",(VLOOKUP(D184,'CONSOLIDADO PLAN DESARROLLO'!$EL$9:$ET$304,5,0)))</f>
        <v>0-0</v>
      </c>
      <c r="I184" s="978" t="str">
        <f>IF(D184=0,"0-0",(VLOOKUP(D184,'CONSOLIDADO PLAN DESARROLLO'!$EL$9:$ET$304,$R$3,0)))</f>
        <v>0-0</v>
      </c>
      <c r="J184" s="979"/>
      <c r="K184" s="987"/>
      <c r="L184" s="990"/>
      <c r="M184" s="174"/>
      <c r="N184" s="175"/>
      <c r="O184" s="176"/>
      <c r="P184" s="46"/>
      <c r="Q184" s="47"/>
      <c r="R184" s="1009"/>
      <c r="S184" s="48"/>
      <c r="T184" s="888"/>
      <c r="U184" s="49"/>
      <c r="V184" s="888"/>
      <c r="W184" s="49"/>
      <c r="X184" s="888"/>
      <c r="Y184" s="49"/>
      <c r="Z184" s="888"/>
      <c r="AA184" s="49"/>
      <c r="AB184" s="888"/>
      <c r="AC184" s="49"/>
      <c r="AD184" s="888"/>
      <c r="AE184" s="49"/>
      <c r="AF184" s="888"/>
      <c r="AG184" s="50"/>
      <c r="AH184" s="855"/>
      <c r="AI184" s="855"/>
      <c r="AJ184" s="879">
        <f>+R184+T184+V184+X184+Z184+AB184+AD184+AF184</f>
        <v>0</v>
      </c>
      <c r="AK184" s="103">
        <f t="shared" ref="AK184:AK189" si="687">AC184+AE184+AG184+S184+U184+W184+Y184+AA184</f>
        <v>0</v>
      </c>
      <c r="AL184" s="51"/>
      <c r="AM184" s="52"/>
      <c r="AN184" s="52"/>
      <c r="AO184" s="52"/>
      <c r="AP184" s="52"/>
      <c r="AQ184" s="52"/>
      <c r="AR184" s="53">
        <f t="shared" ref="AR184:AR189" si="688">SUM(AL184:AQ184)</f>
        <v>0</v>
      </c>
      <c r="AS184" s="54"/>
      <c r="AT184" s="52"/>
      <c r="AU184" s="53">
        <f t="shared" ref="AU184:AU188" si="689">SUM(AS184:AT184)</f>
        <v>0</v>
      </c>
      <c r="AV184" s="54"/>
      <c r="AW184" s="52"/>
      <c r="AX184" s="52"/>
      <c r="AY184" s="52"/>
      <c r="AZ184" s="55"/>
      <c r="BA184" s="56"/>
      <c r="BB184" s="56"/>
      <c r="BC184" s="57"/>
    </row>
    <row r="185" spans="1:55" ht="17.25" hidden="1" customHeight="1" x14ac:dyDescent="0.2">
      <c r="A185" s="955"/>
      <c r="B185" s="957"/>
      <c r="C185" s="960"/>
      <c r="D185" s="969"/>
      <c r="E185" s="973"/>
      <c r="F185" s="966"/>
      <c r="G185" s="994"/>
      <c r="H185" s="975"/>
      <c r="I185" s="980"/>
      <c r="J185" s="981"/>
      <c r="K185" s="987"/>
      <c r="L185" s="991"/>
      <c r="M185" s="174"/>
      <c r="N185" s="175"/>
      <c r="O185" s="176"/>
      <c r="P185" s="46"/>
      <c r="Q185" s="47"/>
      <c r="R185" s="1010"/>
      <c r="S185" s="48"/>
      <c r="T185" s="889"/>
      <c r="U185" s="49"/>
      <c r="V185" s="889"/>
      <c r="W185" s="49"/>
      <c r="X185" s="889"/>
      <c r="Y185" s="49"/>
      <c r="Z185" s="889"/>
      <c r="AA185" s="49"/>
      <c r="AB185" s="889"/>
      <c r="AC185" s="49"/>
      <c r="AD185" s="889"/>
      <c r="AE185" s="49"/>
      <c r="AF185" s="889"/>
      <c r="AG185" s="50"/>
      <c r="AH185" s="856"/>
      <c r="AI185" s="856"/>
      <c r="AJ185" s="880"/>
      <c r="AK185" s="103">
        <f t="shared" si="687"/>
        <v>0</v>
      </c>
      <c r="AL185" s="51"/>
      <c r="AM185" s="52"/>
      <c r="AN185" s="52"/>
      <c r="AO185" s="52"/>
      <c r="AP185" s="52"/>
      <c r="AQ185" s="52"/>
      <c r="AR185" s="53">
        <f t="shared" si="688"/>
        <v>0</v>
      </c>
      <c r="AS185" s="54"/>
      <c r="AT185" s="52"/>
      <c r="AU185" s="53">
        <f t="shared" si="689"/>
        <v>0</v>
      </c>
      <c r="AV185" s="54"/>
      <c r="AW185" s="52"/>
      <c r="AX185" s="52"/>
      <c r="AY185" s="52"/>
      <c r="AZ185" s="55"/>
      <c r="BA185" s="56"/>
      <c r="BB185" s="56"/>
      <c r="BC185" s="57"/>
    </row>
    <row r="186" spans="1:55" ht="17.25" hidden="1" customHeight="1" x14ac:dyDescent="0.2">
      <c r="A186" s="955"/>
      <c r="B186" s="957"/>
      <c r="C186" s="960"/>
      <c r="D186" s="969"/>
      <c r="E186" s="973"/>
      <c r="F186" s="966"/>
      <c r="G186" s="994"/>
      <c r="H186" s="975"/>
      <c r="I186" s="980"/>
      <c r="J186" s="981"/>
      <c r="K186" s="987"/>
      <c r="L186" s="991"/>
      <c r="M186" s="174"/>
      <c r="N186" s="175"/>
      <c r="O186" s="176"/>
      <c r="P186" s="46"/>
      <c r="Q186" s="47"/>
      <c r="R186" s="1010"/>
      <c r="S186" s="48"/>
      <c r="T186" s="889"/>
      <c r="U186" s="49"/>
      <c r="V186" s="889"/>
      <c r="W186" s="49"/>
      <c r="X186" s="889"/>
      <c r="Y186" s="49"/>
      <c r="Z186" s="889"/>
      <c r="AA186" s="49"/>
      <c r="AB186" s="889"/>
      <c r="AC186" s="49"/>
      <c r="AD186" s="889"/>
      <c r="AE186" s="49"/>
      <c r="AF186" s="889"/>
      <c r="AG186" s="50"/>
      <c r="AH186" s="856"/>
      <c r="AI186" s="856"/>
      <c r="AJ186" s="880"/>
      <c r="AK186" s="103">
        <f t="shared" si="687"/>
        <v>0</v>
      </c>
      <c r="AL186" s="51"/>
      <c r="AM186" s="52"/>
      <c r="AN186" s="52"/>
      <c r="AO186" s="52"/>
      <c r="AP186" s="52"/>
      <c r="AQ186" s="52"/>
      <c r="AR186" s="53">
        <f t="shared" si="688"/>
        <v>0</v>
      </c>
      <c r="AS186" s="54"/>
      <c r="AT186" s="52"/>
      <c r="AU186" s="53">
        <f t="shared" si="689"/>
        <v>0</v>
      </c>
      <c r="AV186" s="54"/>
      <c r="AW186" s="52"/>
      <c r="AX186" s="52"/>
      <c r="AY186" s="52"/>
      <c r="AZ186" s="55"/>
      <c r="BA186" s="56"/>
      <c r="BB186" s="56"/>
      <c r="BC186" s="57"/>
    </row>
    <row r="187" spans="1:55" ht="17.25" hidden="1" customHeight="1" x14ac:dyDescent="0.2">
      <c r="A187" s="955"/>
      <c r="B187" s="957"/>
      <c r="C187" s="960"/>
      <c r="D187" s="969"/>
      <c r="E187" s="973"/>
      <c r="F187" s="966"/>
      <c r="G187" s="994"/>
      <c r="H187" s="975"/>
      <c r="I187" s="980"/>
      <c r="J187" s="981"/>
      <c r="K187" s="987"/>
      <c r="L187" s="991"/>
      <c r="M187" s="174"/>
      <c r="N187" s="175"/>
      <c r="O187" s="176"/>
      <c r="P187" s="46"/>
      <c r="Q187" s="47"/>
      <c r="R187" s="1010"/>
      <c r="S187" s="48"/>
      <c r="T187" s="889"/>
      <c r="U187" s="49"/>
      <c r="V187" s="889"/>
      <c r="W187" s="49"/>
      <c r="X187" s="889"/>
      <c r="Y187" s="49"/>
      <c r="Z187" s="889"/>
      <c r="AA187" s="49"/>
      <c r="AB187" s="889"/>
      <c r="AC187" s="49"/>
      <c r="AD187" s="889"/>
      <c r="AE187" s="49"/>
      <c r="AF187" s="889"/>
      <c r="AG187" s="50"/>
      <c r="AH187" s="856"/>
      <c r="AI187" s="856"/>
      <c r="AJ187" s="880"/>
      <c r="AK187" s="103">
        <f t="shared" si="687"/>
        <v>0</v>
      </c>
      <c r="AL187" s="51"/>
      <c r="AM187" s="52"/>
      <c r="AN187" s="52"/>
      <c r="AO187" s="52"/>
      <c r="AP187" s="52"/>
      <c r="AQ187" s="52"/>
      <c r="AR187" s="53">
        <f t="shared" si="688"/>
        <v>0</v>
      </c>
      <c r="AS187" s="54"/>
      <c r="AT187" s="52"/>
      <c r="AU187" s="53">
        <f t="shared" si="689"/>
        <v>0</v>
      </c>
      <c r="AV187" s="54"/>
      <c r="AW187" s="52"/>
      <c r="AX187" s="52"/>
      <c r="AY187" s="52"/>
      <c r="AZ187" s="55"/>
      <c r="BA187" s="56"/>
      <c r="BB187" s="56"/>
      <c r="BC187" s="57"/>
    </row>
    <row r="188" spans="1:55" ht="17.25" hidden="1" customHeight="1" x14ac:dyDescent="0.2">
      <c r="A188" s="955"/>
      <c r="B188" s="957"/>
      <c r="C188" s="960"/>
      <c r="D188" s="969"/>
      <c r="E188" s="973"/>
      <c r="F188" s="966"/>
      <c r="G188" s="994"/>
      <c r="H188" s="975"/>
      <c r="I188" s="980"/>
      <c r="J188" s="981"/>
      <c r="K188" s="987"/>
      <c r="L188" s="991"/>
      <c r="M188" s="174"/>
      <c r="N188" s="175"/>
      <c r="O188" s="176"/>
      <c r="P188" s="46"/>
      <c r="Q188" s="47"/>
      <c r="R188" s="1010"/>
      <c r="S188" s="48"/>
      <c r="T188" s="889"/>
      <c r="U188" s="49"/>
      <c r="V188" s="889"/>
      <c r="W188" s="49"/>
      <c r="X188" s="889"/>
      <c r="Y188" s="49"/>
      <c r="Z188" s="889"/>
      <c r="AA188" s="49"/>
      <c r="AB188" s="889"/>
      <c r="AC188" s="49"/>
      <c r="AD188" s="889"/>
      <c r="AE188" s="49"/>
      <c r="AF188" s="889"/>
      <c r="AG188" s="50"/>
      <c r="AH188" s="856"/>
      <c r="AI188" s="856"/>
      <c r="AJ188" s="880"/>
      <c r="AK188" s="103">
        <f t="shared" si="687"/>
        <v>0</v>
      </c>
      <c r="AL188" s="51"/>
      <c r="AM188" s="52"/>
      <c r="AN188" s="52"/>
      <c r="AO188" s="52"/>
      <c r="AP188" s="52"/>
      <c r="AQ188" s="52"/>
      <c r="AR188" s="53">
        <f t="shared" si="688"/>
        <v>0</v>
      </c>
      <c r="AS188" s="54"/>
      <c r="AT188" s="52"/>
      <c r="AU188" s="53">
        <f t="shared" si="689"/>
        <v>0</v>
      </c>
      <c r="AV188" s="54"/>
      <c r="AW188" s="52"/>
      <c r="AX188" s="52"/>
      <c r="AY188" s="52"/>
      <c r="AZ188" s="55"/>
      <c r="BA188" s="56"/>
      <c r="BB188" s="56"/>
      <c r="BC188" s="57"/>
    </row>
    <row r="189" spans="1:55" ht="17.25" hidden="1" customHeight="1" x14ac:dyDescent="0.2">
      <c r="A189" s="955"/>
      <c r="B189" s="958"/>
      <c r="C189" s="961"/>
      <c r="D189" s="970"/>
      <c r="E189" s="973"/>
      <c r="F189" s="967"/>
      <c r="G189" s="995"/>
      <c r="H189" s="976"/>
      <c r="I189" s="980"/>
      <c r="J189" s="981"/>
      <c r="K189" s="988"/>
      <c r="L189" s="991"/>
      <c r="M189" s="177"/>
      <c r="N189" s="178"/>
      <c r="O189" s="179"/>
      <c r="P189" s="106"/>
      <c r="Q189" s="107"/>
      <c r="R189" s="1010"/>
      <c r="S189" s="108"/>
      <c r="T189" s="889"/>
      <c r="U189" s="109"/>
      <c r="V189" s="889"/>
      <c r="W189" s="109"/>
      <c r="X189" s="889"/>
      <c r="Y189" s="109"/>
      <c r="Z189" s="889"/>
      <c r="AA189" s="109"/>
      <c r="AB189" s="889"/>
      <c r="AC189" s="109"/>
      <c r="AD189" s="889"/>
      <c r="AE189" s="109"/>
      <c r="AF189" s="889"/>
      <c r="AG189" s="110"/>
      <c r="AH189" s="856"/>
      <c r="AI189" s="856"/>
      <c r="AJ189" s="881"/>
      <c r="AK189" s="103">
        <f t="shared" si="687"/>
        <v>0</v>
      </c>
      <c r="AL189" s="111"/>
      <c r="AM189" s="112"/>
      <c r="AN189" s="112"/>
      <c r="AO189" s="112"/>
      <c r="AP189" s="112"/>
      <c r="AQ189" s="112"/>
      <c r="AR189" s="53">
        <f t="shared" si="688"/>
        <v>0</v>
      </c>
      <c r="AS189" s="113"/>
      <c r="AT189" s="112"/>
      <c r="AU189" s="53">
        <f>SUM(AS189:AT189)</f>
        <v>0</v>
      </c>
      <c r="AV189" s="113"/>
      <c r="AW189" s="112"/>
      <c r="AX189" s="112"/>
      <c r="AY189" s="112"/>
      <c r="AZ189" s="114"/>
      <c r="BA189" s="115"/>
      <c r="BB189" s="115"/>
      <c r="BC189" s="116"/>
    </row>
    <row r="190" spans="1:55" ht="9.9499999999999993" hidden="1" customHeight="1" thickBot="1" x14ac:dyDescent="0.25">
      <c r="A190" s="956"/>
      <c r="B190" s="959"/>
      <c r="C190" s="962"/>
      <c r="D190" s="971"/>
      <c r="E190" s="974"/>
      <c r="F190" s="968"/>
      <c r="G190" s="996"/>
      <c r="H190" s="977"/>
      <c r="I190" s="982"/>
      <c r="J190" s="983"/>
      <c r="K190" s="989"/>
      <c r="L190" s="992"/>
      <c r="M190" s="180"/>
      <c r="N190" s="181"/>
      <c r="O190" s="182"/>
      <c r="P190" s="117"/>
      <c r="Q190" s="117"/>
      <c r="R190" s="1011"/>
      <c r="S190" s="183"/>
      <c r="T190" s="890"/>
      <c r="U190" s="184"/>
      <c r="V190" s="890"/>
      <c r="W190" s="184"/>
      <c r="X190" s="890"/>
      <c r="Y190" s="184"/>
      <c r="Z190" s="890"/>
      <c r="AA190" s="184"/>
      <c r="AB190" s="890"/>
      <c r="AC190" s="184"/>
      <c r="AD190" s="890"/>
      <c r="AE190" s="184"/>
      <c r="AF190" s="890"/>
      <c r="AG190" s="185"/>
      <c r="AH190" s="857"/>
      <c r="AI190" s="857"/>
      <c r="AJ190" s="118"/>
      <c r="AK190" s="119"/>
      <c r="AL190" s="186"/>
      <c r="AM190" s="187"/>
      <c r="AN190" s="187"/>
      <c r="AO190" s="187"/>
      <c r="AP190" s="187"/>
      <c r="AQ190" s="187"/>
      <c r="AR190" s="120"/>
      <c r="AS190" s="188"/>
      <c r="AT190" s="187"/>
      <c r="AU190" s="120"/>
      <c r="AV190" s="188"/>
      <c r="AW190" s="187"/>
      <c r="AX190" s="187"/>
      <c r="AY190" s="187"/>
      <c r="AZ190" s="189"/>
      <c r="BA190" s="190"/>
      <c r="BB190" s="190"/>
      <c r="BC190" s="191"/>
    </row>
    <row r="191" spans="1:55" ht="6" hidden="1" customHeight="1" x14ac:dyDescent="0.2">
      <c r="A191" s="156"/>
      <c r="B191" s="192"/>
      <c r="C191" s="192"/>
      <c r="D191" s="192"/>
      <c r="E191" s="192"/>
      <c r="F191" s="192"/>
      <c r="G191" s="192"/>
      <c r="H191" s="192"/>
      <c r="I191" s="993"/>
      <c r="J191" s="993"/>
      <c r="K191" s="192"/>
      <c r="L191" s="192"/>
      <c r="M191" s="192"/>
      <c r="N191" s="192"/>
      <c r="O191" s="192"/>
      <c r="P191" s="192"/>
      <c r="Q191" s="192"/>
      <c r="R191" s="192"/>
      <c r="S191" s="192"/>
      <c r="T191" s="192"/>
      <c r="U191" s="192"/>
      <c r="V191" s="192"/>
      <c r="W191" s="192"/>
      <c r="X191" s="192"/>
      <c r="Y191" s="192"/>
      <c r="Z191" s="192"/>
      <c r="AA191" s="192"/>
      <c r="AB191" s="192"/>
      <c r="AC191" s="192"/>
      <c r="AD191" s="192"/>
      <c r="AE191" s="192"/>
      <c r="AF191" s="192"/>
      <c r="AG191" s="192"/>
      <c r="AH191" s="192"/>
      <c r="AI191" s="192"/>
      <c r="AJ191" s="192"/>
      <c r="AK191" s="193"/>
      <c r="AL191" s="193"/>
      <c r="AM191" s="193"/>
      <c r="AN191" s="193"/>
      <c r="AO191" s="193"/>
      <c r="AP191" s="193"/>
      <c r="AQ191" s="194"/>
      <c r="AR191" s="193"/>
      <c r="AS191" s="193"/>
      <c r="AT191" s="193"/>
      <c r="AU191" s="193"/>
      <c r="AV191" s="193"/>
      <c r="AW191" s="193"/>
      <c r="AX191" s="193"/>
      <c r="AY191" s="193"/>
      <c r="AZ191" s="193"/>
      <c r="BA191" s="193"/>
      <c r="BB191" s="193"/>
      <c r="BC191" s="156"/>
    </row>
    <row r="192" spans="1:55" ht="72" hidden="1" customHeight="1" x14ac:dyDescent="0.2">
      <c r="A192" s="954">
        <v>21</v>
      </c>
      <c r="B192" s="161" t="s">
        <v>1705</v>
      </c>
      <c r="C192" s="162" t="s">
        <v>1706</v>
      </c>
      <c r="D192" s="163" t="s">
        <v>21</v>
      </c>
      <c r="E192" s="163" t="s">
        <v>1893</v>
      </c>
      <c r="F192" s="162" t="s">
        <v>1707</v>
      </c>
      <c r="G192" s="164" t="s">
        <v>1679</v>
      </c>
      <c r="H192" s="164" t="s">
        <v>1680</v>
      </c>
      <c r="I192" s="165" t="s">
        <v>1909</v>
      </c>
      <c r="J192" s="166">
        <f>+$N$3</f>
        <v>2019</v>
      </c>
      <c r="K192" s="164" t="s">
        <v>1926</v>
      </c>
      <c r="L192" s="165" t="s">
        <v>1927</v>
      </c>
      <c r="M192" s="162" t="s">
        <v>1708</v>
      </c>
      <c r="N192" s="162" t="s">
        <v>1709</v>
      </c>
      <c r="O192" s="162" t="s">
        <v>1710</v>
      </c>
      <c r="P192" s="162" t="s">
        <v>1711</v>
      </c>
      <c r="Q192" s="162" t="s">
        <v>1712</v>
      </c>
      <c r="R192" s="167">
        <f t="shared" ref="R192" si="690">SUM(R193:R199)</f>
        <v>0</v>
      </c>
      <c r="S192" s="168">
        <f t="shared" ref="S192" si="691">SUM(S193:S199)</f>
        <v>0</v>
      </c>
      <c r="T192" s="169">
        <f t="shared" ref="T192" si="692">SUM(T193:T199)</f>
        <v>0</v>
      </c>
      <c r="U192" s="170">
        <f t="shared" ref="U192" si="693">SUM(U193:U199)</f>
        <v>0</v>
      </c>
      <c r="V192" s="169">
        <f t="shared" ref="V192" si="694">SUM(V193:V199)</f>
        <v>0</v>
      </c>
      <c r="W192" s="170">
        <f t="shared" ref="W192" si="695">SUM(W193:W199)</f>
        <v>0</v>
      </c>
      <c r="X192" s="169">
        <f t="shared" ref="X192" si="696">SUM(X193:X199)</f>
        <v>0</v>
      </c>
      <c r="Y192" s="170">
        <f t="shared" ref="Y192" si="697">SUM(Y193:Y199)</f>
        <v>0</v>
      </c>
      <c r="Z192" s="169">
        <f t="shared" ref="Z192" si="698">SUM(Z193:Z199)</f>
        <v>0</v>
      </c>
      <c r="AA192" s="170">
        <f t="shared" ref="AA192" si="699">SUM(AA193:AA199)</f>
        <v>0</v>
      </c>
      <c r="AB192" s="169">
        <f t="shared" ref="AB192" si="700">SUM(AB193:AB199)</f>
        <v>0</v>
      </c>
      <c r="AC192" s="170">
        <f t="shared" ref="AC192" si="701">SUM(AC193:AC199)</f>
        <v>0</v>
      </c>
      <c r="AD192" s="169">
        <f t="shared" ref="AD192" si="702">SUM(AD193:AD199)</f>
        <v>0</v>
      </c>
      <c r="AE192" s="170">
        <f t="shared" ref="AE192" si="703">SUM(AE193:AE199)</f>
        <v>0</v>
      </c>
      <c r="AF192" s="169">
        <f t="shared" ref="AF192" si="704">SUM(AF193:AF199)</f>
        <v>0</v>
      </c>
      <c r="AG192" s="171">
        <f t="shared" ref="AG192" si="705">SUM(AG193:AG199)</f>
        <v>0</v>
      </c>
      <c r="AH192" s="854"/>
      <c r="AI192" s="854"/>
      <c r="AJ192" s="172">
        <f t="shared" ref="AJ192" si="706">SUM(AJ193:AJ199)</f>
        <v>0</v>
      </c>
      <c r="AK192" s="173">
        <f t="shared" ref="AK192" si="707">SUM(AK193:AK199)</f>
        <v>0</v>
      </c>
      <c r="AL192" s="41">
        <f t="shared" ref="AL192" si="708">SUM(AL193:AL199)</f>
        <v>0</v>
      </c>
      <c r="AM192" s="42">
        <f t="shared" ref="AM192" si="709">SUM(AM193:AM199)</f>
        <v>0</v>
      </c>
      <c r="AN192" s="42">
        <f t="shared" ref="AN192" si="710">SUM(AN193:AN199)</f>
        <v>0</v>
      </c>
      <c r="AO192" s="42">
        <f t="shared" ref="AO192" si="711">SUM(AO193:AO199)</f>
        <v>0</v>
      </c>
      <c r="AP192" s="42">
        <f t="shared" ref="AP192" si="712">SUM(AP193:AP199)</f>
        <v>0</v>
      </c>
      <c r="AQ192" s="42">
        <f t="shared" ref="AQ192" si="713">SUM(AQ193:AQ199)</f>
        <v>0</v>
      </c>
      <c r="AR192" s="43">
        <f t="shared" ref="AR192" si="714">SUM(AR193:AR199)</f>
        <v>0</v>
      </c>
      <c r="AS192" s="104">
        <f t="shared" ref="AS192" si="715">SUM(AS193:AS199)</f>
        <v>0</v>
      </c>
      <c r="AT192" s="42">
        <f t="shared" ref="AT192" si="716">SUM(AT193:AT199)</f>
        <v>0</v>
      </c>
      <c r="AU192" s="43">
        <f t="shared" ref="AU192" si="717">SUM(AU193:AU199)</f>
        <v>0</v>
      </c>
      <c r="AV192" s="104">
        <f t="shared" ref="AV192" si="718">SUM(AV193:AV199)</f>
        <v>0</v>
      </c>
      <c r="AW192" s="42">
        <f t="shared" ref="AW192" si="719">SUM(AW193:AW199)</f>
        <v>0</v>
      </c>
      <c r="AX192" s="42">
        <f t="shared" ref="AX192" si="720">SUM(AX193:AX199)</f>
        <v>0</v>
      </c>
      <c r="AY192" s="42">
        <f t="shared" ref="AY192" si="721">SUM(AY193:AY199)</f>
        <v>0</v>
      </c>
      <c r="AZ192" s="105">
        <f t="shared" ref="AZ192" si="722">SUM(AZ193:AZ199)</f>
        <v>0</v>
      </c>
      <c r="BA192" s="44" t="s">
        <v>1685</v>
      </c>
      <c r="BB192" s="44" t="s">
        <v>1686</v>
      </c>
      <c r="BC192" s="45" t="s">
        <v>1687</v>
      </c>
    </row>
    <row r="193" spans="1:55" ht="17.25" hidden="1" customHeight="1" x14ac:dyDescent="0.2">
      <c r="A193" s="955"/>
      <c r="B193" s="957" t="str">
        <f>VLOOKUP($D$9,'PROYECTOS REGISTRADOS'!$A$2:$D$82,4,0)</f>
        <v>Implementación de estrategias para la ampliación, cobertura, adecuación y mantenimiento de las redes de energía, gas, telefonia, conectividad, telecomunicaciones del Municipio de Tocancipá, Cundinamarca, Centro Oriente.</v>
      </c>
      <c r="C193" s="960" t="str">
        <f>VLOOKUP($D$9,'PROYECTOS REGISTRADOS'!$A$2:$D$82,3,0)</f>
        <v>2016-25817-0049</v>
      </c>
      <c r="D193" s="969"/>
      <c r="E193" s="972" t="str">
        <f>IF(D193=0,"0-0",(VLOOKUP(D193,'CONSOLIDADO PLAN DESARROLLO'!$EL$9:$ET$304,2,0)))</f>
        <v>0-0</v>
      </c>
      <c r="F193" s="966" t="str">
        <f>IF(D193=0,"0-0",(VLOOKUP(D193,'CONSOLIDADO PLAN DESARROLLO'!$EL$9:$ET$304,3,0)))</f>
        <v>0-0</v>
      </c>
      <c r="G193" s="994" t="str">
        <f>IF(D193=0,"0-0",(VLOOKUP(D193,'CONSOLIDADO PLAN DESARROLLO'!$EL$9:$ET$304,4,0)))</f>
        <v>0-0</v>
      </c>
      <c r="H193" s="975" t="str">
        <f>IF(D193=0,"0-0",(VLOOKUP(D193,'CONSOLIDADO PLAN DESARROLLO'!$EL$9:$ET$304,5,0)))</f>
        <v>0-0</v>
      </c>
      <c r="I193" s="978" t="str">
        <f>IF(D193=0,"0-0",(VLOOKUP(D193,'CONSOLIDADO PLAN DESARROLLO'!$EL$9:$ET$304,$R$3,0)))</f>
        <v>0-0</v>
      </c>
      <c r="J193" s="979"/>
      <c r="K193" s="987"/>
      <c r="L193" s="990"/>
      <c r="M193" s="174"/>
      <c r="N193" s="175"/>
      <c r="O193" s="176"/>
      <c r="P193" s="46"/>
      <c r="Q193" s="47"/>
      <c r="R193" s="1009"/>
      <c r="S193" s="48"/>
      <c r="T193" s="888"/>
      <c r="U193" s="49"/>
      <c r="V193" s="888"/>
      <c r="W193" s="49"/>
      <c r="X193" s="888"/>
      <c r="Y193" s="49"/>
      <c r="Z193" s="888"/>
      <c r="AA193" s="49"/>
      <c r="AB193" s="888"/>
      <c r="AC193" s="49"/>
      <c r="AD193" s="888"/>
      <c r="AE193" s="49"/>
      <c r="AF193" s="888"/>
      <c r="AG193" s="50"/>
      <c r="AH193" s="855"/>
      <c r="AI193" s="855"/>
      <c r="AJ193" s="879">
        <f>+R193+T193+V193+X193+Z193+AB193+AD193+AF193</f>
        <v>0</v>
      </c>
      <c r="AK193" s="103">
        <f t="shared" ref="AK193:AK198" si="723">AC193+AE193+AG193+S193+U193+W193+Y193+AA193</f>
        <v>0</v>
      </c>
      <c r="AL193" s="51"/>
      <c r="AM193" s="52"/>
      <c r="AN193" s="52"/>
      <c r="AO193" s="52"/>
      <c r="AP193" s="52"/>
      <c r="AQ193" s="52"/>
      <c r="AR193" s="53">
        <f t="shared" ref="AR193:AR198" si="724">SUM(AL193:AQ193)</f>
        <v>0</v>
      </c>
      <c r="AS193" s="54"/>
      <c r="AT193" s="52"/>
      <c r="AU193" s="53">
        <f t="shared" ref="AU193:AU197" si="725">SUM(AS193:AT193)</f>
        <v>0</v>
      </c>
      <c r="AV193" s="54"/>
      <c r="AW193" s="52"/>
      <c r="AX193" s="52"/>
      <c r="AY193" s="52"/>
      <c r="AZ193" s="55"/>
      <c r="BA193" s="56"/>
      <c r="BB193" s="56"/>
      <c r="BC193" s="57"/>
    </row>
    <row r="194" spans="1:55" ht="17.25" hidden="1" customHeight="1" x14ac:dyDescent="0.2">
      <c r="A194" s="955"/>
      <c r="B194" s="957"/>
      <c r="C194" s="960"/>
      <c r="D194" s="969"/>
      <c r="E194" s="973"/>
      <c r="F194" s="966"/>
      <c r="G194" s="994"/>
      <c r="H194" s="975"/>
      <c r="I194" s="980"/>
      <c r="J194" s="981"/>
      <c r="K194" s="987"/>
      <c r="L194" s="991"/>
      <c r="M194" s="174"/>
      <c r="N194" s="175"/>
      <c r="O194" s="176"/>
      <c r="P194" s="46"/>
      <c r="Q194" s="47"/>
      <c r="R194" s="1010"/>
      <c r="S194" s="48"/>
      <c r="T194" s="889"/>
      <c r="U194" s="49"/>
      <c r="V194" s="889"/>
      <c r="W194" s="49"/>
      <c r="X194" s="889"/>
      <c r="Y194" s="49"/>
      <c r="Z194" s="889"/>
      <c r="AA194" s="49"/>
      <c r="AB194" s="889"/>
      <c r="AC194" s="49"/>
      <c r="AD194" s="889"/>
      <c r="AE194" s="49"/>
      <c r="AF194" s="889"/>
      <c r="AG194" s="50"/>
      <c r="AH194" s="856"/>
      <c r="AI194" s="856"/>
      <c r="AJ194" s="880"/>
      <c r="AK194" s="103">
        <f t="shared" si="723"/>
        <v>0</v>
      </c>
      <c r="AL194" s="51"/>
      <c r="AM194" s="52"/>
      <c r="AN194" s="52"/>
      <c r="AO194" s="52"/>
      <c r="AP194" s="52"/>
      <c r="AQ194" s="52"/>
      <c r="AR194" s="53">
        <f t="shared" si="724"/>
        <v>0</v>
      </c>
      <c r="AS194" s="54"/>
      <c r="AT194" s="52"/>
      <c r="AU194" s="53">
        <f t="shared" si="725"/>
        <v>0</v>
      </c>
      <c r="AV194" s="54"/>
      <c r="AW194" s="52"/>
      <c r="AX194" s="52"/>
      <c r="AY194" s="52"/>
      <c r="AZ194" s="55"/>
      <c r="BA194" s="56"/>
      <c r="BB194" s="56"/>
      <c r="BC194" s="57"/>
    </row>
    <row r="195" spans="1:55" ht="17.25" hidden="1" customHeight="1" x14ac:dyDescent="0.2">
      <c r="A195" s="955"/>
      <c r="B195" s="957"/>
      <c r="C195" s="960"/>
      <c r="D195" s="969"/>
      <c r="E195" s="973"/>
      <c r="F195" s="966"/>
      <c r="G195" s="994"/>
      <c r="H195" s="975"/>
      <c r="I195" s="980"/>
      <c r="J195" s="981"/>
      <c r="K195" s="987"/>
      <c r="L195" s="991"/>
      <c r="M195" s="174"/>
      <c r="N195" s="175"/>
      <c r="O195" s="176"/>
      <c r="P195" s="46"/>
      <c r="Q195" s="47"/>
      <c r="R195" s="1010"/>
      <c r="S195" s="48"/>
      <c r="T195" s="889"/>
      <c r="U195" s="49"/>
      <c r="V195" s="889"/>
      <c r="W195" s="49"/>
      <c r="X195" s="889"/>
      <c r="Y195" s="49"/>
      <c r="Z195" s="889"/>
      <c r="AA195" s="49"/>
      <c r="AB195" s="889"/>
      <c r="AC195" s="49"/>
      <c r="AD195" s="889"/>
      <c r="AE195" s="49"/>
      <c r="AF195" s="889"/>
      <c r="AG195" s="50"/>
      <c r="AH195" s="856"/>
      <c r="AI195" s="856"/>
      <c r="AJ195" s="880"/>
      <c r="AK195" s="103">
        <f t="shared" si="723"/>
        <v>0</v>
      </c>
      <c r="AL195" s="51"/>
      <c r="AM195" s="52"/>
      <c r="AN195" s="52"/>
      <c r="AO195" s="52"/>
      <c r="AP195" s="52"/>
      <c r="AQ195" s="52"/>
      <c r="AR195" s="53">
        <f t="shared" si="724"/>
        <v>0</v>
      </c>
      <c r="AS195" s="54"/>
      <c r="AT195" s="52"/>
      <c r="AU195" s="53">
        <f t="shared" si="725"/>
        <v>0</v>
      </c>
      <c r="AV195" s="54"/>
      <c r="AW195" s="52"/>
      <c r="AX195" s="52"/>
      <c r="AY195" s="52"/>
      <c r="AZ195" s="55"/>
      <c r="BA195" s="56"/>
      <c r="BB195" s="56"/>
      <c r="BC195" s="57"/>
    </row>
    <row r="196" spans="1:55" ht="17.25" hidden="1" customHeight="1" x14ac:dyDescent="0.2">
      <c r="A196" s="955"/>
      <c r="B196" s="957"/>
      <c r="C196" s="960"/>
      <c r="D196" s="969"/>
      <c r="E196" s="973"/>
      <c r="F196" s="966"/>
      <c r="G196" s="994"/>
      <c r="H196" s="975"/>
      <c r="I196" s="980"/>
      <c r="J196" s="981"/>
      <c r="K196" s="987"/>
      <c r="L196" s="991"/>
      <c r="M196" s="174"/>
      <c r="N196" s="175"/>
      <c r="O196" s="176"/>
      <c r="P196" s="46"/>
      <c r="Q196" s="47"/>
      <c r="R196" s="1010"/>
      <c r="S196" s="48"/>
      <c r="T196" s="889"/>
      <c r="U196" s="49"/>
      <c r="V196" s="889"/>
      <c r="W196" s="49"/>
      <c r="X196" s="889"/>
      <c r="Y196" s="49"/>
      <c r="Z196" s="889"/>
      <c r="AA196" s="49"/>
      <c r="AB196" s="889"/>
      <c r="AC196" s="49"/>
      <c r="AD196" s="889"/>
      <c r="AE196" s="49"/>
      <c r="AF196" s="889"/>
      <c r="AG196" s="50"/>
      <c r="AH196" s="856"/>
      <c r="AI196" s="856"/>
      <c r="AJ196" s="880"/>
      <c r="AK196" s="103">
        <f t="shared" si="723"/>
        <v>0</v>
      </c>
      <c r="AL196" s="51"/>
      <c r="AM196" s="52"/>
      <c r="AN196" s="52"/>
      <c r="AO196" s="52"/>
      <c r="AP196" s="52"/>
      <c r="AQ196" s="52"/>
      <c r="AR196" s="53">
        <f t="shared" si="724"/>
        <v>0</v>
      </c>
      <c r="AS196" s="54"/>
      <c r="AT196" s="52"/>
      <c r="AU196" s="53">
        <f t="shared" si="725"/>
        <v>0</v>
      </c>
      <c r="AV196" s="54"/>
      <c r="AW196" s="52"/>
      <c r="AX196" s="52"/>
      <c r="AY196" s="52"/>
      <c r="AZ196" s="55"/>
      <c r="BA196" s="56"/>
      <c r="BB196" s="56"/>
      <c r="BC196" s="57"/>
    </row>
    <row r="197" spans="1:55" ht="17.25" hidden="1" customHeight="1" x14ac:dyDescent="0.2">
      <c r="A197" s="955"/>
      <c r="B197" s="957"/>
      <c r="C197" s="960"/>
      <c r="D197" s="969"/>
      <c r="E197" s="973"/>
      <c r="F197" s="966"/>
      <c r="G197" s="994"/>
      <c r="H197" s="975"/>
      <c r="I197" s="980"/>
      <c r="J197" s="981"/>
      <c r="K197" s="987"/>
      <c r="L197" s="991"/>
      <c r="M197" s="174"/>
      <c r="N197" s="175"/>
      <c r="O197" s="176"/>
      <c r="P197" s="46"/>
      <c r="Q197" s="47"/>
      <c r="R197" s="1010"/>
      <c r="S197" s="48"/>
      <c r="T197" s="889"/>
      <c r="U197" s="49"/>
      <c r="V197" s="889"/>
      <c r="W197" s="49"/>
      <c r="X197" s="889"/>
      <c r="Y197" s="49"/>
      <c r="Z197" s="889"/>
      <c r="AA197" s="49"/>
      <c r="AB197" s="889"/>
      <c r="AC197" s="49"/>
      <c r="AD197" s="889"/>
      <c r="AE197" s="49"/>
      <c r="AF197" s="889"/>
      <c r="AG197" s="50"/>
      <c r="AH197" s="856"/>
      <c r="AI197" s="856"/>
      <c r="AJ197" s="880"/>
      <c r="AK197" s="103">
        <f t="shared" si="723"/>
        <v>0</v>
      </c>
      <c r="AL197" s="51"/>
      <c r="AM197" s="52"/>
      <c r="AN197" s="52"/>
      <c r="AO197" s="52"/>
      <c r="AP197" s="52"/>
      <c r="AQ197" s="52"/>
      <c r="AR197" s="53">
        <f t="shared" si="724"/>
        <v>0</v>
      </c>
      <c r="AS197" s="54"/>
      <c r="AT197" s="52"/>
      <c r="AU197" s="53">
        <f t="shared" si="725"/>
        <v>0</v>
      </c>
      <c r="AV197" s="54"/>
      <c r="AW197" s="52"/>
      <c r="AX197" s="52"/>
      <c r="AY197" s="52"/>
      <c r="AZ197" s="55"/>
      <c r="BA197" s="56"/>
      <c r="BB197" s="56"/>
      <c r="BC197" s="57"/>
    </row>
    <row r="198" spans="1:55" ht="17.25" hidden="1" customHeight="1" x14ac:dyDescent="0.2">
      <c r="A198" s="955"/>
      <c r="B198" s="958"/>
      <c r="C198" s="961"/>
      <c r="D198" s="970"/>
      <c r="E198" s="973"/>
      <c r="F198" s="967"/>
      <c r="G198" s="995"/>
      <c r="H198" s="976"/>
      <c r="I198" s="980"/>
      <c r="J198" s="981"/>
      <c r="K198" s="988"/>
      <c r="L198" s="991"/>
      <c r="M198" s="177"/>
      <c r="N198" s="178"/>
      <c r="O198" s="179"/>
      <c r="P198" s="106"/>
      <c r="Q198" s="107"/>
      <c r="R198" s="1010"/>
      <c r="S198" s="108"/>
      <c r="T198" s="889"/>
      <c r="U198" s="109"/>
      <c r="V198" s="889"/>
      <c r="W198" s="109"/>
      <c r="X198" s="889"/>
      <c r="Y198" s="109"/>
      <c r="Z198" s="889"/>
      <c r="AA198" s="109"/>
      <c r="AB198" s="889"/>
      <c r="AC198" s="109"/>
      <c r="AD198" s="889"/>
      <c r="AE198" s="109"/>
      <c r="AF198" s="889"/>
      <c r="AG198" s="110"/>
      <c r="AH198" s="856"/>
      <c r="AI198" s="856"/>
      <c r="AJ198" s="881"/>
      <c r="AK198" s="103">
        <f t="shared" si="723"/>
        <v>0</v>
      </c>
      <c r="AL198" s="111"/>
      <c r="AM198" s="112"/>
      <c r="AN198" s="112"/>
      <c r="AO198" s="112"/>
      <c r="AP198" s="112"/>
      <c r="AQ198" s="112"/>
      <c r="AR198" s="53">
        <f t="shared" si="724"/>
        <v>0</v>
      </c>
      <c r="AS198" s="113"/>
      <c r="AT198" s="112"/>
      <c r="AU198" s="53">
        <f>SUM(AS198:AT198)</f>
        <v>0</v>
      </c>
      <c r="AV198" s="113"/>
      <c r="AW198" s="112"/>
      <c r="AX198" s="112"/>
      <c r="AY198" s="112"/>
      <c r="AZ198" s="114"/>
      <c r="BA198" s="115"/>
      <c r="BB198" s="115"/>
      <c r="BC198" s="116"/>
    </row>
    <row r="199" spans="1:55" ht="9.9499999999999993" hidden="1" customHeight="1" thickBot="1" x14ac:dyDescent="0.25">
      <c r="A199" s="956"/>
      <c r="B199" s="959"/>
      <c r="C199" s="962"/>
      <c r="D199" s="971"/>
      <c r="E199" s="974"/>
      <c r="F199" s="968"/>
      <c r="G199" s="996"/>
      <c r="H199" s="977"/>
      <c r="I199" s="982"/>
      <c r="J199" s="983"/>
      <c r="K199" s="989"/>
      <c r="L199" s="992"/>
      <c r="M199" s="180"/>
      <c r="N199" s="181"/>
      <c r="O199" s="182"/>
      <c r="P199" s="117"/>
      <c r="Q199" s="117"/>
      <c r="R199" s="1011"/>
      <c r="S199" s="183"/>
      <c r="T199" s="890"/>
      <c r="U199" s="184"/>
      <c r="V199" s="890"/>
      <c r="W199" s="184"/>
      <c r="X199" s="890"/>
      <c r="Y199" s="184"/>
      <c r="Z199" s="890"/>
      <c r="AA199" s="184"/>
      <c r="AB199" s="890"/>
      <c r="AC199" s="184"/>
      <c r="AD199" s="890"/>
      <c r="AE199" s="184"/>
      <c r="AF199" s="890"/>
      <c r="AG199" s="185"/>
      <c r="AH199" s="857"/>
      <c r="AI199" s="857"/>
      <c r="AJ199" s="118"/>
      <c r="AK199" s="119"/>
      <c r="AL199" s="186"/>
      <c r="AM199" s="187"/>
      <c r="AN199" s="187"/>
      <c r="AO199" s="187"/>
      <c r="AP199" s="187"/>
      <c r="AQ199" s="187"/>
      <c r="AR199" s="120"/>
      <c r="AS199" s="188"/>
      <c r="AT199" s="187"/>
      <c r="AU199" s="120"/>
      <c r="AV199" s="188"/>
      <c r="AW199" s="187"/>
      <c r="AX199" s="187"/>
      <c r="AY199" s="187"/>
      <c r="AZ199" s="189"/>
      <c r="BA199" s="190"/>
      <c r="BB199" s="190"/>
      <c r="BC199" s="191"/>
    </row>
    <row r="200" spans="1:55" ht="6" customHeight="1" x14ac:dyDescent="0.2">
      <c r="A200" s="156"/>
      <c r="B200" s="192"/>
      <c r="C200" s="192"/>
      <c r="D200" s="192"/>
      <c r="E200" s="192"/>
      <c r="F200" s="192"/>
      <c r="G200" s="192"/>
      <c r="H200" s="192"/>
      <c r="I200" s="993"/>
      <c r="J200" s="993"/>
      <c r="K200" s="192"/>
      <c r="L200" s="192"/>
      <c r="M200" s="192"/>
      <c r="N200" s="192"/>
      <c r="O200" s="192"/>
      <c r="P200" s="192"/>
      <c r="Q200" s="192"/>
      <c r="R200" s="192"/>
      <c r="S200" s="192"/>
      <c r="T200" s="192"/>
      <c r="U200" s="192"/>
      <c r="V200" s="192"/>
      <c r="W200" s="192"/>
      <c r="X200" s="192"/>
      <c r="Y200" s="192"/>
      <c r="Z200" s="192"/>
      <c r="AA200" s="192"/>
      <c r="AB200" s="192"/>
      <c r="AC200" s="192"/>
      <c r="AD200" s="192"/>
      <c r="AE200" s="192"/>
      <c r="AF200" s="192"/>
      <c r="AG200" s="192"/>
      <c r="AH200" s="192"/>
      <c r="AI200" s="192"/>
      <c r="AJ200" s="192"/>
      <c r="AK200" s="193"/>
      <c r="AL200" s="193"/>
      <c r="AM200" s="193"/>
      <c r="AN200" s="193"/>
      <c r="AO200" s="193"/>
      <c r="AP200" s="193"/>
      <c r="AQ200" s="194"/>
      <c r="AR200" s="193"/>
      <c r="AS200" s="193"/>
      <c r="AT200" s="193"/>
      <c r="AU200" s="193"/>
      <c r="AV200" s="193"/>
      <c r="AW200" s="193"/>
      <c r="AX200" s="193"/>
      <c r="AY200" s="193"/>
      <c r="AZ200" s="193"/>
      <c r="BA200" s="193"/>
      <c r="BB200" s="193"/>
      <c r="BC200" s="156"/>
    </row>
    <row r="202" spans="1:55" x14ac:dyDescent="0.2">
      <c r="B202" s="909"/>
      <c r="C202" s="911" t="s">
        <v>1669</v>
      </c>
      <c r="D202" s="912"/>
      <c r="E202" s="912"/>
      <c r="F202" s="912"/>
      <c r="G202" s="912"/>
      <c r="H202" s="912"/>
      <c r="I202" s="912"/>
      <c r="J202" s="912"/>
    </row>
    <row r="203" spans="1:55" x14ac:dyDescent="0.2">
      <c r="B203" s="910"/>
      <c r="C203" s="911"/>
      <c r="D203" s="912"/>
      <c r="E203" s="912"/>
      <c r="F203" s="912"/>
      <c r="G203" s="912"/>
      <c r="H203" s="912"/>
      <c r="I203" s="912"/>
      <c r="J203" s="912"/>
    </row>
    <row r="309" spans="14:15" x14ac:dyDescent="0.2">
      <c r="N309" s="121" t="s">
        <v>1907</v>
      </c>
      <c r="O309" s="121" t="s">
        <v>1908</v>
      </c>
    </row>
    <row r="310" spans="14:15" x14ac:dyDescent="0.2">
      <c r="N310" s="121">
        <v>2016</v>
      </c>
      <c r="O310" s="121">
        <v>6</v>
      </c>
    </row>
    <row r="311" spans="14:15" x14ac:dyDescent="0.2">
      <c r="N311" s="121">
        <v>2017</v>
      </c>
      <c r="O311" s="121">
        <v>7</v>
      </c>
    </row>
    <row r="312" spans="14:15" x14ac:dyDescent="0.2">
      <c r="N312" s="121">
        <v>2018</v>
      </c>
      <c r="O312" s="121">
        <v>8</v>
      </c>
    </row>
    <row r="313" spans="14:15" x14ac:dyDescent="0.2">
      <c r="N313" s="121">
        <v>2019</v>
      </c>
      <c r="O313" s="121">
        <v>9</v>
      </c>
    </row>
    <row r="314" spans="14:15" x14ac:dyDescent="0.2">
      <c r="N314" s="121">
        <v>2020</v>
      </c>
      <c r="O314" s="121">
        <v>10</v>
      </c>
    </row>
  </sheetData>
  <sheetProtection algorithmName="SHA-512" hashValue="paOaUi1QCJOhaFQHZII1W3A05OqVh6gv5UFDGaWuwXGgW611iD38Tl4BQ3fup1K69HAHXLgj6RkfyFZeJjPyJQ==" saltValue="A9vyNFDBRVBoCIzAEsBGtg==" spinCount="100000" sheet="1" objects="1" scenarios="1"/>
  <mergeCells count="490">
    <mergeCell ref="A183:A190"/>
    <mergeCell ref="B184:B190"/>
    <mergeCell ref="C184:C190"/>
    <mergeCell ref="D184:D190"/>
    <mergeCell ref="A192:A199"/>
    <mergeCell ref="B193:B199"/>
    <mergeCell ref="C193:C199"/>
    <mergeCell ref="D193:D199"/>
    <mergeCell ref="E193:E199"/>
    <mergeCell ref="F193:F199"/>
    <mergeCell ref="G193:G199"/>
    <mergeCell ref="H193:H199"/>
    <mergeCell ref="I193:J199"/>
    <mergeCell ref="E184:E190"/>
    <mergeCell ref="F184:F190"/>
    <mergeCell ref="G184:G190"/>
    <mergeCell ref="H184:H190"/>
    <mergeCell ref="I184:J190"/>
    <mergeCell ref="AF166:AF172"/>
    <mergeCell ref="AJ166:AJ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F148:F154"/>
    <mergeCell ref="G148:G154"/>
    <mergeCell ref="H148:H154"/>
    <mergeCell ref="I148:J154"/>
    <mergeCell ref="AF130:AF136"/>
    <mergeCell ref="AJ130:AJ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12:F118"/>
    <mergeCell ref="G112:G118"/>
    <mergeCell ref="H112:H118"/>
    <mergeCell ref="I112:J118"/>
    <mergeCell ref="AF94:AF100"/>
    <mergeCell ref="AJ94:AJ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B94:B100"/>
    <mergeCell ref="C94:C100"/>
    <mergeCell ref="D94:D100"/>
    <mergeCell ref="E94:E100"/>
    <mergeCell ref="F94:F100"/>
    <mergeCell ref="G94:G100"/>
    <mergeCell ref="H94:H100"/>
    <mergeCell ref="I94:J100"/>
    <mergeCell ref="AF76:AF82"/>
    <mergeCell ref="AD94:AD100"/>
    <mergeCell ref="AJ76:AJ81"/>
    <mergeCell ref="A84:A91"/>
    <mergeCell ref="B85:B91"/>
    <mergeCell ref="C85:C91"/>
    <mergeCell ref="D85:D91"/>
    <mergeCell ref="E85:E91"/>
    <mergeCell ref="F85:F91"/>
    <mergeCell ref="G85:G91"/>
    <mergeCell ref="H85:H91"/>
    <mergeCell ref="I85:J91"/>
    <mergeCell ref="I83:J83"/>
    <mergeCell ref="AF85:AF91"/>
    <mergeCell ref="AJ85:AJ90"/>
    <mergeCell ref="K85:K91"/>
    <mergeCell ref="L85:L91"/>
    <mergeCell ref="R85:R91"/>
    <mergeCell ref="T85:T91"/>
    <mergeCell ref="V85:V91"/>
    <mergeCell ref="X85:X91"/>
    <mergeCell ref="Z85:Z91"/>
    <mergeCell ref="AB85:AB91"/>
    <mergeCell ref="AD85:AD91"/>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R67:R73"/>
    <mergeCell ref="T67:T73"/>
    <mergeCell ref="V67:V73"/>
    <mergeCell ref="AF193:AF199"/>
    <mergeCell ref="AJ193:AJ198"/>
    <mergeCell ref="AD175:AD181"/>
    <mergeCell ref="AF184:AF190"/>
    <mergeCell ref="AJ184:AJ189"/>
    <mergeCell ref="K184:K190"/>
    <mergeCell ref="L184:L190"/>
    <mergeCell ref="R184:R190"/>
    <mergeCell ref="T184:T190"/>
    <mergeCell ref="V184:V190"/>
    <mergeCell ref="X184:X190"/>
    <mergeCell ref="Z184:Z190"/>
    <mergeCell ref="AB184:AB190"/>
    <mergeCell ref="AD184:AD190"/>
    <mergeCell ref="AF157:AF163"/>
    <mergeCell ref="AJ157:AJ162"/>
    <mergeCell ref="K157:K163"/>
    <mergeCell ref="X67:X73"/>
    <mergeCell ref="Z67:Z73"/>
    <mergeCell ref="L157:L163"/>
    <mergeCell ref="R157:R163"/>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AF22:AF28"/>
    <mergeCell ref="AJ22:AJ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J175:AJ180"/>
    <mergeCell ref="I182:J182"/>
    <mergeCell ref="K175:K181"/>
    <mergeCell ref="L175:L181"/>
    <mergeCell ref="R175:R181"/>
    <mergeCell ref="T175:T181"/>
    <mergeCell ref="V175:V181"/>
    <mergeCell ref="X175:X181"/>
    <mergeCell ref="Z175:Z181"/>
    <mergeCell ref="AB175:AB181"/>
    <mergeCell ref="T157:T163"/>
    <mergeCell ref="V157:V163"/>
    <mergeCell ref="X157:X163"/>
    <mergeCell ref="Z157:Z163"/>
    <mergeCell ref="AB157:AB163"/>
    <mergeCell ref="AD157:AD163"/>
    <mergeCell ref="I155:J155"/>
    <mergeCell ref="AJ139:AJ144"/>
    <mergeCell ref="I146:J146"/>
    <mergeCell ref="K139:K145"/>
    <mergeCell ref="L139:L145"/>
    <mergeCell ref="R139:R145"/>
    <mergeCell ref="T139:T145"/>
    <mergeCell ref="V139:V145"/>
    <mergeCell ref="X139:X145"/>
    <mergeCell ref="Z139:Z145"/>
    <mergeCell ref="AB139:AB145"/>
    <mergeCell ref="AD139:AD145"/>
    <mergeCell ref="AF148:AF154"/>
    <mergeCell ref="AJ148:AJ153"/>
    <mergeCell ref="K148:K154"/>
    <mergeCell ref="L148:L154"/>
    <mergeCell ref="R148:R154"/>
    <mergeCell ref="T148:T154"/>
    <mergeCell ref="V148:V154"/>
    <mergeCell ref="X148:X154"/>
    <mergeCell ref="Z148:Z154"/>
    <mergeCell ref="AB148:AB154"/>
    <mergeCell ref="AD148:AD154"/>
    <mergeCell ref="AF121:AF127"/>
    <mergeCell ref="AJ121:AJ126"/>
    <mergeCell ref="I128:J128"/>
    <mergeCell ref="K121:K127"/>
    <mergeCell ref="L121:L127"/>
    <mergeCell ref="R121:R127"/>
    <mergeCell ref="T121:T127"/>
    <mergeCell ref="V121:V127"/>
    <mergeCell ref="X121:X127"/>
    <mergeCell ref="Z121:Z127"/>
    <mergeCell ref="AB121:AB127"/>
    <mergeCell ref="AD121:AD127"/>
    <mergeCell ref="AF103:AF109"/>
    <mergeCell ref="AJ103:AJ108"/>
    <mergeCell ref="I110:J110"/>
    <mergeCell ref="K103:K109"/>
    <mergeCell ref="L103:L109"/>
    <mergeCell ref="R103:R109"/>
    <mergeCell ref="T103:T109"/>
    <mergeCell ref="V103:V109"/>
    <mergeCell ref="X103:X109"/>
    <mergeCell ref="Z103:Z109"/>
    <mergeCell ref="AB103:AB109"/>
    <mergeCell ref="AD103:AD109"/>
    <mergeCell ref="AF112:AF118"/>
    <mergeCell ref="AJ112:AJ117"/>
    <mergeCell ref="K112:K118"/>
    <mergeCell ref="L112:L118"/>
    <mergeCell ref="R112:R118"/>
    <mergeCell ref="T112:T118"/>
    <mergeCell ref="V112:V118"/>
    <mergeCell ref="X112:X118"/>
    <mergeCell ref="Z112:Z118"/>
    <mergeCell ref="AB112:AB118"/>
    <mergeCell ref="AD112:AD118"/>
    <mergeCell ref="AF67:AF73"/>
    <mergeCell ref="AJ67:AJ72"/>
    <mergeCell ref="I74:J74"/>
    <mergeCell ref="A66:A73"/>
    <mergeCell ref="Z58:Z64"/>
    <mergeCell ref="AB58:AB64"/>
    <mergeCell ref="AD58:AD64"/>
    <mergeCell ref="AF58:AF64"/>
    <mergeCell ref="AJ58:AJ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R49:R55"/>
    <mergeCell ref="T49:T55"/>
    <mergeCell ref="V49:V55"/>
    <mergeCell ref="X49:X55"/>
    <mergeCell ref="Z49:Z55"/>
    <mergeCell ref="AB49:AB55"/>
    <mergeCell ref="AD49:AD55"/>
    <mergeCell ref="AF49:AF55"/>
    <mergeCell ref="AJ49:AJ54"/>
    <mergeCell ref="R40:R46"/>
    <mergeCell ref="T40:T46"/>
    <mergeCell ref="V40:V46"/>
    <mergeCell ref="X40:X46"/>
    <mergeCell ref="Z40:Z46"/>
    <mergeCell ref="AB40:AB46"/>
    <mergeCell ref="AD40:AD46"/>
    <mergeCell ref="AF40:AF46"/>
    <mergeCell ref="AJ40:AJ45"/>
    <mergeCell ref="R31:R37"/>
    <mergeCell ref="T31:T37"/>
    <mergeCell ref="V31:V37"/>
    <mergeCell ref="X31:X37"/>
    <mergeCell ref="Z31:Z37"/>
    <mergeCell ref="AB31:AB37"/>
    <mergeCell ref="AD31:AD37"/>
    <mergeCell ref="AF31:AF37"/>
    <mergeCell ref="AJ31:AJ36"/>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H13:H19"/>
    <mergeCell ref="I13:J19"/>
    <mergeCell ref="K13:K19"/>
    <mergeCell ref="K22:K28"/>
    <mergeCell ref="L13:L19"/>
    <mergeCell ref="I20:J20"/>
    <mergeCell ref="G13:G19"/>
    <mergeCell ref="G31:G37"/>
    <mergeCell ref="H31:H37"/>
    <mergeCell ref="I31:J37"/>
    <mergeCell ref="K31:K37"/>
    <mergeCell ref="L31:L37"/>
    <mergeCell ref="L22:L28"/>
    <mergeCell ref="A12:A19"/>
    <mergeCell ref="B13:B19"/>
    <mergeCell ref="C13:C19"/>
    <mergeCell ref="D13:D19"/>
    <mergeCell ref="F13:F19"/>
    <mergeCell ref="A30:A37"/>
    <mergeCell ref="B31:B37"/>
    <mergeCell ref="C31:C37"/>
    <mergeCell ref="D31:D37"/>
    <mergeCell ref="E31:E37"/>
    <mergeCell ref="F31:F37"/>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AH7:AI7"/>
    <mergeCell ref="C6:F6"/>
    <mergeCell ref="R6:AK6"/>
    <mergeCell ref="AL6:BC6"/>
    <mergeCell ref="D7:D8"/>
    <mergeCell ref="F7:F8"/>
    <mergeCell ref="G7:G8"/>
    <mergeCell ref="B2:BC2"/>
    <mergeCell ref="BE2:BE3"/>
    <mergeCell ref="BF2:BL3"/>
    <mergeCell ref="B3:M3"/>
    <mergeCell ref="N3:P3"/>
    <mergeCell ref="C5:I5"/>
    <mergeCell ref="J5:K5"/>
    <mergeCell ref="L5:U5"/>
    <mergeCell ref="V5:X5"/>
    <mergeCell ref="Y5:BC5"/>
    <mergeCell ref="BB7:BB8"/>
    <mergeCell ref="BC7:BC8"/>
    <mergeCell ref="BA7:BA8"/>
    <mergeCell ref="AJ13:AJ18"/>
    <mergeCell ref="R13:R19"/>
    <mergeCell ref="T13:T19"/>
    <mergeCell ref="V13:V19"/>
    <mergeCell ref="X13:X19"/>
    <mergeCell ref="Z13:Z19"/>
    <mergeCell ref="AB13:AB19"/>
    <mergeCell ref="AD13:AD19"/>
    <mergeCell ref="AF13:AF19"/>
    <mergeCell ref="AH13:AH19"/>
  </mergeCells>
  <dataValidations count="4">
    <dataValidation type="list" allowBlank="1" showInputMessage="1" showErrorMessage="1" sqref="WVM983158 WLQ983158 WBU983158 VRY983158 VIC983158 UYG983158 UOK983158 UEO983158 TUS983158 TKW983158 TBA983158 SRE983158 SHI983158 RXM983158 RNQ983158 RDU983158 QTY983158 QKC983158 QAG983158 PQK983158 PGO983158 OWS983158 OMW983158 ODA983158 NTE983158 NJI983158 MZM983158 MPQ983158 MFU983158 LVY983158 LMC983158 LCG983158 KSK983158 KIO983158 JYS983158 JOW983158 JFA983158 IVE983158 ILI983158 IBM983158 HRQ983158 HHU983158 GXY983158 GOC983158 GEG983158 FUK983158 FKO983158 FAS983158 EQW983158 EHA983158 DXE983158 DNI983158 DDM983158 CTQ983158 CJU983158 BZY983158 BQC983158 BGG983158 AWK983158 AMO983158 ACS983158 SW983158 JA983158 B983158 WVM917622 WLQ917622 WBU917622 VRY917622 VIC917622 UYG917622 UOK917622 UEO917622 TUS917622 TKW917622 TBA917622 SRE917622 SHI917622 RXM917622 RNQ917622 RDU917622 QTY917622 QKC917622 QAG917622 PQK917622 PGO917622 OWS917622 OMW917622 ODA917622 NTE917622 NJI917622 MZM917622 MPQ917622 MFU917622 LVY917622 LMC917622 LCG917622 KSK917622 KIO917622 JYS917622 JOW917622 JFA917622 IVE917622 ILI917622 IBM917622 HRQ917622 HHU917622 GXY917622 GOC917622 GEG917622 FUK917622 FKO917622 FAS917622 EQW917622 EHA917622 DXE917622 DNI917622 DDM917622 CTQ917622 CJU917622 BZY917622 BQC917622 BGG917622 AWK917622 AMO917622 ACS917622 SW917622 JA917622 B917622 WVM852086 WLQ852086 WBU852086 VRY852086 VIC852086 UYG852086 UOK852086 UEO852086 TUS852086 TKW852086 TBA852086 SRE852086 SHI852086 RXM852086 RNQ852086 RDU852086 QTY852086 QKC852086 QAG852086 PQK852086 PGO852086 OWS852086 OMW852086 ODA852086 NTE852086 NJI852086 MZM852086 MPQ852086 MFU852086 LVY852086 LMC852086 LCG852086 KSK852086 KIO852086 JYS852086 JOW852086 JFA852086 IVE852086 ILI852086 IBM852086 HRQ852086 HHU852086 GXY852086 GOC852086 GEG852086 FUK852086 FKO852086 FAS852086 EQW852086 EHA852086 DXE852086 DNI852086 DDM852086 CTQ852086 CJU852086 BZY852086 BQC852086 BGG852086 AWK852086 AMO852086 ACS852086 SW852086 JA852086 B852086 WVM786550 WLQ786550 WBU786550 VRY786550 VIC786550 UYG786550 UOK786550 UEO786550 TUS786550 TKW786550 TBA786550 SRE786550 SHI786550 RXM786550 RNQ786550 RDU786550 QTY786550 QKC786550 QAG786550 PQK786550 PGO786550 OWS786550 OMW786550 ODA786550 NTE786550 NJI786550 MZM786550 MPQ786550 MFU786550 LVY786550 LMC786550 LCG786550 KSK786550 KIO786550 JYS786550 JOW786550 JFA786550 IVE786550 ILI786550 IBM786550 HRQ786550 HHU786550 GXY786550 GOC786550 GEG786550 FUK786550 FKO786550 FAS786550 EQW786550 EHA786550 DXE786550 DNI786550 DDM786550 CTQ786550 CJU786550 BZY786550 BQC786550 BGG786550 AWK786550 AMO786550 ACS786550 SW786550 JA786550 B786550 WVM721014 WLQ721014 WBU721014 VRY721014 VIC721014 UYG721014 UOK721014 UEO721014 TUS721014 TKW721014 TBA721014 SRE721014 SHI721014 RXM721014 RNQ721014 RDU721014 QTY721014 QKC721014 QAG721014 PQK721014 PGO721014 OWS721014 OMW721014 ODA721014 NTE721014 NJI721014 MZM721014 MPQ721014 MFU721014 LVY721014 LMC721014 LCG721014 KSK721014 KIO721014 JYS721014 JOW721014 JFA721014 IVE721014 ILI721014 IBM721014 HRQ721014 HHU721014 GXY721014 GOC721014 GEG721014 FUK721014 FKO721014 FAS721014 EQW721014 EHA721014 DXE721014 DNI721014 DDM721014 CTQ721014 CJU721014 BZY721014 BQC721014 BGG721014 AWK721014 AMO721014 ACS721014 SW721014 JA721014 B721014 WVM655478 WLQ655478 WBU655478 VRY655478 VIC655478 UYG655478 UOK655478 UEO655478 TUS655478 TKW655478 TBA655478 SRE655478 SHI655478 RXM655478 RNQ655478 RDU655478 QTY655478 QKC655478 QAG655478 PQK655478 PGO655478 OWS655478 OMW655478 ODA655478 NTE655478 NJI655478 MZM655478 MPQ655478 MFU655478 LVY655478 LMC655478 LCG655478 KSK655478 KIO655478 JYS655478 JOW655478 JFA655478 IVE655478 ILI655478 IBM655478 HRQ655478 HHU655478 GXY655478 GOC655478 GEG655478 FUK655478 FKO655478 FAS655478 EQW655478 EHA655478 DXE655478 DNI655478 DDM655478 CTQ655478 CJU655478 BZY655478 BQC655478 BGG655478 AWK655478 AMO655478 ACS655478 SW655478 JA655478 B655478 WVM589942 WLQ589942 WBU589942 VRY589942 VIC589942 UYG589942 UOK589942 UEO589942 TUS589942 TKW589942 TBA589942 SRE589942 SHI589942 RXM589942 RNQ589942 RDU589942 QTY589942 QKC589942 QAG589942 PQK589942 PGO589942 OWS589942 OMW589942 ODA589942 NTE589942 NJI589942 MZM589942 MPQ589942 MFU589942 LVY589942 LMC589942 LCG589942 KSK589942 KIO589942 JYS589942 JOW589942 JFA589942 IVE589942 ILI589942 IBM589942 HRQ589942 HHU589942 GXY589942 GOC589942 GEG589942 FUK589942 FKO589942 FAS589942 EQW589942 EHA589942 DXE589942 DNI589942 DDM589942 CTQ589942 CJU589942 BZY589942 BQC589942 BGG589942 AWK589942 AMO589942 ACS589942 SW589942 JA589942 B589942 WVM524406 WLQ524406 WBU524406 VRY524406 VIC524406 UYG524406 UOK524406 UEO524406 TUS524406 TKW524406 TBA524406 SRE524406 SHI524406 RXM524406 RNQ524406 RDU524406 QTY524406 QKC524406 QAG524406 PQK524406 PGO524406 OWS524406 OMW524406 ODA524406 NTE524406 NJI524406 MZM524406 MPQ524406 MFU524406 LVY524406 LMC524406 LCG524406 KSK524406 KIO524406 JYS524406 JOW524406 JFA524406 IVE524406 ILI524406 IBM524406 HRQ524406 HHU524406 GXY524406 GOC524406 GEG524406 FUK524406 FKO524406 FAS524406 EQW524406 EHA524406 DXE524406 DNI524406 DDM524406 CTQ524406 CJU524406 BZY524406 BQC524406 BGG524406 AWK524406 AMO524406 ACS524406 SW524406 JA524406 B524406 WVM458870 WLQ458870 WBU458870 VRY458870 VIC458870 UYG458870 UOK458870 UEO458870 TUS458870 TKW458870 TBA458870 SRE458870 SHI458870 RXM458870 RNQ458870 RDU458870 QTY458870 QKC458870 QAG458870 PQK458870 PGO458870 OWS458870 OMW458870 ODA458870 NTE458870 NJI458870 MZM458870 MPQ458870 MFU458870 LVY458870 LMC458870 LCG458870 KSK458870 KIO458870 JYS458870 JOW458870 JFA458870 IVE458870 ILI458870 IBM458870 HRQ458870 HHU458870 GXY458870 GOC458870 GEG458870 FUK458870 FKO458870 FAS458870 EQW458870 EHA458870 DXE458870 DNI458870 DDM458870 CTQ458870 CJU458870 BZY458870 BQC458870 BGG458870 AWK458870 AMO458870 ACS458870 SW458870 JA458870 B458870 WVM393334 WLQ393334 WBU393334 VRY393334 VIC393334 UYG393334 UOK393334 UEO393334 TUS393334 TKW393334 TBA393334 SRE393334 SHI393334 RXM393334 RNQ393334 RDU393334 QTY393334 QKC393334 QAG393334 PQK393334 PGO393334 OWS393334 OMW393334 ODA393334 NTE393334 NJI393334 MZM393334 MPQ393334 MFU393334 LVY393334 LMC393334 LCG393334 KSK393334 KIO393334 JYS393334 JOW393334 JFA393334 IVE393334 ILI393334 IBM393334 HRQ393334 HHU393334 GXY393334 GOC393334 GEG393334 FUK393334 FKO393334 FAS393334 EQW393334 EHA393334 DXE393334 DNI393334 DDM393334 CTQ393334 CJU393334 BZY393334 BQC393334 BGG393334 AWK393334 AMO393334 ACS393334 SW393334 JA393334 B393334 WVM327798 WLQ327798 WBU327798 VRY327798 VIC327798 UYG327798 UOK327798 UEO327798 TUS327798 TKW327798 TBA327798 SRE327798 SHI327798 RXM327798 RNQ327798 RDU327798 QTY327798 QKC327798 QAG327798 PQK327798 PGO327798 OWS327798 OMW327798 ODA327798 NTE327798 NJI327798 MZM327798 MPQ327798 MFU327798 LVY327798 LMC327798 LCG327798 KSK327798 KIO327798 JYS327798 JOW327798 JFA327798 IVE327798 ILI327798 IBM327798 HRQ327798 HHU327798 GXY327798 GOC327798 GEG327798 FUK327798 FKO327798 FAS327798 EQW327798 EHA327798 DXE327798 DNI327798 DDM327798 CTQ327798 CJU327798 BZY327798 BQC327798 BGG327798 AWK327798 AMO327798 ACS327798 SW327798 JA327798 B327798 WVM262262 WLQ262262 WBU262262 VRY262262 VIC262262 UYG262262 UOK262262 UEO262262 TUS262262 TKW262262 TBA262262 SRE262262 SHI262262 RXM262262 RNQ262262 RDU262262 QTY262262 QKC262262 QAG262262 PQK262262 PGO262262 OWS262262 OMW262262 ODA262262 NTE262262 NJI262262 MZM262262 MPQ262262 MFU262262 LVY262262 LMC262262 LCG262262 KSK262262 KIO262262 JYS262262 JOW262262 JFA262262 IVE262262 ILI262262 IBM262262 HRQ262262 HHU262262 GXY262262 GOC262262 GEG262262 FUK262262 FKO262262 FAS262262 EQW262262 EHA262262 DXE262262 DNI262262 DDM262262 CTQ262262 CJU262262 BZY262262 BQC262262 BGG262262 AWK262262 AMO262262 ACS262262 SW262262 JA262262 B262262 WVM196726 WLQ196726 WBU196726 VRY196726 VIC196726 UYG196726 UOK196726 UEO196726 TUS196726 TKW196726 TBA196726 SRE196726 SHI196726 RXM196726 RNQ196726 RDU196726 QTY196726 QKC196726 QAG196726 PQK196726 PGO196726 OWS196726 OMW196726 ODA196726 NTE196726 NJI196726 MZM196726 MPQ196726 MFU196726 LVY196726 LMC196726 LCG196726 KSK196726 KIO196726 JYS196726 JOW196726 JFA196726 IVE196726 ILI196726 IBM196726 HRQ196726 HHU196726 GXY196726 GOC196726 GEG196726 FUK196726 FKO196726 FAS196726 EQW196726 EHA196726 DXE196726 DNI196726 DDM196726 CTQ196726 CJU196726 BZY196726 BQC196726 BGG196726 AWK196726 AMO196726 ACS196726 SW196726 JA196726 B196726 WVM131190 WLQ131190 WBU131190 VRY131190 VIC131190 UYG131190 UOK131190 UEO131190 TUS131190 TKW131190 TBA131190 SRE131190 SHI131190 RXM131190 RNQ131190 RDU131190 QTY131190 QKC131190 QAG131190 PQK131190 PGO131190 OWS131190 OMW131190 ODA131190 NTE131190 NJI131190 MZM131190 MPQ131190 MFU131190 LVY131190 LMC131190 LCG131190 KSK131190 KIO131190 JYS131190 JOW131190 JFA131190 IVE131190 ILI131190 IBM131190 HRQ131190 HHU131190 GXY131190 GOC131190 GEG131190 FUK131190 FKO131190 FAS131190 EQW131190 EHA131190 DXE131190 DNI131190 DDM131190 CTQ131190 CJU131190 BZY131190 BQC131190 BGG131190 AWK131190 AMO131190 ACS131190 SW131190 JA131190 B131190 WVM65654 WLQ65654 WBU65654 VRY65654 VIC65654 UYG65654 UOK65654 UEO65654 TUS65654 TKW65654 TBA65654 SRE65654 SHI65654 RXM65654 RNQ65654 RDU65654 QTY65654 QKC65654 QAG65654 PQK65654 PGO65654 OWS65654 OMW65654 ODA65654 NTE65654 NJI65654 MZM65654 MPQ65654 MFU65654 LVY65654 LMC65654 LCG65654 KSK65654 KIO65654 JYS65654 JOW65654 JFA65654 IVE65654 ILI65654 IBM65654 HRQ65654 HHU65654 GXY65654 GOC65654 GEG65654 FUK65654 FKO65654 FAS65654 EQW65654 EHA65654 DXE65654 DNI65654 DDM65654 CTQ65654 CJU65654 BZY65654 BQC65654 BGG65654 AWK65654 AMO65654 ACS65654 SW65654 JA65654 B65654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xr:uid="{00000000-0002-0000-0000-000000000000}">
      <formula1>RESPONSABLE</formula1>
    </dataValidation>
    <dataValidation type="list" allowBlank="1" showInputMessage="1" showErrorMessage="1" sqref="D9" xr:uid="{00000000-0002-0000-0000-000001000000}">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xr:uid="{00000000-0002-0000-0000-000002000000}">
      <formula1>INDIRECT($D$9)</formula1>
    </dataValidation>
    <dataValidation type="list" allowBlank="1" showInputMessage="1" showErrorMessage="1" sqref="N3:P3" xr:uid="{00000000-0002-0000-0000-000003000000}">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4000000}">
          <x14:formula1>
            <xm:f>#REF!</xm:f>
          </x14:formula1>
          <xm:sqref>WVX983152:WVZ983152 WMB983152:WMD983152 WCF983152:WCH983152 VSJ983152:VSL983152 VIN983152:VIP983152 UYR983152:UYT983152 UOV983152:UOX983152 UEZ983152:UFB983152 TVD983152:TVF983152 TLH983152:TLJ983152 TBL983152:TBN983152 SRP983152:SRR983152 SHT983152:SHV983152 RXX983152:RXZ983152 ROB983152:ROD983152 REF983152:REH983152 QUJ983152:QUL983152 QKN983152:QKP983152 QAR983152:QAT983152 PQV983152:PQX983152 PGZ983152:PHB983152 OXD983152:OXF983152 ONH983152:ONJ983152 ODL983152:ODN983152 NTP983152:NTR983152 NJT983152:NJV983152 MZX983152:MZZ983152 MQB983152:MQD983152 MGF983152:MGH983152 LWJ983152:LWL983152 LMN983152:LMP983152 LCR983152:LCT983152 KSV983152:KSX983152 KIZ983152:KJB983152 JZD983152:JZF983152 JPH983152:JPJ983152 JFL983152:JFN983152 IVP983152:IVR983152 ILT983152:ILV983152 IBX983152:IBZ983152 HSB983152:HSD983152 HIF983152:HIH983152 GYJ983152:GYL983152 GON983152:GOP983152 GER983152:GET983152 FUV983152:FUX983152 FKZ983152:FLB983152 FBD983152:FBF983152 ERH983152:ERJ983152 EHL983152:EHN983152 DXP983152:DXR983152 DNT983152:DNV983152 DDX983152:DDZ983152 CUB983152:CUD983152 CKF983152:CKH983152 CAJ983152:CAL983152 BQN983152:BQP983152 BGR983152:BGT983152 AWV983152:AWX983152 AMZ983152:ANB983152 ADD983152:ADF983152 TH983152:TJ983152 JL983152:JN983152 N983152:P983152 WVX917616:WVZ917616 WMB917616:WMD917616 WCF917616:WCH917616 VSJ917616:VSL917616 VIN917616:VIP917616 UYR917616:UYT917616 UOV917616:UOX917616 UEZ917616:UFB917616 TVD917616:TVF917616 TLH917616:TLJ917616 TBL917616:TBN917616 SRP917616:SRR917616 SHT917616:SHV917616 RXX917616:RXZ917616 ROB917616:ROD917616 REF917616:REH917616 QUJ917616:QUL917616 QKN917616:QKP917616 QAR917616:QAT917616 PQV917616:PQX917616 PGZ917616:PHB917616 OXD917616:OXF917616 ONH917616:ONJ917616 ODL917616:ODN917616 NTP917616:NTR917616 NJT917616:NJV917616 MZX917616:MZZ917616 MQB917616:MQD917616 MGF917616:MGH917616 LWJ917616:LWL917616 LMN917616:LMP917616 LCR917616:LCT917616 KSV917616:KSX917616 KIZ917616:KJB917616 JZD917616:JZF917616 JPH917616:JPJ917616 JFL917616:JFN917616 IVP917616:IVR917616 ILT917616:ILV917616 IBX917616:IBZ917616 HSB917616:HSD917616 HIF917616:HIH917616 GYJ917616:GYL917616 GON917616:GOP917616 GER917616:GET917616 FUV917616:FUX917616 FKZ917616:FLB917616 FBD917616:FBF917616 ERH917616:ERJ917616 EHL917616:EHN917616 DXP917616:DXR917616 DNT917616:DNV917616 DDX917616:DDZ917616 CUB917616:CUD917616 CKF917616:CKH917616 CAJ917616:CAL917616 BQN917616:BQP917616 BGR917616:BGT917616 AWV917616:AWX917616 AMZ917616:ANB917616 ADD917616:ADF917616 TH917616:TJ917616 JL917616:JN917616 N917616:P917616 WVX852080:WVZ852080 WMB852080:WMD852080 WCF852080:WCH852080 VSJ852080:VSL852080 VIN852080:VIP852080 UYR852080:UYT852080 UOV852080:UOX852080 UEZ852080:UFB852080 TVD852080:TVF852080 TLH852080:TLJ852080 TBL852080:TBN852080 SRP852080:SRR852080 SHT852080:SHV852080 RXX852080:RXZ852080 ROB852080:ROD852080 REF852080:REH852080 QUJ852080:QUL852080 QKN852080:QKP852080 QAR852080:QAT852080 PQV852080:PQX852080 PGZ852080:PHB852080 OXD852080:OXF852080 ONH852080:ONJ852080 ODL852080:ODN852080 NTP852080:NTR852080 NJT852080:NJV852080 MZX852080:MZZ852080 MQB852080:MQD852080 MGF852080:MGH852080 LWJ852080:LWL852080 LMN852080:LMP852080 LCR852080:LCT852080 KSV852080:KSX852080 KIZ852080:KJB852080 JZD852080:JZF852080 JPH852080:JPJ852080 JFL852080:JFN852080 IVP852080:IVR852080 ILT852080:ILV852080 IBX852080:IBZ852080 HSB852080:HSD852080 HIF852080:HIH852080 GYJ852080:GYL852080 GON852080:GOP852080 GER852080:GET852080 FUV852080:FUX852080 FKZ852080:FLB852080 FBD852080:FBF852080 ERH852080:ERJ852080 EHL852080:EHN852080 DXP852080:DXR852080 DNT852080:DNV852080 DDX852080:DDZ852080 CUB852080:CUD852080 CKF852080:CKH852080 CAJ852080:CAL852080 BQN852080:BQP852080 BGR852080:BGT852080 AWV852080:AWX852080 AMZ852080:ANB852080 ADD852080:ADF852080 TH852080:TJ852080 JL852080:JN852080 N852080:P852080 WVX786544:WVZ786544 WMB786544:WMD786544 WCF786544:WCH786544 VSJ786544:VSL786544 VIN786544:VIP786544 UYR786544:UYT786544 UOV786544:UOX786544 UEZ786544:UFB786544 TVD786544:TVF786544 TLH786544:TLJ786544 TBL786544:TBN786544 SRP786544:SRR786544 SHT786544:SHV786544 RXX786544:RXZ786544 ROB786544:ROD786544 REF786544:REH786544 QUJ786544:QUL786544 QKN786544:QKP786544 QAR786544:QAT786544 PQV786544:PQX786544 PGZ786544:PHB786544 OXD786544:OXF786544 ONH786544:ONJ786544 ODL786544:ODN786544 NTP786544:NTR786544 NJT786544:NJV786544 MZX786544:MZZ786544 MQB786544:MQD786544 MGF786544:MGH786544 LWJ786544:LWL786544 LMN786544:LMP786544 LCR786544:LCT786544 KSV786544:KSX786544 KIZ786544:KJB786544 JZD786544:JZF786544 JPH786544:JPJ786544 JFL786544:JFN786544 IVP786544:IVR786544 ILT786544:ILV786544 IBX786544:IBZ786544 HSB786544:HSD786544 HIF786544:HIH786544 GYJ786544:GYL786544 GON786544:GOP786544 GER786544:GET786544 FUV786544:FUX786544 FKZ786544:FLB786544 FBD786544:FBF786544 ERH786544:ERJ786544 EHL786544:EHN786544 DXP786544:DXR786544 DNT786544:DNV786544 DDX786544:DDZ786544 CUB786544:CUD786544 CKF786544:CKH786544 CAJ786544:CAL786544 BQN786544:BQP786544 BGR786544:BGT786544 AWV786544:AWX786544 AMZ786544:ANB786544 ADD786544:ADF786544 TH786544:TJ786544 JL786544:JN786544 N786544:P786544 WVX721008:WVZ721008 WMB721008:WMD721008 WCF721008:WCH721008 VSJ721008:VSL721008 VIN721008:VIP721008 UYR721008:UYT721008 UOV721008:UOX721008 UEZ721008:UFB721008 TVD721008:TVF721008 TLH721008:TLJ721008 TBL721008:TBN721008 SRP721008:SRR721008 SHT721008:SHV721008 RXX721008:RXZ721008 ROB721008:ROD721008 REF721008:REH721008 QUJ721008:QUL721008 QKN721008:QKP721008 QAR721008:QAT721008 PQV721008:PQX721008 PGZ721008:PHB721008 OXD721008:OXF721008 ONH721008:ONJ721008 ODL721008:ODN721008 NTP721008:NTR721008 NJT721008:NJV721008 MZX721008:MZZ721008 MQB721008:MQD721008 MGF721008:MGH721008 LWJ721008:LWL721008 LMN721008:LMP721008 LCR721008:LCT721008 KSV721008:KSX721008 KIZ721008:KJB721008 JZD721008:JZF721008 JPH721008:JPJ721008 JFL721008:JFN721008 IVP721008:IVR721008 ILT721008:ILV721008 IBX721008:IBZ721008 HSB721008:HSD721008 HIF721008:HIH721008 GYJ721008:GYL721008 GON721008:GOP721008 GER721008:GET721008 FUV721008:FUX721008 FKZ721008:FLB721008 FBD721008:FBF721008 ERH721008:ERJ721008 EHL721008:EHN721008 DXP721008:DXR721008 DNT721008:DNV721008 DDX721008:DDZ721008 CUB721008:CUD721008 CKF721008:CKH721008 CAJ721008:CAL721008 BQN721008:BQP721008 BGR721008:BGT721008 AWV721008:AWX721008 AMZ721008:ANB721008 ADD721008:ADF721008 TH721008:TJ721008 JL721008:JN721008 N721008:P721008 WVX655472:WVZ655472 WMB655472:WMD655472 WCF655472:WCH655472 VSJ655472:VSL655472 VIN655472:VIP655472 UYR655472:UYT655472 UOV655472:UOX655472 UEZ655472:UFB655472 TVD655472:TVF655472 TLH655472:TLJ655472 TBL655472:TBN655472 SRP655472:SRR655472 SHT655472:SHV655472 RXX655472:RXZ655472 ROB655472:ROD655472 REF655472:REH655472 QUJ655472:QUL655472 QKN655472:QKP655472 QAR655472:QAT655472 PQV655472:PQX655472 PGZ655472:PHB655472 OXD655472:OXF655472 ONH655472:ONJ655472 ODL655472:ODN655472 NTP655472:NTR655472 NJT655472:NJV655472 MZX655472:MZZ655472 MQB655472:MQD655472 MGF655472:MGH655472 LWJ655472:LWL655472 LMN655472:LMP655472 LCR655472:LCT655472 KSV655472:KSX655472 KIZ655472:KJB655472 JZD655472:JZF655472 JPH655472:JPJ655472 JFL655472:JFN655472 IVP655472:IVR655472 ILT655472:ILV655472 IBX655472:IBZ655472 HSB655472:HSD655472 HIF655472:HIH655472 GYJ655472:GYL655472 GON655472:GOP655472 GER655472:GET655472 FUV655472:FUX655472 FKZ655472:FLB655472 FBD655472:FBF655472 ERH655472:ERJ655472 EHL655472:EHN655472 DXP655472:DXR655472 DNT655472:DNV655472 DDX655472:DDZ655472 CUB655472:CUD655472 CKF655472:CKH655472 CAJ655472:CAL655472 BQN655472:BQP655472 BGR655472:BGT655472 AWV655472:AWX655472 AMZ655472:ANB655472 ADD655472:ADF655472 TH655472:TJ655472 JL655472:JN655472 N655472:P655472 WVX589936:WVZ589936 WMB589936:WMD589936 WCF589936:WCH589936 VSJ589936:VSL589936 VIN589936:VIP589936 UYR589936:UYT589936 UOV589936:UOX589936 UEZ589936:UFB589936 TVD589936:TVF589936 TLH589936:TLJ589936 TBL589936:TBN589936 SRP589936:SRR589936 SHT589936:SHV589936 RXX589936:RXZ589936 ROB589936:ROD589936 REF589936:REH589936 QUJ589936:QUL589936 QKN589936:QKP589936 QAR589936:QAT589936 PQV589936:PQX589936 PGZ589936:PHB589936 OXD589936:OXF589936 ONH589936:ONJ589936 ODL589936:ODN589936 NTP589936:NTR589936 NJT589936:NJV589936 MZX589936:MZZ589936 MQB589936:MQD589936 MGF589936:MGH589936 LWJ589936:LWL589936 LMN589936:LMP589936 LCR589936:LCT589936 KSV589936:KSX589936 KIZ589936:KJB589936 JZD589936:JZF589936 JPH589936:JPJ589936 JFL589936:JFN589936 IVP589936:IVR589936 ILT589936:ILV589936 IBX589936:IBZ589936 HSB589936:HSD589936 HIF589936:HIH589936 GYJ589936:GYL589936 GON589936:GOP589936 GER589936:GET589936 FUV589936:FUX589936 FKZ589936:FLB589936 FBD589936:FBF589936 ERH589936:ERJ589936 EHL589936:EHN589936 DXP589936:DXR589936 DNT589936:DNV589936 DDX589936:DDZ589936 CUB589936:CUD589936 CKF589936:CKH589936 CAJ589936:CAL589936 BQN589936:BQP589936 BGR589936:BGT589936 AWV589936:AWX589936 AMZ589936:ANB589936 ADD589936:ADF589936 TH589936:TJ589936 JL589936:JN589936 N589936:P589936 WVX524400:WVZ524400 WMB524400:WMD524400 WCF524400:WCH524400 VSJ524400:VSL524400 VIN524400:VIP524400 UYR524400:UYT524400 UOV524400:UOX524400 UEZ524400:UFB524400 TVD524400:TVF524400 TLH524400:TLJ524400 TBL524400:TBN524400 SRP524400:SRR524400 SHT524400:SHV524400 RXX524400:RXZ524400 ROB524400:ROD524400 REF524400:REH524400 QUJ524400:QUL524400 QKN524400:QKP524400 QAR524400:QAT524400 PQV524400:PQX524400 PGZ524400:PHB524400 OXD524400:OXF524400 ONH524400:ONJ524400 ODL524400:ODN524400 NTP524400:NTR524400 NJT524400:NJV524400 MZX524400:MZZ524400 MQB524400:MQD524400 MGF524400:MGH524400 LWJ524400:LWL524400 LMN524400:LMP524400 LCR524400:LCT524400 KSV524400:KSX524400 KIZ524400:KJB524400 JZD524400:JZF524400 JPH524400:JPJ524400 JFL524400:JFN524400 IVP524400:IVR524400 ILT524400:ILV524400 IBX524400:IBZ524400 HSB524400:HSD524400 HIF524400:HIH524400 GYJ524400:GYL524400 GON524400:GOP524400 GER524400:GET524400 FUV524400:FUX524400 FKZ524400:FLB524400 FBD524400:FBF524400 ERH524400:ERJ524400 EHL524400:EHN524400 DXP524400:DXR524400 DNT524400:DNV524400 DDX524400:DDZ524400 CUB524400:CUD524400 CKF524400:CKH524400 CAJ524400:CAL524400 BQN524400:BQP524400 BGR524400:BGT524400 AWV524400:AWX524400 AMZ524400:ANB524400 ADD524400:ADF524400 TH524400:TJ524400 JL524400:JN524400 N524400:P524400 WVX458864:WVZ458864 WMB458864:WMD458864 WCF458864:WCH458864 VSJ458864:VSL458864 VIN458864:VIP458864 UYR458864:UYT458864 UOV458864:UOX458864 UEZ458864:UFB458864 TVD458864:TVF458864 TLH458864:TLJ458864 TBL458864:TBN458864 SRP458864:SRR458864 SHT458864:SHV458864 RXX458864:RXZ458864 ROB458864:ROD458864 REF458864:REH458864 QUJ458864:QUL458864 QKN458864:QKP458864 QAR458864:QAT458864 PQV458864:PQX458864 PGZ458864:PHB458864 OXD458864:OXF458864 ONH458864:ONJ458864 ODL458864:ODN458864 NTP458864:NTR458864 NJT458864:NJV458864 MZX458864:MZZ458864 MQB458864:MQD458864 MGF458864:MGH458864 LWJ458864:LWL458864 LMN458864:LMP458864 LCR458864:LCT458864 KSV458864:KSX458864 KIZ458864:KJB458864 JZD458864:JZF458864 JPH458864:JPJ458864 JFL458864:JFN458864 IVP458864:IVR458864 ILT458864:ILV458864 IBX458864:IBZ458864 HSB458864:HSD458864 HIF458864:HIH458864 GYJ458864:GYL458864 GON458864:GOP458864 GER458864:GET458864 FUV458864:FUX458864 FKZ458864:FLB458864 FBD458864:FBF458864 ERH458864:ERJ458864 EHL458864:EHN458864 DXP458864:DXR458864 DNT458864:DNV458864 DDX458864:DDZ458864 CUB458864:CUD458864 CKF458864:CKH458864 CAJ458864:CAL458864 BQN458864:BQP458864 BGR458864:BGT458864 AWV458864:AWX458864 AMZ458864:ANB458864 ADD458864:ADF458864 TH458864:TJ458864 JL458864:JN458864 N458864:P458864 WVX393328:WVZ393328 WMB393328:WMD393328 WCF393328:WCH393328 VSJ393328:VSL393328 VIN393328:VIP393328 UYR393328:UYT393328 UOV393328:UOX393328 UEZ393328:UFB393328 TVD393328:TVF393328 TLH393328:TLJ393328 TBL393328:TBN393328 SRP393328:SRR393328 SHT393328:SHV393328 RXX393328:RXZ393328 ROB393328:ROD393328 REF393328:REH393328 QUJ393328:QUL393328 QKN393328:QKP393328 QAR393328:QAT393328 PQV393328:PQX393328 PGZ393328:PHB393328 OXD393328:OXF393328 ONH393328:ONJ393328 ODL393328:ODN393328 NTP393328:NTR393328 NJT393328:NJV393328 MZX393328:MZZ393328 MQB393328:MQD393328 MGF393328:MGH393328 LWJ393328:LWL393328 LMN393328:LMP393328 LCR393328:LCT393328 KSV393328:KSX393328 KIZ393328:KJB393328 JZD393328:JZF393328 JPH393328:JPJ393328 JFL393328:JFN393328 IVP393328:IVR393328 ILT393328:ILV393328 IBX393328:IBZ393328 HSB393328:HSD393328 HIF393328:HIH393328 GYJ393328:GYL393328 GON393328:GOP393328 GER393328:GET393328 FUV393328:FUX393328 FKZ393328:FLB393328 FBD393328:FBF393328 ERH393328:ERJ393328 EHL393328:EHN393328 DXP393328:DXR393328 DNT393328:DNV393328 DDX393328:DDZ393328 CUB393328:CUD393328 CKF393328:CKH393328 CAJ393328:CAL393328 BQN393328:BQP393328 BGR393328:BGT393328 AWV393328:AWX393328 AMZ393328:ANB393328 ADD393328:ADF393328 TH393328:TJ393328 JL393328:JN393328 N393328:P393328 WVX327792:WVZ327792 WMB327792:WMD327792 WCF327792:WCH327792 VSJ327792:VSL327792 VIN327792:VIP327792 UYR327792:UYT327792 UOV327792:UOX327792 UEZ327792:UFB327792 TVD327792:TVF327792 TLH327792:TLJ327792 TBL327792:TBN327792 SRP327792:SRR327792 SHT327792:SHV327792 RXX327792:RXZ327792 ROB327792:ROD327792 REF327792:REH327792 QUJ327792:QUL327792 QKN327792:QKP327792 QAR327792:QAT327792 PQV327792:PQX327792 PGZ327792:PHB327792 OXD327792:OXF327792 ONH327792:ONJ327792 ODL327792:ODN327792 NTP327792:NTR327792 NJT327792:NJV327792 MZX327792:MZZ327792 MQB327792:MQD327792 MGF327792:MGH327792 LWJ327792:LWL327792 LMN327792:LMP327792 LCR327792:LCT327792 KSV327792:KSX327792 KIZ327792:KJB327792 JZD327792:JZF327792 JPH327792:JPJ327792 JFL327792:JFN327792 IVP327792:IVR327792 ILT327792:ILV327792 IBX327792:IBZ327792 HSB327792:HSD327792 HIF327792:HIH327792 GYJ327792:GYL327792 GON327792:GOP327792 GER327792:GET327792 FUV327792:FUX327792 FKZ327792:FLB327792 FBD327792:FBF327792 ERH327792:ERJ327792 EHL327792:EHN327792 DXP327792:DXR327792 DNT327792:DNV327792 DDX327792:DDZ327792 CUB327792:CUD327792 CKF327792:CKH327792 CAJ327792:CAL327792 BQN327792:BQP327792 BGR327792:BGT327792 AWV327792:AWX327792 AMZ327792:ANB327792 ADD327792:ADF327792 TH327792:TJ327792 JL327792:JN327792 N327792:P327792 WVX262256:WVZ262256 WMB262256:WMD262256 WCF262256:WCH262256 VSJ262256:VSL262256 VIN262256:VIP262256 UYR262256:UYT262256 UOV262256:UOX262256 UEZ262256:UFB262256 TVD262256:TVF262256 TLH262256:TLJ262256 TBL262256:TBN262256 SRP262256:SRR262256 SHT262256:SHV262256 RXX262256:RXZ262256 ROB262256:ROD262256 REF262256:REH262256 QUJ262256:QUL262256 QKN262256:QKP262256 QAR262256:QAT262256 PQV262256:PQX262256 PGZ262256:PHB262256 OXD262256:OXF262256 ONH262256:ONJ262256 ODL262256:ODN262256 NTP262256:NTR262256 NJT262256:NJV262256 MZX262256:MZZ262256 MQB262256:MQD262256 MGF262256:MGH262256 LWJ262256:LWL262256 LMN262256:LMP262256 LCR262256:LCT262256 KSV262256:KSX262256 KIZ262256:KJB262256 JZD262256:JZF262256 JPH262256:JPJ262256 JFL262256:JFN262256 IVP262256:IVR262256 ILT262256:ILV262256 IBX262256:IBZ262256 HSB262256:HSD262256 HIF262256:HIH262256 GYJ262256:GYL262256 GON262256:GOP262256 GER262256:GET262256 FUV262256:FUX262256 FKZ262256:FLB262256 FBD262256:FBF262256 ERH262256:ERJ262256 EHL262256:EHN262256 DXP262256:DXR262256 DNT262256:DNV262256 DDX262256:DDZ262256 CUB262256:CUD262256 CKF262256:CKH262256 CAJ262256:CAL262256 BQN262256:BQP262256 BGR262256:BGT262256 AWV262256:AWX262256 AMZ262256:ANB262256 ADD262256:ADF262256 TH262256:TJ262256 JL262256:JN262256 N262256:P262256 WVX196720:WVZ196720 WMB196720:WMD196720 WCF196720:WCH196720 VSJ196720:VSL196720 VIN196720:VIP196720 UYR196720:UYT196720 UOV196720:UOX196720 UEZ196720:UFB196720 TVD196720:TVF196720 TLH196720:TLJ196720 TBL196720:TBN196720 SRP196720:SRR196720 SHT196720:SHV196720 RXX196720:RXZ196720 ROB196720:ROD196720 REF196720:REH196720 QUJ196720:QUL196720 QKN196720:QKP196720 QAR196720:QAT196720 PQV196720:PQX196720 PGZ196720:PHB196720 OXD196720:OXF196720 ONH196720:ONJ196720 ODL196720:ODN196720 NTP196720:NTR196720 NJT196720:NJV196720 MZX196720:MZZ196720 MQB196720:MQD196720 MGF196720:MGH196720 LWJ196720:LWL196720 LMN196720:LMP196720 LCR196720:LCT196720 KSV196720:KSX196720 KIZ196720:KJB196720 JZD196720:JZF196720 JPH196720:JPJ196720 JFL196720:JFN196720 IVP196720:IVR196720 ILT196720:ILV196720 IBX196720:IBZ196720 HSB196720:HSD196720 HIF196720:HIH196720 GYJ196720:GYL196720 GON196720:GOP196720 GER196720:GET196720 FUV196720:FUX196720 FKZ196720:FLB196720 FBD196720:FBF196720 ERH196720:ERJ196720 EHL196720:EHN196720 DXP196720:DXR196720 DNT196720:DNV196720 DDX196720:DDZ196720 CUB196720:CUD196720 CKF196720:CKH196720 CAJ196720:CAL196720 BQN196720:BQP196720 BGR196720:BGT196720 AWV196720:AWX196720 AMZ196720:ANB196720 ADD196720:ADF196720 TH196720:TJ196720 JL196720:JN196720 N196720:P196720 WVX131184:WVZ131184 WMB131184:WMD131184 WCF131184:WCH131184 VSJ131184:VSL131184 VIN131184:VIP131184 UYR131184:UYT131184 UOV131184:UOX131184 UEZ131184:UFB131184 TVD131184:TVF131184 TLH131184:TLJ131184 TBL131184:TBN131184 SRP131184:SRR131184 SHT131184:SHV131184 RXX131184:RXZ131184 ROB131184:ROD131184 REF131184:REH131184 QUJ131184:QUL131184 QKN131184:QKP131184 QAR131184:QAT131184 PQV131184:PQX131184 PGZ131184:PHB131184 OXD131184:OXF131184 ONH131184:ONJ131184 ODL131184:ODN131184 NTP131184:NTR131184 NJT131184:NJV131184 MZX131184:MZZ131184 MQB131184:MQD131184 MGF131184:MGH131184 LWJ131184:LWL131184 LMN131184:LMP131184 LCR131184:LCT131184 KSV131184:KSX131184 KIZ131184:KJB131184 JZD131184:JZF131184 JPH131184:JPJ131184 JFL131184:JFN131184 IVP131184:IVR131184 ILT131184:ILV131184 IBX131184:IBZ131184 HSB131184:HSD131184 HIF131184:HIH131184 GYJ131184:GYL131184 GON131184:GOP131184 GER131184:GET131184 FUV131184:FUX131184 FKZ131184:FLB131184 FBD131184:FBF131184 ERH131184:ERJ131184 EHL131184:EHN131184 DXP131184:DXR131184 DNT131184:DNV131184 DDX131184:DDZ131184 CUB131184:CUD131184 CKF131184:CKH131184 CAJ131184:CAL131184 BQN131184:BQP131184 BGR131184:BGT131184 AWV131184:AWX131184 AMZ131184:ANB131184 ADD131184:ADF131184 TH131184:TJ131184 JL131184:JN131184 N131184:P131184 WVX65648:WVZ65648 WMB65648:WMD65648 WCF65648:WCH65648 VSJ65648:VSL65648 VIN65648:VIP65648 UYR65648:UYT65648 UOV65648:UOX65648 UEZ65648:UFB65648 TVD65648:TVF65648 TLH65648:TLJ65648 TBL65648:TBN65648 SRP65648:SRR65648 SHT65648:SHV65648 RXX65648:RXZ65648 ROB65648:ROD65648 REF65648:REH65648 QUJ65648:QUL65648 QKN65648:QKP65648 QAR65648:QAT65648 PQV65648:PQX65648 PGZ65648:PHB65648 OXD65648:OXF65648 ONH65648:ONJ65648 ODL65648:ODN65648 NTP65648:NTR65648 NJT65648:NJV65648 MZX65648:MZZ65648 MQB65648:MQD65648 MGF65648:MGH65648 LWJ65648:LWL65648 LMN65648:LMP65648 LCR65648:LCT65648 KSV65648:KSX65648 KIZ65648:KJB65648 JZD65648:JZF65648 JPH65648:JPJ65648 JFL65648:JFN65648 IVP65648:IVR65648 ILT65648:ILV65648 IBX65648:IBZ65648 HSB65648:HSD65648 HIF65648:HIH65648 GYJ65648:GYL65648 GON65648:GOP65648 GER65648:GET65648 FUV65648:FUX65648 FKZ65648:FLB65648 FBD65648:FBF65648 ERH65648:ERJ65648 EHL65648:EHN65648 DXP65648:DXR65648 DNT65648:DNV65648 DDX65648:DDZ65648 CUB65648:CUD65648 CKF65648:CKH65648 CAJ65648:CAL65648 BQN65648:BQP65648 BGR65648:BGT65648 AWV65648:AWX65648 AMZ65648:ANB65648 ADD65648:ADF65648 TH65648:TJ65648 JL65648:JN65648 N65648:P65648 WVX983153 WMB983153 WCF983153 VSJ983153 VIN983153 UYR983153 UOV983153 UEZ983153 TVD983153 TLH983153 TBL983153 SRP983153 SHT983153 RXX983153 ROB983153 REF983153 QUJ983153 QKN983153 QAR983153 PQV983153 PGZ983153 OXD983153 ONH983153 ODL983153 NTP983153 NJT983153 MZX983153 MQB983153 MGF983153 LWJ983153 LMN983153 LCR983153 KSV983153 KIZ983153 JZD983153 JPH983153 JFL983153 IVP983153 ILT983153 IBX983153 HSB983153 HIF983153 GYJ983153 GON983153 GER983153 FUV983153 FKZ983153 FBD983153 ERH983153 EHL983153 DXP983153 DNT983153 DDX983153 CUB983153 CKF983153 CAJ983153 BQN983153 BGR983153 AWV983153 AMZ983153 ADD983153 TH983153 JL983153 N983153 WVX917617 WMB917617 WCF917617 VSJ917617 VIN917617 UYR917617 UOV917617 UEZ917617 TVD917617 TLH917617 TBL917617 SRP917617 SHT917617 RXX917617 ROB917617 REF917617 QUJ917617 QKN917617 QAR917617 PQV917617 PGZ917617 OXD917617 ONH917617 ODL917617 NTP917617 NJT917617 MZX917617 MQB917617 MGF917617 LWJ917617 LMN917617 LCR917617 KSV917617 KIZ917617 JZD917617 JPH917617 JFL917617 IVP917617 ILT917617 IBX917617 HSB917617 HIF917617 GYJ917617 GON917617 GER917617 FUV917617 FKZ917617 FBD917617 ERH917617 EHL917617 DXP917617 DNT917617 DDX917617 CUB917617 CKF917617 CAJ917617 BQN917617 BGR917617 AWV917617 AMZ917617 ADD917617 TH917617 JL917617 N917617 WVX852081 WMB852081 WCF852081 VSJ852081 VIN852081 UYR852081 UOV852081 UEZ852081 TVD852081 TLH852081 TBL852081 SRP852081 SHT852081 RXX852081 ROB852081 REF852081 QUJ852081 QKN852081 QAR852081 PQV852081 PGZ852081 OXD852081 ONH852081 ODL852081 NTP852081 NJT852081 MZX852081 MQB852081 MGF852081 LWJ852081 LMN852081 LCR852081 KSV852081 KIZ852081 JZD852081 JPH852081 JFL852081 IVP852081 ILT852081 IBX852081 HSB852081 HIF852081 GYJ852081 GON852081 GER852081 FUV852081 FKZ852081 FBD852081 ERH852081 EHL852081 DXP852081 DNT852081 DDX852081 CUB852081 CKF852081 CAJ852081 BQN852081 BGR852081 AWV852081 AMZ852081 ADD852081 TH852081 JL852081 N852081 WVX786545 WMB786545 WCF786545 VSJ786545 VIN786545 UYR786545 UOV786545 UEZ786545 TVD786545 TLH786545 TBL786545 SRP786545 SHT786545 RXX786545 ROB786545 REF786545 QUJ786545 QKN786545 QAR786545 PQV786545 PGZ786545 OXD786545 ONH786545 ODL786545 NTP786545 NJT786545 MZX786545 MQB786545 MGF786545 LWJ786545 LMN786545 LCR786545 KSV786545 KIZ786545 JZD786545 JPH786545 JFL786545 IVP786545 ILT786545 IBX786545 HSB786545 HIF786545 GYJ786545 GON786545 GER786545 FUV786545 FKZ786545 FBD786545 ERH786545 EHL786545 DXP786545 DNT786545 DDX786545 CUB786545 CKF786545 CAJ786545 BQN786545 BGR786545 AWV786545 AMZ786545 ADD786545 TH786545 JL786545 N786545 WVX721009 WMB721009 WCF721009 VSJ721009 VIN721009 UYR721009 UOV721009 UEZ721009 TVD721009 TLH721009 TBL721009 SRP721009 SHT721009 RXX721009 ROB721009 REF721009 QUJ721009 QKN721009 QAR721009 PQV721009 PGZ721009 OXD721009 ONH721009 ODL721009 NTP721009 NJT721009 MZX721009 MQB721009 MGF721009 LWJ721009 LMN721009 LCR721009 KSV721009 KIZ721009 JZD721009 JPH721009 JFL721009 IVP721009 ILT721009 IBX721009 HSB721009 HIF721009 GYJ721009 GON721009 GER721009 FUV721009 FKZ721009 FBD721009 ERH721009 EHL721009 DXP721009 DNT721009 DDX721009 CUB721009 CKF721009 CAJ721009 BQN721009 BGR721009 AWV721009 AMZ721009 ADD721009 TH721009 JL721009 N721009 WVX655473 WMB655473 WCF655473 VSJ655473 VIN655473 UYR655473 UOV655473 UEZ655473 TVD655473 TLH655473 TBL655473 SRP655473 SHT655473 RXX655473 ROB655473 REF655473 QUJ655473 QKN655473 QAR655473 PQV655473 PGZ655473 OXD655473 ONH655473 ODL655473 NTP655473 NJT655473 MZX655473 MQB655473 MGF655473 LWJ655473 LMN655473 LCR655473 KSV655473 KIZ655473 JZD655473 JPH655473 JFL655473 IVP655473 ILT655473 IBX655473 HSB655473 HIF655473 GYJ655473 GON655473 GER655473 FUV655473 FKZ655473 FBD655473 ERH655473 EHL655473 DXP655473 DNT655473 DDX655473 CUB655473 CKF655473 CAJ655473 BQN655473 BGR655473 AWV655473 AMZ655473 ADD655473 TH655473 JL655473 N655473 WVX589937 WMB589937 WCF589937 VSJ589937 VIN589937 UYR589937 UOV589937 UEZ589937 TVD589937 TLH589937 TBL589937 SRP589937 SHT589937 RXX589937 ROB589937 REF589937 QUJ589937 QKN589937 QAR589937 PQV589937 PGZ589937 OXD589937 ONH589937 ODL589937 NTP589937 NJT589937 MZX589937 MQB589937 MGF589937 LWJ589937 LMN589937 LCR589937 KSV589937 KIZ589937 JZD589937 JPH589937 JFL589937 IVP589937 ILT589937 IBX589937 HSB589937 HIF589937 GYJ589937 GON589937 GER589937 FUV589937 FKZ589937 FBD589937 ERH589937 EHL589937 DXP589937 DNT589937 DDX589937 CUB589937 CKF589937 CAJ589937 BQN589937 BGR589937 AWV589937 AMZ589937 ADD589937 TH589937 JL589937 N589937 WVX524401 WMB524401 WCF524401 VSJ524401 VIN524401 UYR524401 UOV524401 UEZ524401 TVD524401 TLH524401 TBL524401 SRP524401 SHT524401 RXX524401 ROB524401 REF524401 QUJ524401 QKN524401 QAR524401 PQV524401 PGZ524401 OXD524401 ONH524401 ODL524401 NTP524401 NJT524401 MZX524401 MQB524401 MGF524401 LWJ524401 LMN524401 LCR524401 KSV524401 KIZ524401 JZD524401 JPH524401 JFL524401 IVP524401 ILT524401 IBX524401 HSB524401 HIF524401 GYJ524401 GON524401 GER524401 FUV524401 FKZ524401 FBD524401 ERH524401 EHL524401 DXP524401 DNT524401 DDX524401 CUB524401 CKF524401 CAJ524401 BQN524401 BGR524401 AWV524401 AMZ524401 ADD524401 TH524401 JL524401 N524401 WVX458865 WMB458865 WCF458865 VSJ458865 VIN458865 UYR458865 UOV458865 UEZ458865 TVD458865 TLH458865 TBL458865 SRP458865 SHT458865 RXX458865 ROB458865 REF458865 QUJ458865 QKN458865 QAR458865 PQV458865 PGZ458865 OXD458865 ONH458865 ODL458865 NTP458865 NJT458865 MZX458865 MQB458865 MGF458865 LWJ458865 LMN458865 LCR458865 KSV458865 KIZ458865 JZD458865 JPH458865 JFL458865 IVP458865 ILT458865 IBX458865 HSB458865 HIF458865 GYJ458865 GON458865 GER458865 FUV458865 FKZ458865 FBD458865 ERH458865 EHL458865 DXP458865 DNT458865 DDX458865 CUB458865 CKF458865 CAJ458865 BQN458865 BGR458865 AWV458865 AMZ458865 ADD458865 TH458865 JL458865 N458865 WVX393329 WMB393329 WCF393329 VSJ393329 VIN393329 UYR393329 UOV393329 UEZ393329 TVD393329 TLH393329 TBL393329 SRP393329 SHT393329 RXX393329 ROB393329 REF393329 QUJ393329 QKN393329 QAR393329 PQV393329 PGZ393329 OXD393329 ONH393329 ODL393329 NTP393329 NJT393329 MZX393329 MQB393329 MGF393329 LWJ393329 LMN393329 LCR393329 KSV393329 KIZ393329 JZD393329 JPH393329 JFL393329 IVP393329 ILT393329 IBX393329 HSB393329 HIF393329 GYJ393329 GON393329 GER393329 FUV393329 FKZ393329 FBD393329 ERH393329 EHL393329 DXP393329 DNT393329 DDX393329 CUB393329 CKF393329 CAJ393329 BQN393329 BGR393329 AWV393329 AMZ393329 ADD393329 TH393329 JL393329 N393329 WVX327793 WMB327793 WCF327793 VSJ327793 VIN327793 UYR327793 UOV327793 UEZ327793 TVD327793 TLH327793 TBL327793 SRP327793 SHT327793 RXX327793 ROB327793 REF327793 QUJ327793 QKN327793 QAR327793 PQV327793 PGZ327793 OXD327793 ONH327793 ODL327793 NTP327793 NJT327793 MZX327793 MQB327793 MGF327793 LWJ327793 LMN327793 LCR327793 KSV327793 KIZ327793 JZD327793 JPH327793 JFL327793 IVP327793 ILT327793 IBX327793 HSB327793 HIF327793 GYJ327793 GON327793 GER327793 FUV327793 FKZ327793 FBD327793 ERH327793 EHL327793 DXP327793 DNT327793 DDX327793 CUB327793 CKF327793 CAJ327793 BQN327793 BGR327793 AWV327793 AMZ327793 ADD327793 TH327793 JL327793 N327793 WVX262257 WMB262257 WCF262257 VSJ262257 VIN262257 UYR262257 UOV262257 UEZ262257 TVD262257 TLH262257 TBL262257 SRP262257 SHT262257 RXX262257 ROB262257 REF262257 QUJ262257 QKN262257 QAR262257 PQV262257 PGZ262257 OXD262257 ONH262257 ODL262257 NTP262257 NJT262257 MZX262257 MQB262257 MGF262257 LWJ262257 LMN262257 LCR262257 KSV262257 KIZ262257 JZD262257 JPH262257 JFL262257 IVP262257 ILT262257 IBX262257 HSB262257 HIF262257 GYJ262257 GON262257 GER262257 FUV262257 FKZ262257 FBD262257 ERH262257 EHL262257 DXP262257 DNT262257 DDX262257 CUB262257 CKF262257 CAJ262257 BQN262257 BGR262257 AWV262257 AMZ262257 ADD262257 TH262257 JL262257 N262257 WVX196721 WMB196721 WCF196721 VSJ196721 VIN196721 UYR196721 UOV196721 UEZ196721 TVD196721 TLH196721 TBL196721 SRP196721 SHT196721 RXX196721 ROB196721 REF196721 QUJ196721 QKN196721 QAR196721 PQV196721 PGZ196721 OXD196721 ONH196721 ODL196721 NTP196721 NJT196721 MZX196721 MQB196721 MGF196721 LWJ196721 LMN196721 LCR196721 KSV196721 KIZ196721 JZD196721 JPH196721 JFL196721 IVP196721 ILT196721 IBX196721 HSB196721 HIF196721 GYJ196721 GON196721 GER196721 FUV196721 FKZ196721 FBD196721 ERH196721 EHL196721 DXP196721 DNT196721 DDX196721 CUB196721 CKF196721 CAJ196721 BQN196721 BGR196721 AWV196721 AMZ196721 ADD196721 TH196721 JL196721 N196721 WVX131185 WMB131185 WCF131185 VSJ131185 VIN131185 UYR131185 UOV131185 UEZ131185 TVD131185 TLH131185 TBL131185 SRP131185 SHT131185 RXX131185 ROB131185 REF131185 QUJ131185 QKN131185 QAR131185 PQV131185 PGZ131185 OXD131185 ONH131185 ODL131185 NTP131185 NJT131185 MZX131185 MQB131185 MGF131185 LWJ131185 LMN131185 LCR131185 KSV131185 KIZ131185 JZD131185 JPH131185 JFL131185 IVP131185 ILT131185 IBX131185 HSB131185 HIF131185 GYJ131185 GON131185 GER131185 FUV131185 FKZ131185 FBD131185 ERH131185 EHL131185 DXP131185 DNT131185 DDX131185 CUB131185 CKF131185 CAJ131185 BQN131185 BGR131185 AWV131185 AMZ131185 ADD131185 TH131185 JL131185 N131185 WVX65649 WMB65649 WCF65649 VSJ65649 VIN65649 UYR65649 UOV65649 UEZ65649 TVD65649 TLH65649 TBL65649 SRP65649 SHT65649 RXX65649 ROB65649 REF65649 QUJ65649 QKN65649 QAR65649 PQV65649 PGZ65649 OXD65649 ONH65649 ODL65649 NTP65649 NJT65649 MZX65649 MQB65649 MGF65649 LWJ65649 LMN65649 LCR65649 KSV65649 KIZ65649 JZD65649 JPH65649 JFL65649 IVP65649 ILT65649 IBX65649 HSB65649 HIF65649 GYJ65649 GON65649 GER65649 FUV65649 FKZ65649 FBD65649 ERH65649 EHL65649 DXP65649 DNT65649 DDX65649 CUB65649 CKF65649 CAJ65649 BQN65649 BGR65649 AWV65649 AMZ65649 ADD65649 TH65649 JL65649 N65649 WVN983158:WVN983159 WLR983158:WLR983159 WBV983158:WBV983159 VRZ983158:VRZ983159 VID983158:VID983159 UYH983158:UYH983159 UOL983158:UOL983159 UEP983158:UEP983159 TUT983158:TUT983159 TKX983158:TKX983159 TBB983158:TBB983159 SRF983158:SRF983159 SHJ983158:SHJ983159 RXN983158:RXN983159 RNR983158:RNR983159 RDV983158:RDV983159 QTZ983158:QTZ983159 QKD983158:QKD983159 QAH983158:QAH983159 PQL983158:PQL983159 PGP983158:PGP983159 OWT983158:OWT983159 OMX983158:OMX983159 ODB983158:ODB983159 NTF983158:NTF983159 NJJ983158:NJJ983159 MZN983158:MZN983159 MPR983158:MPR983159 MFV983158:MFV983159 LVZ983158:LVZ983159 LMD983158:LMD983159 LCH983158:LCH983159 KSL983158:KSL983159 KIP983158:KIP983159 JYT983158:JYT983159 JOX983158:JOX983159 JFB983158:JFB983159 IVF983158:IVF983159 ILJ983158:ILJ983159 IBN983158:IBN983159 HRR983158:HRR983159 HHV983158:HHV983159 GXZ983158:GXZ983159 GOD983158:GOD983159 GEH983158:GEH983159 FUL983158:FUL983159 FKP983158:FKP983159 FAT983158:FAT983159 EQX983158:EQX983159 EHB983158:EHB983159 DXF983158:DXF983159 DNJ983158:DNJ983159 DDN983158:DDN983159 CTR983158:CTR983159 CJV983158:CJV983159 BZZ983158:BZZ983159 BQD983158:BQD983159 BGH983158:BGH983159 AWL983158:AWL983159 AMP983158:AMP983159 ACT983158:ACT983159 SX983158:SX983159 JB983158:JB983159 C983158:C983159 WVN917622:WVN917623 WLR917622:WLR917623 WBV917622:WBV917623 VRZ917622:VRZ917623 VID917622:VID917623 UYH917622:UYH917623 UOL917622:UOL917623 UEP917622:UEP917623 TUT917622:TUT917623 TKX917622:TKX917623 TBB917622:TBB917623 SRF917622:SRF917623 SHJ917622:SHJ917623 RXN917622:RXN917623 RNR917622:RNR917623 RDV917622:RDV917623 QTZ917622:QTZ917623 QKD917622:QKD917623 QAH917622:QAH917623 PQL917622:PQL917623 PGP917622:PGP917623 OWT917622:OWT917623 OMX917622:OMX917623 ODB917622:ODB917623 NTF917622:NTF917623 NJJ917622:NJJ917623 MZN917622:MZN917623 MPR917622:MPR917623 MFV917622:MFV917623 LVZ917622:LVZ917623 LMD917622:LMD917623 LCH917622:LCH917623 KSL917622:KSL917623 KIP917622:KIP917623 JYT917622:JYT917623 JOX917622:JOX917623 JFB917622:JFB917623 IVF917622:IVF917623 ILJ917622:ILJ917623 IBN917622:IBN917623 HRR917622:HRR917623 HHV917622:HHV917623 GXZ917622:GXZ917623 GOD917622:GOD917623 GEH917622:GEH917623 FUL917622:FUL917623 FKP917622:FKP917623 FAT917622:FAT917623 EQX917622:EQX917623 EHB917622:EHB917623 DXF917622:DXF917623 DNJ917622:DNJ917623 DDN917622:DDN917623 CTR917622:CTR917623 CJV917622:CJV917623 BZZ917622:BZZ917623 BQD917622:BQD917623 BGH917622:BGH917623 AWL917622:AWL917623 AMP917622:AMP917623 ACT917622:ACT917623 SX917622:SX917623 JB917622:JB917623 C917622:C917623 WVN852086:WVN852087 WLR852086:WLR852087 WBV852086:WBV852087 VRZ852086:VRZ852087 VID852086:VID852087 UYH852086:UYH852087 UOL852086:UOL852087 UEP852086:UEP852087 TUT852086:TUT852087 TKX852086:TKX852087 TBB852086:TBB852087 SRF852086:SRF852087 SHJ852086:SHJ852087 RXN852086:RXN852087 RNR852086:RNR852087 RDV852086:RDV852087 QTZ852086:QTZ852087 QKD852086:QKD852087 QAH852086:QAH852087 PQL852086:PQL852087 PGP852086:PGP852087 OWT852086:OWT852087 OMX852086:OMX852087 ODB852086:ODB852087 NTF852086:NTF852087 NJJ852086:NJJ852087 MZN852086:MZN852087 MPR852086:MPR852087 MFV852086:MFV852087 LVZ852086:LVZ852087 LMD852086:LMD852087 LCH852086:LCH852087 KSL852086:KSL852087 KIP852086:KIP852087 JYT852086:JYT852087 JOX852086:JOX852087 JFB852086:JFB852087 IVF852086:IVF852087 ILJ852086:ILJ852087 IBN852086:IBN852087 HRR852086:HRR852087 HHV852086:HHV852087 GXZ852086:GXZ852087 GOD852086:GOD852087 GEH852086:GEH852087 FUL852086:FUL852087 FKP852086:FKP852087 FAT852086:FAT852087 EQX852086:EQX852087 EHB852086:EHB852087 DXF852086:DXF852087 DNJ852086:DNJ852087 DDN852086:DDN852087 CTR852086:CTR852087 CJV852086:CJV852087 BZZ852086:BZZ852087 BQD852086:BQD852087 BGH852086:BGH852087 AWL852086:AWL852087 AMP852086:AMP852087 ACT852086:ACT852087 SX852086:SX852087 JB852086:JB852087 C852086:C852087 WVN786550:WVN786551 WLR786550:WLR786551 WBV786550:WBV786551 VRZ786550:VRZ786551 VID786550:VID786551 UYH786550:UYH786551 UOL786550:UOL786551 UEP786550:UEP786551 TUT786550:TUT786551 TKX786550:TKX786551 TBB786550:TBB786551 SRF786550:SRF786551 SHJ786550:SHJ786551 RXN786550:RXN786551 RNR786550:RNR786551 RDV786550:RDV786551 QTZ786550:QTZ786551 QKD786550:QKD786551 QAH786550:QAH786551 PQL786550:PQL786551 PGP786550:PGP786551 OWT786550:OWT786551 OMX786550:OMX786551 ODB786550:ODB786551 NTF786550:NTF786551 NJJ786550:NJJ786551 MZN786550:MZN786551 MPR786550:MPR786551 MFV786550:MFV786551 LVZ786550:LVZ786551 LMD786550:LMD786551 LCH786550:LCH786551 KSL786550:KSL786551 KIP786550:KIP786551 JYT786550:JYT786551 JOX786550:JOX786551 JFB786550:JFB786551 IVF786550:IVF786551 ILJ786550:ILJ786551 IBN786550:IBN786551 HRR786550:HRR786551 HHV786550:HHV786551 GXZ786550:GXZ786551 GOD786550:GOD786551 GEH786550:GEH786551 FUL786550:FUL786551 FKP786550:FKP786551 FAT786550:FAT786551 EQX786550:EQX786551 EHB786550:EHB786551 DXF786550:DXF786551 DNJ786550:DNJ786551 DDN786550:DDN786551 CTR786550:CTR786551 CJV786550:CJV786551 BZZ786550:BZZ786551 BQD786550:BQD786551 BGH786550:BGH786551 AWL786550:AWL786551 AMP786550:AMP786551 ACT786550:ACT786551 SX786550:SX786551 JB786550:JB786551 C786550:C786551 WVN721014:WVN721015 WLR721014:WLR721015 WBV721014:WBV721015 VRZ721014:VRZ721015 VID721014:VID721015 UYH721014:UYH721015 UOL721014:UOL721015 UEP721014:UEP721015 TUT721014:TUT721015 TKX721014:TKX721015 TBB721014:TBB721015 SRF721014:SRF721015 SHJ721014:SHJ721015 RXN721014:RXN721015 RNR721014:RNR721015 RDV721014:RDV721015 QTZ721014:QTZ721015 QKD721014:QKD721015 QAH721014:QAH721015 PQL721014:PQL721015 PGP721014:PGP721015 OWT721014:OWT721015 OMX721014:OMX721015 ODB721014:ODB721015 NTF721014:NTF721015 NJJ721014:NJJ721015 MZN721014:MZN721015 MPR721014:MPR721015 MFV721014:MFV721015 LVZ721014:LVZ721015 LMD721014:LMD721015 LCH721014:LCH721015 KSL721014:KSL721015 KIP721014:KIP721015 JYT721014:JYT721015 JOX721014:JOX721015 JFB721014:JFB721015 IVF721014:IVF721015 ILJ721014:ILJ721015 IBN721014:IBN721015 HRR721014:HRR721015 HHV721014:HHV721015 GXZ721014:GXZ721015 GOD721014:GOD721015 GEH721014:GEH721015 FUL721014:FUL721015 FKP721014:FKP721015 FAT721014:FAT721015 EQX721014:EQX721015 EHB721014:EHB721015 DXF721014:DXF721015 DNJ721014:DNJ721015 DDN721014:DDN721015 CTR721014:CTR721015 CJV721014:CJV721015 BZZ721014:BZZ721015 BQD721014:BQD721015 BGH721014:BGH721015 AWL721014:AWL721015 AMP721014:AMP721015 ACT721014:ACT721015 SX721014:SX721015 JB721014:JB721015 C721014:C721015 WVN655478:WVN655479 WLR655478:WLR655479 WBV655478:WBV655479 VRZ655478:VRZ655479 VID655478:VID655479 UYH655478:UYH655479 UOL655478:UOL655479 UEP655478:UEP655479 TUT655478:TUT655479 TKX655478:TKX655479 TBB655478:TBB655479 SRF655478:SRF655479 SHJ655478:SHJ655479 RXN655478:RXN655479 RNR655478:RNR655479 RDV655478:RDV655479 QTZ655478:QTZ655479 QKD655478:QKD655479 QAH655478:QAH655479 PQL655478:PQL655479 PGP655478:PGP655479 OWT655478:OWT655479 OMX655478:OMX655479 ODB655478:ODB655479 NTF655478:NTF655479 NJJ655478:NJJ655479 MZN655478:MZN655479 MPR655478:MPR655479 MFV655478:MFV655479 LVZ655478:LVZ655479 LMD655478:LMD655479 LCH655478:LCH655479 KSL655478:KSL655479 KIP655478:KIP655479 JYT655478:JYT655479 JOX655478:JOX655479 JFB655478:JFB655479 IVF655478:IVF655479 ILJ655478:ILJ655479 IBN655478:IBN655479 HRR655478:HRR655479 HHV655478:HHV655479 GXZ655478:GXZ655479 GOD655478:GOD655479 GEH655478:GEH655479 FUL655478:FUL655479 FKP655478:FKP655479 FAT655478:FAT655479 EQX655478:EQX655479 EHB655478:EHB655479 DXF655478:DXF655479 DNJ655478:DNJ655479 DDN655478:DDN655479 CTR655478:CTR655479 CJV655478:CJV655479 BZZ655478:BZZ655479 BQD655478:BQD655479 BGH655478:BGH655479 AWL655478:AWL655479 AMP655478:AMP655479 ACT655478:ACT655479 SX655478:SX655479 JB655478:JB655479 C655478:C655479 WVN589942:WVN589943 WLR589942:WLR589943 WBV589942:WBV589943 VRZ589942:VRZ589943 VID589942:VID589943 UYH589942:UYH589943 UOL589942:UOL589943 UEP589942:UEP589943 TUT589942:TUT589943 TKX589942:TKX589943 TBB589942:TBB589943 SRF589942:SRF589943 SHJ589942:SHJ589943 RXN589942:RXN589943 RNR589942:RNR589943 RDV589942:RDV589943 QTZ589942:QTZ589943 QKD589942:QKD589943 QAH589942:QAH589943 PQL589942:PQL589943 PGP589942:PGP589943 OWT589942:OWT589943 OMX589942:OMX589943 ODB589942:ODB589943 NTF589942:NTF589943 NJJ589942:NJJ589943 MZN589942:MZN589943 MPR589942:MPR589943 MFV589942:MFV589943 LVZ589942:LVZ589943 LMD589942:LMD589943 LCH589942:LCH589943 KSL589942:KSL589943 KIP589942:KIP589943 JYT589942:JYT589943 JOX589942:JOX589943 JFB589942:JFB589943 IVF589942:IVF589943 ILJ589942:ILJ589943 IBN589942:IBN589943 HRR589942:HRR589943 HHV589942:HHV589943 GXZ589942:GXZ589943 GOD589942:GOD589943 GEH589942:GEH589943 FUL589942:FUL589943 FKP589942:FKP589943 FAT589942:FAT589943 EQX589942:EQX589943 EHB589942:EHB589943 DXF589942:DXF589943 DNJ589942:DNJ589943 DDN589942:DDN589943 CTR589942:CTR589943 CJV589942:CJV589943 BZZ589942:BZZ589943 BQD589942:BQD589943 BGH589942:BGH589943 AWL589942:AWL589943 AMP589942:AMP589943 ACT589942:ACT589943 SX589942:SX589943 JB589942:JB589943 C589942:C589943 WVN524406:WVN524407 WLR524406:WLR524407 WBV524406:WBV524407 VRZ524406:VRZ524407 VID524406:VID524407 UYH524406:UYH524407 UOL524406:UOL524407 UEP524406:UEP524407 TUT524406:TUT524407 TKX524406:TKX524407 TBB524406:TBB524407 SRF524406:SRF524407 SHJ524406:SHJ524407 RXN524406:RXN524407 RNR524406:RNR524407 RDV524406:RDV524407 QTZ524406:QTZ524407 QKD524406:QKD524407 QAH524406:QAH524407 PQL524406:PQL524407 PGP524406:PGP524407 OWT524406:OWT524407 OMX524406:OMX524407 ODB524406:ODB524407 NTF524406:NTF524407 NJJ524406:NJJ524407 MZN524406:MZN524407 MPR524406:MPR524407 MFV524406:MFV524407 LVZ524406:LVZ524407 LMD524406:LMD524407 LCH524406:LCH524407 KSL524406:KSL524407 KIP524406:KIP524407 JYT524406:JYT524407 JOX524406:JOX524407 JFB524406:JFB524407 IVF524406:IVF524407 ILJ524406:ILJ524407 IBN524406:IBN524407 HRR524406:HRR524407 HHV524406:HHV524407 GXZ524406:GXZ524407 GOD524406:GOD524407 GEH524406:GEH524407 FUL524406:FUL524407 FKP524406:FKP524407 FAT524406:FAT524407 EQX524406:EQX524407 EHB524406:EHB524407 DXF524406:DXF524407 DNJ524406:DNJ524407 DDN524406:DDN524407 CTR524406:CTR524407 CJV524406:CJV524407 BZZ524406:BZZ524407 BQD524406:BQD524407 BGH524406:BGH524407 AWL524406:AWL524407 AMP524406:AMP524407 ACT524406:ACT524407 SX524406:SX524407 JB524406:JB524407 C524406:C524407 WVN458870:WVN458871 WLR458870:WLR458871 WBV458870:WBV458871 VRZ458870:VRZ458871 VID458870:VID458871 UYH458870:UYH458871 UOL458870:UOL458871 UEP458870:UEP458871 TUT458870:TUT458871 TKX458870:TKX458871 TBB458870:TBB458871 SRF458870:SRF458871 SHJ458870:SHJ458871 RXN458870:RXN458871 RNR458870:RNR458871 RDV458870:RDV458871 QTZ458870:QTZ458871 QKD458870:QKD458871 QAH458870:QAH458871 PQL458870:PQL458871 PGP458870:PGP458871 OWT458870:OWT458871 OMX458870:OMX458871 ODB458870:ODB458871 NTF458870:NTF458871 NJJ458870:NJJ458871 MZN458870:MZN458871 MPR458870:MPR458871 MFV458870:MFV458871 LVZ458870:LVZ458871 LMD458870:LMD458871 LCH458870:LCH458871 KSL458870:KSL458871 KIP458870:KIP458871 JYT458870:JYT458871 JOX458870:JOX458871 JFB458870:JFB458871 IVF458870:IVF458871 ILJ458870:ILJ458871 IBN458870:IBN458871 HRR458870:HRR458871 HHV458870:HHV458871 GXZ458870:GXZ458871 GOD458870:GOD458871 GEH458870:GEH458871 FUL458870:FUL458871 FKP458870:FKP458871 FAT458870:FAT458871 EQX458870:EQX458871 EHB458870:EHB458871 DXF458870:DXF458871 DNJ458870:DNJ458871 DDN458870:DDN458871 CTR458870:CTR458871 CJV458870:CJV458871 BZZ458870:BZZ458871 BQD458870:BQD458871 BGH458870:BGH458871 AWL458870:AWL458871 AMP458870:AMP458871 ACT458870:ACT458871 SX458870:SX458871 JB458870:JB458871 C458870:C458871 WVN393334:WVN393335 WLR393334:WLR393335 WBV393334:WBV393335 VRZ393334:VRZ393335 VID393334:VID393335 UYH393334:UYH393335 UOL393334:UOL393335 UEP393334:UEP393335 TUT393334:TUT393335 TKX393334:TKX393335 TBB393334:TBB393335 SRF393334:SRF393335 SHJ393334:SHJ393335 RXN393334:RXN393335 RNR393334:RNR393335 RDV393334:RDV393335 QTZ393334:QTZ393335 QKD393334:QKD393335 QAH393334:QAH393335 PQL393334:PQL393335 PGP393334:PGP393335 OWT393334:OWT393335 OMX393334:OMX393335 ODB393334:ODB393335 NTF393334:NTF393335 NJJ393334:NJJ393335 MZN393334:MZN393335 MPR393334:MPR393335 MFV393334:MFV393335 LVZ393334:LVZ393335 LMD393334:LMD393335 LCH393334:LCH393335 KSL393334:KSL393335 KIP393334:KIP393335 JYT393334:JYT393335 JOX393334:JOX393335 JFB393334:JFB393335 IVF393334:IVF393335 ILJ393334:ILJ393335 IBN393334:IBN393335 HRR393334:HRR393335 HHV393334:HHV393335 GXZ393334:GXZ393335 GOD393334:GOD393335 GEH393334:GEH393335 FUL393334:FUL393335 FKP393334:FKP393335 FAT393334:FAT393335 EQX393334:EQX393335 EHB393334:EHB393335 DXF393334:DXF393335 DNJ393334:DNJ393335 DDN393334:DDN393335 CTR393334:CTR393335 CJV393334:CJV393335 BZZ393334:BZZ393335 BQD393334:BQD393335 BGH393334:BGH393335 AWL393334:AWL393335 AMP393334:AMP393335 ACT393334:ACT393335 SX393334:SX393335 JB393334:JB393335 C393334:C393335 WVN327798:WVN327799 WLR327798:WLR327799 WBV327798:WBV327799 VRZ327798:VRZ327799 VID327798:VID327799 UYH327798:UYH327799 UOL327798:UOL327799 UEP327798:UEP327799 TUT327798:TUT327799 TKX327798:TKX327799 TBB327798:TBB327799 SRF327798:SRF327799 SHJ327798:SHJ327799 RXN327798:RXN327799 RNR327798:RNR327799 RDV327798:RDV327799 QTZ327798:QTZ327799 QKD327798:QKD327799 QAH327798:QAH327799 PQL327798:PQL327799 PGP327798:PGP327799 OWT327798:OWT327799 OMX327798:OMX327799 ODB327798:ODB327799 NTF327798:NTF327799 NJJ327798:NJJ327799 MZN327798:MZN327799 MPR327798:MPR327799 MFV327798:MFV327799 LVZ327798:LVZ327799 LMD327798:LMD327799 LCH327798:LCH327799 KSL327798:KSL327799 KIP327798:KIP327799 JYT327798:JYT327799 JOX327798:JOX327799 JFB327798:JFB327799 IVF327798:IVF327799 ILJ327798:ILJ327799 IBN327798:IBN327799 HRR327798:HRR327799 HHV327798:HHV327799 GXZ327798:GXZ327799 GOD327798:GOD327799 GEH327798:GEH327799 FUL327798:FUL327799 FKP327798:FKP327799 FAT327798:FAT327799 EQX327798:EQX327799 EHB327798:EHB327799 DXF327798:DXF327799 DNJ327798:DNJ327799 DDN327798:DDN327799 CTR327798:CTR327799 CJV327798:CJV327799 BZZ327798:BZZ327799 BQD327798:BQD327799 BGH327798:BGH327799 AWL327798:AWL327799 AMP327798:AMP327799 ACT327798:ACT327799 SX327798:SX327799 JB327798:JB327799 C327798:C327799 WVN262262:WVN262263 WLR262262:WLR262263 WBV262262:WBV262263 VRZ262262:VRZ262263 VID262262:VID262263 UYH262262:UYH262263 UOL262262:UOL262263 UEP262262:UEP262263 TUT262262:TUT262263 TKX262262:TKX262263 TBB262262:TBB262263 SRF262262:SRF262263 SHJ262262:SHJ262263 RXN262262:RXN262263 RNR262262:RNR262263 RDV262262:RDV262263 QTZ262262:QTZ262263 QKD262262:QKD262263 QAH262262:QAH262263 PQL262262:PQL262263 PGP262262:PGP262263 OWT262262:OWT262263 OMX262262:OMX262263 ODB262262:ODB262263 NTF262262:NTF262263 NJJ262262:NJJ262263 MZN262262:MZN262263 MPR262262:MPR262263 MFV262262:MFV262263 LVZ262262:LVZ262263 LMD262262:LMD262263 LCH262262:LCH262263 KSL262262:KSL262263 KIP262262:KIP262263 JYT262262:JYT262263 JOX262262:JOX262263 JFB262262:JFB262263 IVF262262:IVF262263 ILJ262262:ILJ262263 IBN262262:IBN262263 HRR262262:HRR262263 HHV262262:HHV262263 GXZ262262:GXZ262263 GOD262262:GOD262263 GEH262262:GEH262263 FUL262262:FUL262263 FKP262262:FKP262263 FAT262262:FAT262263 EQX262262:EQX262263 EHB262262:EHB262263 DXF262262:DXF262263 DNJ262262:DNJ262263 DDN262262:DDN262263 CTR262262:CTR262263 CJV262262:CJV262263 BZZ262262:BZZ262263 BQD262262:BQD262263 BGH262262:BGH262263 AWL262262:AWL262263 AMP262262:AMP262263 ACT262262:ACT262263 SX262262:SX262263 JB262262:JB262263 C262262:C262263 WVN196726:WVN196727 WLR196726:WLR196727 WBV196726:WBV196727 VRZ196726:VRZ196727 VID196726:VID196727 UYH196726:UYH196727 UOL196726:UOL196727 UEP196726:UEP196727 TUT196726:TUT196727 TKX196726:TKX196727 TBB196726:TBB196727 SRF196726:SRF196727 SHJ196726:SHJ196727 RXN196726:RXN196727 RNR196726:RNR196727 RDV196726:RDV196727 QTZ196726:QTZ196727 QKD196726:QKD196727 QAH196726:QAH196727 PQL196726:PQL196727 PGP196726:PGP196727 OWT196726:OWT196727 OMX196726:OMX196727 ODB196726:ODB196727 NTF196726:NTF196727 NJJ196726:NJJ196727 MZN196726:MZN196727 MPR196726:MPR196727 MFV196726:MFV196727 LVZ196726:LVZ196727 LMD196726:LMD196727 LCH196726:LCH196727 KSL196726:KSL196727 KIP196726:KIP196727 JYT196726:JYT196727 JOX196726:JOX196727 JFB196726:JFB196727 IVF196726:IVF196727 ILJ196726:ILJ196727 IBN196726:IBN196727 HRR196726:HRR196727 HHV196726:HHV196727 GXZ196726:GXZ196727 GOD196726:GOD196727 GEH196726:GEH196727 FUL196726:FUL196727 FKP196726:FKP196727 FAT196726:FAT196727 EQX196726:EQX196727 EHB196726:EHB196727 DXF196726:DXF196727 DNJ196726:DNJ196727 DDN196726:DDN196727 CTR196726:CTR196727 CJV196726:CJV196727 BZZ196726:BZZ196727 BQD196726:BQD196727 BGH196726:BGH196727 AWL196726:AWL196727 AMP196726:AMP196727 ACT196726:ACT196727 SX196726:SX196727 JB196726:JB196727 C196726:C196727 WVN131190:WVN131191 WLR131190:WLR131191 WBV131190:WBV131191 VRZ131190:VRZ131191 VID131190:VID131191 UYH131190:UYH131191 UOL131190:UOL131191 UEP131190:UEP131191 TUT131190:TUT131191 TKX131190:TKX131191 TBB131190:TBB131191 SRF131190:SRF131191 SHJ131190:SHJ131191 RXN131190:RXN131191 RNR131190:RNR131191 RDV131190:RDV131191 QTZ131190:QTZ131191 QKD131190:QKD131191 QAH131190:QAH131191 PQL131190:PQL131191 PGP131190:PGP131191 OWT131190:OWT131191 OMX131190:OMX131191 ODB131190:ODB131191 NTF131190:NTF131191 NJJ131190:NJJ131191 MZN131190:MZN131191 MPR131190:MPR131191 MFV131190:MFV131191 LVZ131190:LVZ131191 LMD131190:LMD131191 LCH131190:LCH131191 KSL131190:KSL131191 KIP131190:KIP131191 JYT131190:JYT131191 JOX131190:JOX131191 JFB131190:JFB131191 IVF131190:IVF131191 ILJ131190:ILJ131191 IBN131190:IBN131191 HRR131190:HRR131191 HHV131190:HHV131191 GXZ131190:GXZ131191 GOD131190:GOD131191 GEH131190:GEH131191 FUL131190:FUL131191 FKP131190:FKP131191 FAT131190:FAT131191 EQX131190:EQX131191 EHB131190:EHB131191 DXF131190:DXF131191 DNJ131190:DNJ131191 DDN131190:DDN131191 CTR131190:CTR131191 CJV131190:CJV131191 BZZ131190:BZZ131191 BQD131190:BQD131191 BGH131190:BGH131191 AWL131190:AWL131191 AMP131190:AMP131191 ACT131190:ACT131191 SX131190:SX131191 JB131190:JB131191 C131190:C131191 WVN65654:WVN65655 WLR65654:WLR65655 WBV65654:WBV65655 VRZ65654:VRZ65655 VID65654:VID65655 UYH65654:UYH65655 UOL65654:UOL65655 UEP65654:UEP65655 TUT65654:TUT65655 TKX65654:TKX65655 TBB65654:TBB65655 SRF65654:SRF65655 SHJ65654:SHJ65655 RXN65654:RXN65655 RNR65654:RNR65655 RDV65654:RDV65655 QTZ65654:QTZ65655 QKD65654:QKD65655 QAH65654:QAH65655 PQL65654:PQL65655 PGP65654:PGP65655 OWT65654:OWT65655 OMX65654:OMX65655 ODB65654:ODB65655 NTF65654:NTF65655 NJJ65654:NJJ65655 MZN65654:MZN65655 MPR65654:MPR65655 MFV65654:MFV65655 LVZ65654:LVZ65655 LMD65654:LMD65655 LCH65654:LCH65655 KSL65654:KSL65655 KIP65654:KIP65655 JYT65654:JYT65655 JOX65654:JOX65655 JFB65654:JFB65655 IVF65654:IVF65655 ILJ65654:ILJ65655 IBN65654:IBN65655 HRR65654:HRR65655 HHV65654:HHV65655 GXZ65654:GXZ65655 GOD65654:GOD65655 GEH65654:GEH65655 FUL65654:FUL65655 FKP65654:FKP65655 FAT65654:FAT65655 EQX65654:EQX65655 EHB65654:EHB65655 DXF65654:DXF65655 DNJ65654:DNJ65655 DDN65654:DDN65655 CTR65654:CTR65655 CJV65654:CJV65655 BZZ65654:BZZ65655 BQD65654:BQD65655 BGH65654:BGH65655 AWL65654:AWL65655 AMP65654:AMP65655 ACT65654:ACT65655 SX65654:SX65655 JB65654:JB65655 C65654:C65655 WVM983159 WLQ983159 WBU983159 VRY983159 VIC983159 UYG983159 UOK983159 UEO983159 TUS983159 TKW983159 TBA983159 SRE983159 SHI983159 RXM983159 RNQ983159 RDU983159 QTY983159 QKC983159 QAG983159 PQK983159 PGO983159 OWS983159 OMW983159 ODA983159 NTE983159 NJI983159 MZM983159 MPQ983159 MFU983159 LVY983159 LMC983159 LCG983159 KSK983159 KIO983159 JYS983159 JOW983159 JFA983159 IVE983159 ILI983159 IBM983159 HRQ983159 HHU983159 GXY983159 GOC983159 GEG983159 FUK983159 FKO983159 FAS983159 EQW983159 EHA983159 DXE983159 DNI983159 DDM983159 CTQ983159 CJU983159 BZY983159 BQC983159 BGG983159 AWK983159 AMO983159 ACS983159 SW983159 JA983159 B983159 WVM917623 WLQ917623 WBU917623 VRY917623 VIC917623 UYG917623 UOK917623 UEO917623 TUS917623 TKW917623 TBA917623 SRE917623 SHI917623 RXM917623 RNQ917623 RDU917623 QTY917623 QKC917623 QAG917623 PQK917623 PGO917623 OWS917623 OMW917623 ODA917623 NTE917623 NJI917623 MZM917623 MPQ917623 MFU917623 LVY917623 LMC917623 LCG917623 KSK917623 KIO917623 JYS917623 JOW917623 JFA917623 IVE917623 ILI917623 IBM917623 HRQ917623 HHU917623 GXY917623 GOC917623 GEG917623 FUK917623 FKO917623 FAS917623 EQW917623 EHA917623 DXE917623 DNI917623 DDM917623 CTQ917623 CJU917623 BZY917623 BQC917623 BGG917623 AWK917623 AMO917623 ACS917623 SW917623 JA917623 B917623 WVM852087 WLQ852087 WBU852087 VRY852087 VIC852087 UYG852087 UOK852087 UEO852087 TUS852087 TKW852087 TBA852087 SRE852087 SHI852087 RXM852087 RNQ852087 RDU852087 QTY852087 QKC852087 QAG852087 PQK852087 PGO852087 OWS852087 OMW852087 ODA852087 NTE852087 NJI852087 MZM852087 MPQ852087 MFU852087 LVY852087 LMC852087 LCG852087 KSK852087 KIO852087 JYS852087 JOW852087 JFA852087 IVE852087 ILI852087 IBM852087 HRQ852087 HHU852087 GXY852087 GOC852087 GEG852087 FUK852087 FKO852087 FAS852087 EQW852087 EHA852087 DXE852087 DNI852087 DDM852087 CTQ852087 CJU852087 BZY852087 BQC852087 BGG852087 AWK852087 AMO852087 ACS852087 SW852087 JA852087 B852087 WVM786551 WLQ786551 WBU786551 VRY786551 VIC786551 UYG786551 UOK786551 UEO786551 TUS786551 TKW786551 TBA786551 SRE786551 SHI786551 RXM786551 RNQ786551 RDU786551 QTY786551 QKC786551 QAG786551 PQK786551 PGO786551 OWS786551 OMW786551 ODA786551 NTE786551 NJI786551 MZM786551 MPQ786551 MFU786551 LVY786551 LMC786551 LCG786551 KSK786551 KIO786551 JYS786551 JOW786551 JFA786551 IVE786551 ILI786551 IBM786551 HRQ786551 HHU786551 GXY786551 GOC786551 GEG786551 FUK786551 FKO786551 FAS786551 EQW786551 EHA786551 DXE786551 DNI786551 DDM786551 CTQ786551 CJU786551 BZY786551 BQC786551 BGG786551 AWK786551 AMO786551 ACS786551 SW786551 JA786551 B786551 WVM721015 WLQ721015 WBU721015 VRY721015 VIC721015 UYG721015 UOK721015 UEO721015 TUS721015 TKW721015 TBA721015 SRE721015 SHI721015 RXM721015 RNQ721015 RDU721015 QTY721015 QKC721015 QAG721015 PQK721015 PGO721015 OWS721015 OMW721015 ODA721015 NTE721015 NJI721015 MZM721015 MPQ721015 MFU721015 LVY721015 LMC721015 LCG721015 KSK721015 KIO721015 JYS721015 JOW721015 JFA721015 IVE721015 ILI721015 IBM721015 HRQ721015 HHU721015 GXY721015 GOC721015 GEG721015 FUK721015 FKO721015 FAS721015 EQW721015 EHA721015 DXE721015 DNI721015 DDM721015 CTQ721015 CJU721015 BZY721015 BQC721015 BGG721015 AWK721015 AMO721015 ACS721015 SW721015 JA721015 B721015 WVM655479 WLQ655479 WBU655479 VRY655479 VIC655479 UYG655479 UOK655479 UEO655479 TUS655479 TKW655479 TBA655479 SRE655479 SHI655479 RXM655479 RNQ655479 RDU655479 QTY655479 QKC655479 QAG655479 PQK655479 PGO655479 OWS655479 OMW655479 ODA655479 NTE655479 NJI655479 MZM655479 MPQ655479 MFU655479 LVY655479 LMC655479 LCG655479 KSK655479 KIO655479 JYS655479 JOW655479 JFA655479 IVE655479 ILI655479 IBM655479 HRQ655479 HHU655479 GXY655479 GOC655479 GEG655479 FUK655479 FKO655479 FAS655479 EQW655479 EHA655479 DXE655479 DNI655479 DDM655479 CTQ655479 CJU655479 BZY655479 BQC655479 BGG655479 AWK655479 AMO655479 ACS655479 SW655479 JA655479 B655479 WVM589943 WLQ589943 WBU589943 VRY589943 VIC589943 UYG589943 UOK589943 UEO589943 TUS589943 TKW589943 TBA589943 SRE589943 SHI589943 RXM589943 RNQ589943 RDU589943 QTY589943 QKC589943 QAG589943 PQK589943 PGO589943 OWS589943 OMW589943 ODA589943 NTE589943 NJI589943 MZM589943 MPQ589943 MFU589943 LVY589943 LMC589943 LCG589943 KSK589943 KIO589943 JYS589943 JOW589943 JFA589943 IVE589943 ILI589943 IBM589943 HRQ589943 HHU589943 GXY589943 GOC589943 GEG589943 FUK589943 FKO589943 FAS589943 EQW589943 EHA589943 DXE589943 DNI589943 DDM589943 CTQ589943 CJU589943 BZY589943 BQC589943 BGG589943 AWK589943 AMO589943 ACS589943 SW589943 JA589943 B589943 WVM524407 WLQ524407 WBU524407 VRY524407 VIC524407 UYG524407 UOK524407 UEO524407 TUS524407 TKW524407 TBA524407 SRE524407 SHI524407 RXM524407 RNQ524407 RDU524407 QTY524407 QKC524407 QAG524407 PQK524407 PGO524407 OWS524407 OMW524407 ODA524407 NTE524407 NJI524407 MZM524407 MPQ524407 MFU524407 LVY524407 LMC524407 LCG524407 KSK524407 KIO524407 JYS524407 JOW524407 JFA524407 IVE524407 ILI524407 IBM524407 HRQ524407 HHU524407 GXY524407 GOC524407 GEG524407 FUK524407 FKO524407 FAS524407 EQW524407 EHA524407 DXE524407 DNI524407 DDM524407 CTQ524407 CJU524407 BZY524407 BQC524407 BGG524407 AWK524407 AMO524407 ACS524407 SW524407 JA524407 B524407 WVM458871 WLQ458871 WBU458871 VRY458871 VIC458871 UYG458871 UOK458871 UEO458871 TUS458871 TKW458871 TBA458871 SRE458871 SHI458871 RXM458871 RNQ458871 RDU458871 QTY458871 QKC458871 QAG458871 PQK458871 PGO458871 OWS458871 OMW458871 ODA458871 NTE458871 NJI458871 MZM458871 MPQ458871 MFU458871 LVY458871 LMC458871 LCG458871 KSK458871 KIO458871 JYS458871 JOW458871 JFA458871 IVE458871 ILI458871 IBM458871 HRQ458871 HHU458871 GXY458871 GOC458871 GEG458871 FUK458871 FKO458871 FAS458871 EQW458871 EHA458871 DXE458871 DNI458871 DDM458871 CTQ458871 CJU458871 BZY458871 BQC458871 BGG458871 AWK458871 AMO458871 ACS458871 SW458871 JA458871 B458871 WVM393335 WLQ393335 WBU393335 VRY393335 VIC393335 UYG393335 UOK393335 UEO393335 TUS393335 TKW393335 TBA393335 SRE393335 SHI393335 RXM393335 RNQ393335 RDU393335 QTY393335 QKC393335 QAG393335 PQK393335 PGO393335 OWS393335 OMW393335 ODA393335 NTE393335 NJI393335 MZM393335 MPQ393335 MFU393335 LVY393335 LMC393335 LCG393335 KSK393335 KIO393335 JYS393335 JOW393335 JFA393335 IVE393335 ILI393335 IBM393335 HRQ393335 HHU393335 GXY393335 GOC393335 GEG393335 FUK393335 FKO393335 FAS393335 EQW393335 EHA393335 DXE393335 DNI393335 DDM393335 CTQ393335 CJU393335 BZY393335 BQC393335 BGG393335 AWK393335 AMO393335 ACS393335 SW393335 JA393335 B393335 WVM327799 WLQ327799 WBU327799 VRY327799 VIC327799 UYG327799 UOK327799 UEO327799 TUS327799 TKW327799 TBA327799 SRE327799 SHI327799 RXM327799 RNQ327799 RDU327799 QTY327799 QKC327799 QAG327799 PQK327799 PGO327799 OWS327799 OMW327799 ODA327799 NTE327799 NJI327799 MZM327799 MPQ327799 MFU327799 LVY327799 LMC327799 LCG327799 KSK327799 KIO327799 JYS327799 JOW327799 JFA327799 IVE327799 ILI327799 IBM327799 HRQ327799 HHU327799 GXY327799 GOC327799 GEG327799 FUK327799 FKO327799 FAS327799 EQW327799 EHA327799 DXE327799 DNI327799 DDM327799 CTQ327799 CJU327799 BZY327799 BQC327799 BGG327799 AWK327799 AMO327799 ACS327799 SW327799 JA327799 B327799 WVM262263 WLQ262263 WBU262263 VRY262263 VIC262263 UYG262263 UOK262263 UEO262263 TUS262263 TKW262263 TBA262263 SRE262263 SHI262263 RXM262263 RNQ262263 RDU262263 QTY262263 QKC262263 QAG262263 PQK262263 PGO262263 OWS262263 OMW262263 ODA262263 NTE262263 NJI262263 MZM262263 MPQ262263 MFU262263 LVY262263 LMC262263 LCG262263 KSK262263 KIO262263 JYS262263 JOW262263 JFA262263 IVE262263 ILI262263 IBM262263 HRQ262263 HHU262263 GXY262263 GOC262263 GEG262263 FUK262263 FKO262263 FAS262263 EQW262263 EHA262263 DXE262263 DNI262263 DDM262263 CTQ262263 CJU262263 BZY262263 BQC262263 BGG262263 AWK262263 AMO262263 ACS262263 SW262263 JA262263 B262263 WVM196727 WLQ196727 WBU196727 VRY196727 VIC196727 UYG196727 UOK196727 UEO196727 TUS196727 TKW196727 TBA196727 SRE196727 SHI196727 RXM196727 RNQ196727 RDU196727 QTY196727 QKC196727 QAG196727 PQK196727 PGO196727 OWS196727 OMW196727 ODA196727 NTE196727 NJI196727 MZM196727 MPQ196727 MFU196727 LVY196727 LMC196727 LCG196727 KSK196727 KIO196727 JYS196727 JOW196727 JFA196727 IVE196727 ILI196727 IBM196727 HRQ196727 HHU196727 GXY196727 GOC196727 GEG196727 FUK196727 FKO196727 FAS196727 EQW196727 EHA196727 DXE196727 DNI196727 DDM196727 CTQ196727 CJU196727 BZY196727 BQC196727 BGG196727 AWK196727 AMO196727 ACS196727 SW196727 JA196727 B196727 WVM131191 WLQ131191 WBU131191 VRY131191 VIC131191 UYG131191 UOK131191 UEO131191 TUS131191 TKW131191 TBA131191 SRE131191 SHI131191 RXM131191 RNQ131191 RDU131191 QTY131191 QKC131191 QAG131191 PQK131191 PGO131191 OWS131191 OMW131191 ODA131191 NTE131191 NJI131191 MZM131191 MPQ131191 MFU131191 LVY131191 LMC131191 LCG131191 KSK131191 KIO131191 JYS131191 JOW131191 JFA131191 IVE131191 ILI131191 IBM131191 HRQ131191 HHU131191 GXY131191 GOC131191 GEG131191 FUK131191 FKO131191 FAS131191 EQW131191 EHA131191 DXE131191 DNI131191 DDM131191 CTQ131191 CJU131191 BZY131191 BQC131191 BGG131191 AWK131191 AMO131191 ACS131191 SW131191 JA131191 B131191 WVM65655 WLQ65655 WBU65655 VRY65655 VIC65655 UYG65655 UOK65655 UEO65655 TUS65655 TKW65655 TBA65655 SRE65655 SHI65655 RXM65655 RNQ65655 RDU65655 QTY65655 QKC65655 QAG65655 PQK65655 PGO65655 OWS65655 OMW65655 ODA65655 NTE65655 NJI65655 MZM65655 MPQ65655 MFU65655 LVY65655 LMC65655 LCG65655 KSK65655 KIO65655 JYS65655 JOW65655 JFA65655 IVE65655 ILI65655 IBM65655 HRQ65655 HHU65655 GXY65655 GOC65655 GEG65655 FUK65655 FKO65655 FAS65655 EQW65655 EHA65655 DXE65655 DNI65655 DDM65655 CTQ65655 CJU65655 BZY65655 BQC65655 BGG65655 AWK65655 AMO65655 ACS65655 SW65655 JA65655 B65655 WVO983170:WVO983175 WLS983170:WLS983175 WBW983170:WBW983175 VSA983170:VSA983175 VIE983170:VIE983175 UYI983170:UYI983175 UOM983170:UOM983175 UEQ983170:UEQ983175 TUU983170:TUU983175 TKY983170:TKY983175 TBC983170:TBC983175 SRG983170:SRG983175 SHK983170:SHK983175 RXO983170:RXO983175 RNS983170:RNS983175 RDW983170:RDW983175 QUA983170:QUA983175 QKE983170:QKE983175 QAI983170:QAI983175 PQM983170:PQM983175 PGQ983170:PGQ983175 OWU983170:OWU983175 OMY983170:OMY983175 ODC983170:ODC983175 NTG983170:NTG983175 NJK983170:NJK983175 MZO983170:MZO983175 MPS983170:MPS983175 MFW983170:MFW983175 LWA983170:LWA983175 LME983170:LME983175 LCI983170:LCI983175 KSM983170:KSM983175 KIQ983170:KIQ983175 JYU983170:JYU983175 JOY983170:JOY983175 JFC983170:JFC983175 IVG983170:IVG983175 ILK983170:ILK983175 IBO983170:IBO983175 HRS983170:HRS983175 HHW983170:HHW983175 GYA983170:GYA983175 GOE983170:GOE983175 GEI983170:GEI983175 FUM983170:FUM983175 FKQ983170:FKQ983175 FAU983170:FAU983175 EQY983170:EQY983175 EHC983170:EHC983175 DXG983170:DXG983175 DNK983170:DNK983175 DDO983170:DDO983175 CTS983170:CTS983175 CJW983170:CJW983175 CAA983170:CAA983175 BQE983170:BQE983175 BGI983170:BGI983175 AWM983170:AWM983175 AMQ983170:AMQ983175 ACU983170:ACU983175 SY983170:SY983175 JC983170:JC983175 D983170:E983175 WVO917634:WVO917639 WLS917634:WLS917639 WBW917634:WBW917639 VSA917634:VSA917639 VIE917634:VIE917639 UYI917634:UYI917639 UOM917634:UOM917639 UEQ917634:UEQ917639 TUU917634:TUU917639 TKY917634:TKY917639 TBC917634:TBC917639 SRG917634:SRG917639 SHK917634:SHK917639 RXO917634:RXO917639 RNS917634:RNS917639 RDW917634:RDW917639 QUA917634:QUA917639 QKE917634:QKE917639 QAI917634:QAI917639 PQM917634:PQM917639 PGQ917634:PGQ917639 OWU917634:OWU917639 OMY917634:OMY917639 ODC917634:ODC917639 NTG917634:NTG917639 NJK917634:NJK917639 MZO917634:MZO917639 MPS917634:MPS917639 MFW917634:MFW917639 LWA917634:LWA917639 LME917634:LME917639 LCI917634:LCI917639 KSM917634:KSM917639 KIQ917634:KIQ917639 JYU917634:JYU917639 JOY917634:JOY917639 JFC917634:JFC917639 IVG917634:IVG917639 ILK917634:ILK917639 IBO917634:IBO917639 HRS917634:HRS917639 HHW917634:HHW917639 GYA917634:GYA917639 GOE917634:GOE917639 GEI917634:GEI917639 FUM917634:FUM917639 FKQ917634:FKQ917639 FAU917634:FAU917639 EQY917634:EQY917639 EHC917634:EHC917639 DXG917634:DXG917639 DNK917634:DNK917639 DDO917634:DDO917639 CTS917634:CTS917639 CJW917634:CJW917639 CAA917634:CAA917639 BQE917634:BQE917639 BGI917634:BGI917639 AWM917634:AWM917639 AMQ917634:AMQ917639 ACU917634:ACU917639 SY917634:SY917639 JC917634:JC917639 D917634:E917639 WVO852098:WVO852103 WLS852098:WLS852103 WBW852098:WBW852103 VSA852098:VSA852103 VIE852098:VIE852103 UYI852098:UYI852103 UOM852098:UOM852103 UEQ852098:UEQ852103 TUU852098:TUU852103 TKY852098:TKY852103 TBC852098:TBC852103 SRG852098:SRG852103 SHK852098:SHK852103 RXO852098:RXO852103 RNS852098:RNS852103 RDW852098:RDW852103 QUA852098:QUA852103 QKE852098:QKE852103 QAI852098:QAI852103 PQM852098:PQM852103 PGQ852098:PGQ852103 OWU852098:OWU852103 OMY852098:OMY852103 ODC852098:ODC852103 NTG852098:NTG852103 NJK852098:NJK852103 MZO852098:MZO852103 MPS852098:MPS852103 MFW852098:MFW852103 LWA852098:LWA852103 LME852098:LME852103 LCI852098:LCI852103 KSM852098:KSM852103 KIQ852098:KIQ852103 JYU852098:JYU852103 JOY852098:JOY852103 JFC852098:JFC852103 IVG852098:IVG852103 ILK852098:ILK852103 IBO852098:IBO852103 HRS852098:HRS852103 HHW852098:HHW852103 GYA852098:GYA852103 GOE852098:GOE852103 GEI852098:GEI852103 FUM852098:FUM852103 FKQ852098:FKQ852103 FAU852098:FAU852103 EQY852098:EQY852103 EHC852098:EHC852103 DXG852098:DXG852103 DNK852098:DNK852103 DDO852098:DDO852103 CTS852098:CTS852103 CJW852098:CJW852103 CAA852098:CAA852103 BQE852098:BQE852103 BGI852098:BGI852103 AWM852098:AWM852103 AMQ852098:AMQ852103 ACU852098:ACU852103 SY852098:SY852103 JC852098:JC852103 D852098:E852103 WVO786562:WVO786567 WLS786562:WLS786567 WBW786562:WBW786567 VSA786562:VSA786567 VIE786562:VIE786567 UYI786562:UYI786567 UOM786562:UOM786567 UEQ786562:UEQ786567 TUU786562:TUU786567 TKY786562:TKY786567 TBC786562:TBC786567 SRG786562:SRG786567 SHK786562:SHK786567 RXO786562:RXO786567 RNS786562:RNS786567 RDW786562:RDW786567 QUA786562:QUA786567 QKE786562:QKE786567 QAI786562:QAI786567 PQM786562:PQM786567 PGQ786562:PGQ786567 OWU786562:OWU786567 OMY786562:OMY786567 ODC786562:ODC786567 NTG786562:NTG786567 NJK786562:NJK786567 MZO786562:MZO786567 MPS786562:MPS786567 MFW786562:MFW786567 LWA786562:LWA786567 LME786562:LME786567 LCI786562:LCI786567 KSM786562:KSM786567 KIQ786562:KIQ786567 JYU786562:JYU786567 JOY786562:JOY786567 JFC786562:JFC786567 IVG786562:IVG786567 ILK786562:ILK786567 IBO786562:IBO786567 HRS786562:HRS786567 HHW786562:HHW786567 GYA786562:GYA786567 GOE786562:GOE786567 GEI786562:GEI786567 FUM786562:FUM786567 FKQ786562:FKQ786567 FAU786562:FAU786567 EQY786562:EQY786567 EHC786562:EHC786567 DXG786562:DXG786567 DNK786562:DNK786567 DDO786562:DDO786567 CTS786562:CTS786567 CJW786562:CJW786567 CAA786562:CAA786567 BQE786562:BQE786567 BGI786562:BGI786567 AWM786562:AWM786567 AMQ786562:AMQ786567 ACU786562:ACU786567 SY786562:SY786567 JC786562:JC786567 D786562:E786567 WVO721026:WVO721031 WLS721026:WLS721031 WBW721026:WBW721031 VSA721026:VSA721031 VIE721026:VIE721031 UYI721026:UYI721031 UOM721026:UOM721031 UEQ721026:UEQ721031 TUU721026:TUU721031 TKY721026:TKY721031 TBC721026:TBC721031 SRG721026:SRG721031 SHK721026:SHK721031 RXO721026:RXO721031 RNS721026:RNS721031 RDW721026:RDW721031 QUA721026:QUA721031 QKE721026:QKE721031 QAI721026:QAI721031 PQM721026:PQM721031 PGQ721026:PGQ721031 OWU721026:OWU721031 OMY721026:OMY721031 ODC721026:ODC721031 NTG721026:NTG721031 NJK721026:NJK721031 MZO721026:MZO721031 MPS721026:MPS721031 MFW721026:MFW721031 LWA721026:LWA721031 LME721026:LME721031 LCI721026:LCI721031 KSM721026:KSM721031 KIQ721026:KIQ721031 JYU721026:JYU721031 JOY721026:JOY721031 JFC721026:JFC721031 IVG721026:IVG721031 ILK721026:ILK721031 IBO721026:IBO721031 HRS721026:HRS721031 HHW721026:HHW721031 GYA721026:GYA721031 GOE721026:GOE721031 GEI721026:GEI721031 FUM721026:FUM721031 FKQ721026:FKQ721031 FAU721026:FAU721031 EQY721026:EQY721031 EHC721026:EHC721031 DXG721026:DXG721031 DNK721026:DNK721031 DDO721026:DDO721031 CTS721026:CTS721031 CJW721026:CJW721031 CAA721026:CAA721031 BQE721026:BQE721031 BGI721026:BGI721031 AWM721026:AWM721031 AMQ721026:AMQ721031 ACU721026:ACU721031 SY721026:SY721031 JC721026:JC721031 D721026:E721031 WVO655490:WVO655495 WLS655490:WLS655495 WBW655490:WBW655495 VSA655490:VSA655495 VIE655490:VIE655495 UYI655490:UYI655495 UOM655490:UOM655495 UEQ655490:UEQ655495 TUU655490:TUU655495 TKY655490:TKY655495 TBC655490:TBC655495 SRG655490:SRG655495 SHK655490:SHK655495 RXO655490:RXO655495 RNS655490:RNS655495 RDW655490:RDW655495 QUA655490:QUA655495 QKE655490:QKE655495 QAI655490:QAI655495 PQM655490:PQM655495 PGQ655490:PGQ655495 OWU655490:OWU655495 OMY655490:OMY655495 ODC655490:ODC655495 NTG655490:NTG655495 NJK655490:NJK655495 MZO655490:MZO655495 MPS655490:MPS655495 MFW655490:MFW655495 LWA655490:LWA655495 LME655490:LME655495 LCI655490:LCI655495 KSM655490:KSM655495 KIQ655490:KIQ655495 JYU655490:JYU655495 JOY655490:JOY655495 JFC655490:JFC655495 IVG655490:IVG655495 ILK655490:ILK655495 IBO655490:IBO655495 HRS655490:HRS655495 HHW655490:HHW655495 GYA655490:GYA655495 GOE655490:GOE655495 GEI655490:GEI655495 FUM655490:FUM655495 FKQ655490:FKQ655495 FAU655490:FAU655495 EQY655490:EQY655495 EHC655490:EHC655495 DXG655490:DXG655495 DNK655490:DNK655495 DDO655490:DDO655495 CTS655490:CTS655495 CJW655490:CJW655495 CAA655490:CAA655495 BQE655490:BQE655495 BGI655490:BGI655495 AWM655490:AWM655495 AMQ655490:AMQ655495 ACU655490:ACU655495 SY655490:SY655495 JC655490:JC655495 D655490:E655495 WVO589954:WVO589959 WLS589954:WLS589959 WBW589954:WBW589959 VSA589954:VSA589959 VIE589954:VIE589959 UYI589954:UYI589959 UOM589954:UOM589959 UEQ589954:UEQ589959 TUU589954:TUU589959 TKY589954:TKY589959 TBC589954:TBC589959 SRG589954:SRG589959 SHK589954:SHK589959 RXO589954:RXO589959 RNS589954:RNS589959 RDW589954:RDW589959 QUA589954:QUA589959 QKE589954:QKE589959 QAI589954:QAI589959 PQM589954:PQM589959 PGQ589954:PGQ589959 OWU589954:OWU589959 OMY589954:OMY589959 ODC589954:ODC589959 NTG589954:NTG589959 NJK589954:NJK589959 MZO589954:MZO589959 MPS589954:MPS589959 MFW589954:MFW589959 LWA589954:LWA589959 LME589954:LME589959 LCI589954:LCI589959 KSM589954:KSM589959 KIQ589954:KIQ589959 JYU589954:JYU589959 JOY589954:JOY589959 JFC589954:JFC589959 IVG589954:IVG589959 ILK589954:ILK589959 IBO589954:IBO589959 HRS589954:HRS589959 HHW589954:HHW589959 GYA589954:GYA589959 GOE589954:GOE589959 GEI589954:GEI589959 FUM589954:FUM589959 FKQ589954:FKQ589959 FAU589954:FAU589959 EQY589954:EQY589959 EHC589954:EHC589959 DXG589954:DXG589959 DNK589954:DNK589959 DDO589954:DDO589959 CTS589954:CTS589959 CJW589954:CJW589959 CAA589954:CAA589959 BQE589954:BQE589959 BGI589954:BGI589959 AWM589954:AWM589959 AMQ589954:AMQ589959 ACU589954:ACU589959 SY589954:SY589959 JC589954:JC589959 D589954:E589959 WVO524418:WVO524423 WLS524418:WLS524423 WBW524418:WBW524423 VSA524418:VSA524423 VIE524418:VIE524423 UYI524418:UYI524423 UOM524418:UOM524423 UEQ524418:UEQ524423 TUU524418:TUU524423 TKY524418:TKY524423 TBC524418:TBC524423 SRG524418:SRG524423 SHK524418:SHK524423 RXO524418:RXO524423 RNS524418:RNS524423 RDW524418:RDW524423 QUA524418:QUA524423 QKE524418:QKE524423 QAI524418:QAI524423 PQM524418:PQM524423 PGQ524418:PGQ524423 OWU524418:OWU524423 OMY524418:OMY524423 ODC524418:ODC524423 NTG524418:NTG524423 NJK524418:NJK524423 MZO524418:MZO524423 MPS524418:MPS524423 MFW524418:MFW524423 LWA524418:LWA524423 LME524418:LME524423 LCI524418:LCI524423 KSM524418:KSM524423 KIQ524418:KIQ524423 JYU524418:JYU524423 JOY524418:JOY524423 JFC524418:JFC524423 IVG524418:IVG524423 ILK524418:ILK524423 IBO524418:IBO524423 HRS524418:HRS524423 HHW524418:HHW524423 GYA524418:GYA524423 GOE524418:GOE524423 GEI524418:GEI524423 FUM524418:FUM524423 FKQ524418:FKQ524423 FAU524418:FAU524423 EQY524418:EQY524423 EHC524418:EHC524423 DXG524418:DXG524423 DNK524418:DNK524423 DDO524418:DDO524423 CTS524418:CTS524423 CJW524418:CJW524423 CAA524418:CAA524423 BQE524418:BQE524423 BGI524418:BGI524423 AWM524418:AWM524423 AMQ524418:AMQ524423 ACU524418:ACU524423 SY524418:SY524423 JC524418:JC524423 D524418:E524423 WVO458882:WVO458887 WLS458882:WLS458887 WBW458882:WBW458887 VSA458882:VSA458887 VIE458882:VIE458887 UYI458882:UYI458887 UOM458882:UOM458887 UEQ458882:UEQ458887 TUU458882:TUU458887 TKY458882:TKY458887 TBC458882:TBC458887 SRG458882:SRG458887 SHK458882:SHK458887 RXO458882:RXO458887 RNS458882:RNS458887 RDW458882:RDW458887 QUA458882:QUA458887 QKE458882:QKE458887 QAI458882:QAI458887 PQM458882:PQM458887 PGQ458882:PGQ458887 OWU458882:OWU458887 OMY458882:OMY458887 ODC458882:ODC458887 NTG458882:NTG458887 NJK458882:NJK458887 MZO458882:MZO458887 MPS458882:MPS458887 MFW458882:MFW458887 LWA458882:LWA458887 LME458882:LME458887 LCI458882:LCI458887 KSM458882:KSM458887 KIQ458882:KIQ458887 JYU458882:JYU458887 JOY458882:JOY458887 JFC458882:JFC458887 IVG458882:IVG458887 ILK458882:ILK458887 IBO458882:IBO458887 HRS458882:HRS458887 HHW458882:HHW458887 GYA458882:GYA458887 GOE458882:GOE458887 GEI458882:GEI458887 FUM458882:FUM458887 FKQ458882:FKQ458887 FAU458882:FAU458887 EQY458882:EQY458887 EHC458882:EHC458887 DXG458882:DXG458887 DNK458882:DNK458887 DDO458882:DDO458887 CTS458882:CTS458887 CJW458882:CJW458887 CAA458882:CAA458887 BQE458882:BQE458887 BGI458882:BGI458887 AWM458882:AWM458887 AMQ458882:AMQ458887 ACU458882:ACU458887 SY458882:SY458887 JC458882:JC458887 D458882:E458887 WVO393346:WVO393351 WLS393346:WLS393351 WBW393346:WBW393351 VSA393346:VSA393351 VIE393346:VIE393351 UYI393346:UYI393351 UOM393346:UOM393351 UEQ393346:UEQ393351 TUU393346:TUU393351 TKY393346:TKY393351 TBC393346:TBC393351 SRG393346:SRG393351 SHK393346:SHK393351 RXO393346:RXO393351 RNS393346:RNS393351 RDW393346:RDW393351 QUA393346:QUA393351 QKE393346:QKE393351 QAI393346:QAI393351 PQM393346:PQM393351 PGQ393346:PGQ393351 OWU393346:OWU393351 OMY393346:OMY393351 ODC393346:ODC393351 NTG393346:NTG393351 NJK393346:NJK393351 MZO393346:MZO393351 MPS393346:MPS393351 MFW393346:MFW393351 LWA393346:LWA393351 LME393346:LME393351 LCI393346:LCI393351 KSM393346:KSM393351 KIQ393346:KIQ393351 JYU393346:JYU393351 JOY393346:JOY393351 JFC393346:JFC393351 IVG393346:IVG393351 ILK393346:ILK393351 IBO393346:IBO393351 HRS393346:HRS393351 HHW393346:HHW393351 GYA393346:GYA393351 GOE393346:GOE393351 GEI393346:GEI393351 FUM393346:FUM393351 FKQ393346:FKQ393351 FAU393346:FAU393351 EQY393346:EQY393351 EHC393346:EHC393351 DXG393346:DXG393351 DNK393346:DNK393351 DDO393346:DDO393351 CTS393346:CTS393351 CJW393346:CJW393351 CAA393346:CAA393351 BQE393346:BQE393351 BGI393346:BGI393351 AWM393346:AWM393351 AMQ393346:AMQ393351 ACU393346:ACU393351 SY393346:SY393351 JC393346:JC393351 D393346:E393351 WVO327810:WVO327815 WLS327810:WLS327815 WBW327810:WBW327815 VSA327810:VSA327815 VIE327810:VIE327815 UYI327810:UYI327815 UOM327810:UOM327815 UEQ327810:UEQ327815 TUU327810:TUU327815 TKY327810:TKY327815 TBC327810:TBC327815 SRG327810:SRG327815 SHK327810:SHK327815 RXO327810:RXO327815 RNS327810:RNS327815 RDW327810:RDW327815 QUA327810:QUA327815 QKE327810:QKE327815 QAI327810:QAI327815 PQM327810:PQM327815 PGQ327810:PGQ327815 OWU327810:OWU327815 OMY327810:OMY327815 ODC327810:ODC327815 NTG327810:NTG327815 NJK327810:NJK327815 MZO327810:MZO327815 MPS327810:MPS327815 MFW327810:MFW327815 LWA327810:LWA327815 LME327810:LME327815 LCI327810:LCI327815 KSM327810:KSM327815 KIQ327810:KIQ327815 JYU327810:JYU327815 JOY327810:JOY327815 JFC327810:JFC327815 IVG327810:IVG327815 ILK327810:ILK327815 IBO327810:IBO327815 HRS327810:HRS327815 HHW327810:HHW327815 GYA327810:GYA327815 GOE327810:GOE327815 GEI327810:GEI327815 FUM327810:FUM327815 FKQ327810:FKQ327815 FAU327810:FAU327815 EQY327810:EQY327815 EHC327810:EHC327815 DXG327810:DXG327815 DNK327810:DNK327815 DDO327810:DDO327815 CTS327810:CTS327815 CJW327810:CJW327815 CAA327810:CAA327815 BQE327810:BQE327815 BGI327810:BGI327815 AWM327810:AWM327815 AMQ327810:AMQ327815 ACU327810:ACU327815 SY327810:SY327815 JC327810:JC327815 D327810:E327815 WVO262274:WVO262279 WLS262274:WLS262279 WBW262274:WBW262279 VSA262274:VSA262279 VIE262274:VIE262279 UYI262274:UYI262279 UOM262274:UOM262279 UEQ262274:UEQ262279 TUU262274:TUU262279 TKY262274:TKY262279 TBC262274:TBC262279 SRG262274:SRG262279 SHK262274:SHK262279 RXO262274:RXO262279 RNS262274:RNS262279 RDW262274:RDW262279 QUA262274:QUA262279 QKE262274:QKE262279 QAI262274:QAI262279 PQM262274:PQM262279 PGQ262274:PGQ262279 OWU262274:OWU262279 OMY262274:OMY262279 ODC262274:ODC262279 NTG262274:NTG262279 NJK262274:NJK262279 MZO262274:MZO262279 MPS262274:MPS262279 MFW262274:MFW262279 LWA262274:LWA262279 LME262274:LME262279 LCI262274:LCI262279 KSM262274:KSM262279 KIQ262274:KIQ262279 JYU262274:JYU262279 JOY262274:JOY262279 JFC262274:JFC262279 IVG262274:IVG262279 ILK262274:ILK262279 IBO262274:IBO262279 HRS262274:HRS262279 HHW262274:HHW262279 GYA262274:GYA262279 GOE262274:GOE262279 GEI262274:GEI262279 FUM262274:FUM262279 FKQ262274:FKQ262279 FAU262274:FAU262279 EQY262274:EQY262279 EHC262274:EHC262279 DXG262274:DXG262279 DNK262274:DNK262279 DDO262274:DDO262279 CTS262274:CTS262279 CJW262274:CJW262279 CAA262274:CAA262279 BQE262274:BQE262279 BGI262274:BGI262279 AWM262274:AWM262279 AMQ262274:AMQ262279 ACU262274:ACU262279 SY262274:SY262279 JC262274:JC262279 D262274:E262279 WVO196738:WVO196743 WLS196738:WLS196743 WBW196738:WBW196743 VSA196738:VSA196743 VIE196738:VIE196743 UYI196738:UYI196743 UOM196738:UOM196743 UEQ196738:UEQ196743 TUU196738:TUU196743 TKY196738:TKY196743 TBC196738:TBC196743 SRG196738:SRG196743 SHK196738:SHK196743 RXO196738:RXO196743 RNS196738:RNS196743 RDW196738:RDW196743 QUA196738:QUA196743 QKE196738:QKE196743 QAI196738:QAI196743 PQM196738:PQM196743 PGQ196738:PGQ196743 OWU196738:OWU196743 OMY196738:OMY196743 ODC196738:ODC196743 NTG196738:NTG196743 NJK196738:NJK196743 MZO196738:MZO196743 MPS196738:MPS196743 MFW196738:MFW196743 LWA196738:LWA196743 LME196738:LME196743 LCI196738:LCI196743 KSM196738:KSM196743 KIQ196738:KIQ196743 JYU196738:JYU196743 JOY196738:JOY196743 JFC196738:JFC196743 IVG196738:IVG196743 ILK196738:ILK196743 IBO196738:IBO196743 HRS196738:HRS196743 HHW196738:HHW196743 GYA196738:GYA196743 GOE196738:GOE196743 GEI196738:GEI196743 FUM196738:FUM196743 FKQ196738:FKQ196743 FAU196738:FAU196743 EQY196738:EQY196743 EHC196738:EHC196743 DXG196738:DXG196743 DNK196738:DNK196743 DDO196738:DDO196743 CTS196738:CTS196743 CJW196738:CJW196743 CAA196738:CAA196743 BQE196738:BQE196743 BGI196738:BGI196743 AWM196738:AWM196743 AMQ196738:AMQ196743 ACU196738:ACU196743 SY196738:SY196743 JC196738:JC196743 D196738:E196743 WVO131202:WVO131207 WLS131202:WLS131207 WBW131202:WBW131207 VSA131202:VSA131207 VIE131202:VIE131207 UYI131202:UYI131207 UOM131202:UOM131207 UEQ131202:UEQ131207 TUU131202:TUU131207 TKY131202:TKY131207 TBC131202:TBC131207 SRG131202:SRG131207 SHK131202:SHK131207 RXO131202:RXO131207 RNS131202:RNS131207 RDW131202:RDW131207 QUA131202:QUA131207 QKE131202:QKE131207 QAI131202:QAI131207 PQM131202:PQM131207 PGQ131202:PGQ131207 OWU131202:OWU131207 OMY131202:OMY131207 ODC131202:ODC131207 NTG131202:NTG131207 NJK131202:NJK131207 MZO131202:MZO131207 MPS131202:MPS131207 MFW131202:MFW131207 LWA131202:LWA131207 LME131202:LME131207 LCI131202:LCI131207 KSM131202:KSM131207 KIQ131202:KIQ131207 JYU131202:JYU131207 JOY131202:JOY131207 JFC131202:JFC131207 IVG131202:IVG131207 ILK131202:ILK131207 IBO131202:IBO131207 HRS131202:HRS131207 HHW131202:HHW131207 GYA131202:GYA131207 GOE131202:GOE131207 GEI131202:GEI131207 FUM131202:FUM131207 FKQ131202:FKQ131207 FAU131202:FAU131207 EQY131202:EQY131207 EHC131202:EHC131207 DXG131202:DXG131207 DNK131202:DNK131207 DDO131202:DDO131207 CTS131202:CTS131207 CJW131202:CJW131207 CAA131202:CAA131207 BQE131202:BQE131207 BGI131202:BGI131207 AWM131202:AWM131207 AMQ131202:AMQ131207 ACU131202:ACU131207 SY131202:SY131207 JC131202:JC131207 D131202:E131207 WVO65666:WVO65671 WLS65666:WLS65671 WBW65666:WBW65671 VSA65666:VSA65671 VIE65666:VIE65671 UYI65666:UYI65671 UOM65666:UOM65671 UEQ65666:UEQ65671 TUU65666:TUU65671 TKY65666:TKY65671 TBC65666:TBC65671 SRG65666:SRG65671 SHK65666:SHK65671 RXO65666:RXO65671 RNS65666:RNS65671 RDW65666:RDW65671 QUA65666:QUA65671 QKE65666:QKE65671 QAI65666:QAI65671 PQM65666:PQM65671 PGQ65666:PGQ65671 OWU65666:OWU65671 OMY65666:OMY65671 ODC65666:ODC65671 NTG65666:NTG65671 NJK65666:NJK65671 MZO65666:MZO65671 MPS65666:MPS65671 MFW65666:MFW65671 LWA65666:LWA65671 LME65666:LME65671 LCI65666:LCI65671 KSM65666:KSM65671 KIQ65666:KIQ65671 JYU65666:JYU65671 JOY65666:JOY65671 JFC65666:JFC65671 IVG65666:IVG65671 ILK65666:ILK65671 IBO65666:IBO65671 HRS65666:HRS65671 HHW65666:HHW65671 GYA65666:GYA65671 GOE65666:GOE65671 GEI65666:GEI65671 FUM65666:FUM65671 FKQ65666:FKQ65671 FAU65666:FAU65671 EQY65666:EQY65671 EHC65666:EHC65671 DXG65666:DXG65671 DNK65666:DNK65671 DDO65666:DDO65671 CTS65666:CTS65671 CJW65666:CJW65671 CAA65666:CAA65671 BQE65666:BQE65671 BGI65666:BGI65671 AWM65666:AWM65671 AMQ65666:AMQ65671 ACU65666:ACU65671 SY65666:SY65671 JC65666:JC65671 D65666:E65671 WVO983178:WVO983183 WLS983178:WLS983183 WBW983178:WBW983183 VSA983178:VSA983183 VIE983178:VIE983183 UYI983178:UYI983183 UOM983178:UOM983183 UEQ983178:UEQ983183 TUU983178:TUU983183 TKY983178:TKY983183 TBC983178:TBC983183 SRG983178:SRG983183 SHK983178:SHK983183 RXO983178:RXO983183 RNS983178:RNS983183 RDW983178:RDW983183 QUA983178:QUA983183 QKE983178:QKE983183 QAI983178:QAI983183 PQM983178:PQM983183 PGQ983178:PGQ983183 OWU983178:OWU983183 OMY983178:OMY983183 ODC983178:ODC983183 NTG983178:NTG983183 NJK983178:NJK983183 MZO983178:MZO983183 MPS983178:MPS983183 MFW983178:MFW983183 LWA983178:LWA983183 LME983178:LME983183 LCI983178:LCI983183 KSM983178:KSM983183 KIQ983178:KIQ983183 JYU983178:JYU983183 JOY983178:JOY983183 JFC983178:JFC983183 IVG983178:IVG983183 ILK983178:ILK983183 IBO983178:IBO983183 HRS983178:HRS983183 HHW983178:HHW983183 GYA983178:GYA983183 GOE983178:GOE983183 GEI983178:GEI983183 FUM983178:FUM983183 FKQ983178:FKQ983183 FAU983178:FAU983183 EQY983178:EQY983183 EHC983178:EHC983183 DXG983178:DXG983183 DNK983178:DNK983183 DDO983178:DDO983183 CTS983178:CTS983183 CJW983178:CJW983183 CAA983178:CAA983183 BQE983178:BQE983183 BGI983178:BGI983183 AWM983178:AWM983183 AMQ983178:AMQ983183 ACU983178:ACU983183 SY983178:SY983183 JC983178:JC983183 D983178:E983183 WVO917642:WVO917647 WLS917642:WLS917647 WBW917642:WBW917647 VSA917642:VSA917647 VIE917642:VIE917647 UYI917642:UYI917647 UOM917642:UOM917647 UEQ917642:UEQ917647 TUU917642:TUU917647 TKY917642:TKY917647 TBC917642:TBC917647 SRG917642:SRG917647 SHK917642:SHK917647 RXO917642:RXO917647 RNS917642:RNS917647 RDW917642:RDW917647 QUA917642:QUA917647 QKE917642:QKE917647 QAI917642:QAI917647 PQM917642:PQM917647 PGQ917642:PGQ917647 OWU917642:OWU917647 OMY917642:OMY917647 ODC917642:ODC917647 NTG917642:NTG917647 NJK917642:NJK917647 MZO917642:MZO917647 MPS917642:MPS917647 MFW917642:MFW917647 LWA917642:LWA917647 LME917642:LME917647 LCI917642:LCI917647 KSM917642:KSM917647 KIQ917642:KIQ917647 JYU917642:JYU917647 JOY917642:JOY917647 JFC917642:JFC917647 IVG917642:IVG917647 ILK917642:ILK917647 IBO917642:IBO917647 HRS917642:HRS917647 HHW917642:HHW917647 GYA917642:GYA917647 GOE917642:GOE917647 GEI917642:GEI917647 FUM917642:FUM917647 FKQ917642:FKQ917647 FAU917642:FAU917647 EQY917642:EQY917647 EHC917642:EHC917647 DXG917642:DXG917647 DNK917642:DNK917647 DDO917642:DDO917647 CTS917642:CTS917647 CJW917642:CJW917647 CAA917642:CAA917647 BQE917642:BQE917647 BGI917642:BGI917647 AWM917642:AWM917647 AMQ917642:AMQ917647 ACU917642:ACU917647 SY917642:SY917647 JC917642:JC917647 D917642:E917647 WVO852106:WVO852111 WLS852106:WLS852111 WBW852106:WBW852111 VSA852106:VSA852111 VIE852106:VIE852111 UYI852106:UYI852111 UOM852106:UOM852111 UEQ852106:UEQ852111 TUU852106:TUU852111 TKY852106:TKY852111 TBC852106:TBC852111 SRG852106:SRG852111 SHK852106:SHK852111 RXO852106:RXO852111 RNS852106:RNS852111 RDW852106:RDW852111 QUA852106:QUA852111 QKE852106:QKE852111 QAI852106:QAI852111 PQM852106:PQM852111 PGQ852106:PGQ852111 OWU852106:OWU852111 OMY852106:OMY852111 ODC852106:ODC852111 NTG852106:NTG852111 NJK852106:NJK852111 MZO852106:MZO852111 MPS852106:MPS852111 MFW852106:MFW852111 LWA852106:LWA852111 LME852106:LME852111 LCI852106:LCI852111 KSM852106:KSM852111 KIQ852106:KIQ852111 JYU852106:JYU852111 JOY852106:JOY852111 JFC852106:JFC852111 IVG852106:IVG852111 ILK852106:ILK852111 IBO852106:IBO852111 HRS852106:HRS852111 HHW852106:HHW852111 GYA852106:GYA852111 GOE852106:GOE852111 GEI852106:GEI852111 FUM852106:FUM852111 FKQ852106:FKQ852111 FAU852106:FAU852111 EQY852106:EQY852111 EHC852106:EHC852111 DXG852106:DXG852111 DNK852106:DNK852111 DDO852106:DDO852111 CTS852106:CTS852111 CJW852106:CJW852111 CAA852106:CAA852111 BQE852106:BQE852111 BGI852106:BGI852111 AWM852106:AWM852111 AMQ852106:AMQ852111 ACU852106:ACU852111 SY852106:SY852111 JC852106:JC852111 D852106:E852111 WVO786570:WVO786575 WLS786570:WLS786575 WBW786570:WBW786575 VSA786570:VSA786575 VIE786570:VIE786575 UYI786570:UYI786575 UOM786570:UOM786575 UEQ786570:UEQ786575 TUU786570:TUU786575 TKY786570:TKY786575 TBC786570:TBC786575 SRG786570:SRG786575 SHK786570:SHK786575 RXO786570:RXO786575 RNS786570:RNS786575 RDW786570:RDW786575 QUA786570:QUA786575 QKE786570:QKE786575 QAI786570:QAI786575 PQM786570:PQM786575 PGQ786570:PGQ786575 OWU786570:OWU786575 OMY786570:OMY786575 ODC786570:ODC786575 NTG786570:NTG786575 NJK786570:NJK786575 MZO786570:MZO786575 MPS786570:MPS786575 MFW786570:MFW786575 LWA786570:LWA786575 LME786570:LME786575 LCI786570:LCI786575 KSM786570:KSM786575 KIQ786570:KIQ786575 JYU786570:JYU786575 JOY786570:JOY786575 JFC786570:JFC786575 IVG786570:IVG786575 ILK786570:ILK786575 IBO786570:IBO786575 HRS786570:HRS786575 HHW786570:HHW786575 GYA786570:GYA786575 GOE786570:GOE786575 GEI786570:GEI786575 FUM786570:FUM786575 FKQ786570:FKQ786575 FAU786570:FAU786575 EQY786570:EQY786575 EHC786570:EHC786575 DXG786570:DXG786575 DNK786570:DNK786575 DDO786570:DDO786575 CTS786570:CTS786575 CJW786570:CJW786575 CAA786570:CAA786575 BQE786570:BQE786575 BGI786570:BGI786575 AWM786570:AWM786575 AMQ786570:AMQ786575 ACU786570:ACU786575 SY786570:SY786575 JC786570:JC786575 D786570:E786575 WVO721034:WVO721039 WLS721034:WLS721039 WBW721034:WBW721039 VSA721034:VSA721039 VIE721034:VIE721039 UYI721034:UYI721039 UOM721034:UOM721039 UEQ721034:UEQ721039 TUU721034:TUU721039 TKY721034:TKY721039 TBC721034:TBC721039 SRG721034:SRG721039 SHK721034:SHK721039 RXO721034:RXO721039 RNS721034:RNS721039 RDW721034:RDW721039 QUA721034:QUA721039 QKE721034:QKE721039 QAI721034:QAI721039 PQM721034:PQM721039 PGQ721034:PGQ721039 OWU721034:OWU721039 OMY721034:OMY721039 ODC721034:ODC721039 NTG721034:NTG721039 NJK721034:NJK721039 MZO721034:MZO721039 MPS721034:MPS721039 MFW721034:MFW721039 LWA721034:LWA721039 LME721034:LME721039 LCI721034:LCI721039 KSM721034:KSM721039 KIQ721034:KIQ721039 JYU721034:JYU721039 JOY721034:JOY721039 JFC721034:JFC721039 IVG721034:IVG721039 ILK721034:ILK721039 IBO721034:IBO721039 HRS721034:HRS721039 HHW721034:HHW721039 GYA721034:GYA721039 GOE721034:GOE721039 GEI721034:GEI721039 FUM721034:FUM721039 FKQ721034:FKQ721039 FAU721034:FAU721039 EQY721034:EQY721039 EHC721034:EHC721039 DXG721034:DXG721039 DNK721034:DNK721039 DDO721034:DDO721039 CTS721034:CTS721039 CJW721034:CJW721039 CAA721034:CAA721039 BQE721034:BQE721039 BGI721034:BGI721039 AWM721034:AWM721039 AMQ721034:AMQ721039 ACU721034:ACU721039 SY721034:SY721039 JC721034:JC721039 D721034:E721039 WVO655498:WVO655503 WLS655498:WLS655503 WBW655498:WBW655503 VSA655498:VSA655503 VIE655498:VIE655503 UYI655498:UYI655503 UOM655498:UOM655503 UEQ655498:UEQ655503 TUU655498:TUU655503 TKY655498:TKY655503 TBC655498:TBC655503 SRG655498:SRG655503 SHK655498:SHK655503 RXO655498:RXO655503 RNS655498:RNS655503 RDW655498:RDW655503 QUA655498:QUA655503 QKE655498:QKE655503 QAI655498:QAI655503 PQM655498:PQM655503 PGQ655498:PGQ655503 OWU655498:OWU655503 OMY655498:OMY655503 ODC655498:ODC655503 NTG655498:NTG655503 NJK655498:NJK655503 MZO655498:MZO655503 MPS655498:MPS655503 MFW655498:MFW655503 LWA655498:LWA655503 LME655498:LME655503 LCI655498:LCI655503 KSM655498:KSM655503 KIQ655498:KIQ655503 JYU655498:JYU655503 JOY655498:JOY655503 JFC655498:JFC655503 IVG655498:IVG655503 ILK655498:ILK655503 IBO655498:IBO655503 HRS655498:HRS655503 HHW655498:HHW655503 GYA655498:GYA655503 GOE655498:GOE655503 GEI655498:GEI655503 FUM655498:FUM655503 FKQ655498:FKQ655503 FAU655498:FAU655503 EQY655498:EQY655503 EHC655498:EHC655503 DXG655498:DXG655503 DNK655498:DNK655503 DDO655498:DDO655503 CTS655498:CTS655503 CJW655498:CJW655503 CAA655498:CAA655503 BQE655498:BQE655503 BGI655498:BGI655503 AWM655498:AWM655503 AMQ655498:AMQ655503 ACU655498:ACU655503 SY655498:SY655503 JC655498:JC655503 D655498:E655503 WVO589962:WVO589967 WLS589962:WLS589967 WBW589962:WBW589967 VSA589962:VSA589967 VIE589962:VIE589967 UYI589962:UYI589967 UOM589962:UOM589967 UEQ589962:UEQ589967 TUU589962:TUU589967 TKY589962:TKY589967 TBC589962:TBC589967 SRG589962:SRG589967 SHK589962:SHK589967 RXO589962:RXO589967 RNS589962:RNS589967 RDW589962:RDW589967 QUA589962:QUA589967 QKE589962:QKE589967 QAI589962:QAI589967 PQM589962:PQM589967 PGQ589962:PGQ589967 OWU589962:OWU589967 OMY589962:OMY589967 ODC589962:ODC589967 NTG589962:NTG589967 NJK589962:NJK589967 MZO589962:MZO589967 MPS589962:MPS589967 MFW589962:MFW589967 LWA589962:LWA589967 LME589962:LME589967 LCI589962:LCI589967 KSM589962:KSM589967 KIQ589962:KIQ589967 JYU589962:JYU589967 JOY589962:JOY589967 JFC589962:JFC589967 IVG589962:IVG589967 ILK589962:ILK589967 IBO589962:IBO589967 HRS589962:HRS589967 HHW589962:HHW589967 GYA589962:GYA589967 GOE589962:GOE589967 GEI589962:GEI589967 FUM589962:FUM589967 FKQ589962:FKQ589967 FAU589962:FAU589967 EQY589962:EQY589967 EHC589962:EHC589967 DXG589962:DXG589967 DNK589962:DNK589967 DDO589962:DDO589967 CTS589962:CTS589967 CJW589962:CJW589967 CAA589962:CAA589967 BQE589962:BQE589967 BGI589962:BGI589967 AWM589962:AWM589967 AMQ589962:AMQ589967 ACU589962:ACU589967 SY589962:SY589967 JC589962:JC589967 D589962:E589967 WVO524426:WVO524431 WLS524426:WLS524431 WBW524426:WBW524431 VSA524426:VSA524431 VIE524426:VIE524431 UYI524426:UYI524431 UOM524426:UOM524431 UEQ524426:UEQ524431 TUU524426:TUU524431 TKY524426:TKY524431 TBC524426:TBC524431 SRG524426:SRG524431 SHK524426:SHK524431 RXO524426:RXO524431 RNS524426:RNS524431 RDW524426:RDW524431 QUA524426:QUA524431 QKE524426:QKE524431 QAI524426:QAI524431 PQM524426:PQM524431 PGQ524426:PGQ524431 OWU524426:OWU524431 OMY524426:OMY524431 ODC524426:ODC524431 NTG524426:NTG524431 NJK524426:NJK524431 MZO524426:MZO524431 MPS524426:MPS524431 MFW524426:MFW524431 LWA524426:LWA524431 LME524426:LME524431 LCI524426:LCI524431 KSM524426:KSM524431 KIQ524426:KIQ524431 JYU524426:JYU524431 JOY524426:JOY524431 JFC524426:JFC524431 IVG524426:IVG524431 ILK524426:ILK524431 IBO524426:IBO524431 HRS524426:HRS524431 HHW524426:HHW524431 GYA524426:GYA524431 GOE524426:GOE524431 GEI524426:GEI524431 FUM524426:FUM524431 FKQ524426:FKQ524431 FAU524426:FAU524431 EQY524426:EQY524431 EHC524426:EHC524431 DXG524426:DXG524431 DNK524426:DNK524431 DDO524426:DDO524431 CTS524426:CTS524431 CJW524426:CJW524431 CAA524426:CAA524431 BQE524426:BQE524431 BGI524426:BGI524431 AWM524426:AWM524431 AMQ524426:AMQ524431 ACU524426:ACU524431 SY524426:SY524431 JC524426:JC524431 D524426:E524431 WVO458890:WVO458895 WLS458890:WLS458895 WBW458890:WBW458895 VSA458890:VSA458895 VIE458890:VIE458895 UYI458890:UYI458895 UOM458890:UOM458895 UEQ458890:UEQ458895 TUU458890:TUU458895 TKY458890:TKY458895 TBC458890:TBC458895 SRG458890:SRG458895 SHK458890:SHK458895 RXO458890:RXO458895 RNS458890:RNS458895 RDW458890:RDW458895 QUA458890:QUA458895 QKE458890:QKE458895 QAI458890:QAI458895 PQM458890:PQM458895 PGQ458890:PGQ458895 OWU458890:OWU458895 OMY458890:OMY458895 ODC458890:ODC458895 NTG458890:NTG458895 NJK458890:NJK458895 MZO458890:MZO458895 MPS458890:MPS458895 MFW458890:MFW458895 LWA458890:LWA458895 LME458890:LME458895 LCI458890:LCI458895 KSM458890:KSM458895 KIQ458890:KIQ458895 JYU458890:JYU458895 JOY458890:JOY458895 JFC458890:JFC458895 IVG458890:IVG458895 ILK458890:ILK458895 IBO458890:IBO458895 HRS458890:HRS458895 HHW458890:HHW458895 GYA458890:GYA458895 GOE458890:GOE458895 GEI458890:GEI458895 FUM458890:FUM458895 FKQ458890:FKQ458895 FAU458890:FAU458895 EQY458890:EQY458895 EHC458890:EHC458895 DXG458890:DXG458895 DNK458890:DNK458895 DDO458890:DDO458895 CTS458890:CTS458895 CJW458890:CJW458895 CAA458890:CAA458895 BQE458890:BQE458895 BGI458890:BGI458895 AWM458890:AWM458895 AMQ458890:AMQ458895 ACU458890:ACU458895 SY458890:SY458895 JC458890:JC458895 D458890:E458895 WVO393354:WVO393359 WLS393354:WLS393359 WBW393354:WBW393359 VSA393354:VSA393359 VIE393354:VIE393359 UYI393354:UYI393359 UOM393354:UOM393359 UEQ393354:UEQ393359 TUU393354:TUU393359 TKY393354:TKY393359 TBC393354:TBC393359 SRG393354:SRG393359 SHK393354:SHK393359 RXO393354:RXO393359 RNS393354:RNS393359 RDW393354:RDW393359 QUA393354:QUA393359 QKE393354:QKE393359 QAI393354:QAI393359 PQM393354:PQM393359 PGQ393354:PGQ393359 OWU393354:OWU393359 OMY393354:OMY393359 ODC393354:ODC393359 NTG393354:NTG393359 NJK393354:NJK393359 MZO393354:MZO393359 MPS393354:MPS393359 MFW393354:MFW393359 LWA393354:LWA393359 LME393354:LME393359 LCI393354:LCI393359 KSM393354:KSM393359 KIQ393354:KIQ393359 JYU393354:JYU393359 JOY393354:JOY393359 JFC393354:JFC393359 IVG393354:IVG393359 ILK393354:ILK393359 IBO393354:IBO393359 HRS393354:HRS393359 HHW393354:HHW393359 GYA393354:GYA393359 GOE393354:GOE393359 GEI393354:GEI393359 FUM393354:FUM393359 FKQ393354:FKQ393359 FAU393354:FAU393359 EQY393354:EQY393359 EHC393354:EHC393359 DXG393354:DXG393359 DNK393354:DNK393359 DDO393354:DDO393359 CTS393354:CTS393359 CJW393354:CJW393359 CAA393354:CAA393359 BQE393354:BQE393359 BGI393354:BGI393359 AWM393354:AWM393359 AMQ393354:AMQ393359 ACU393354:ACU393359 SY393354:SY393359 JC393354:JC393359 D393354:E393359 WVO327818:WVO327823 WLS327818:WLS327823 WBW327818:WBW327823 VSA327818:VSA327823 VIE327818:VIE327823 UYI327818:UYI327823 UOM327818:UOM327823 UEQ327818:UEQ327823 TUU327818:TUU327823 TKY327818:TKY327823 TBC327818:TBC327823 SRG327818:SRG327823 SHK327818:SHK327823 RXO327818:RXO327823 RNS327818:RNS327823 RDW327818:RDW327823 QUA327818:QUA327823 QKE327818:QKE327823 QAI327818:QAI327823 PQM327818:PQM327823 PGQ327818:PGQ327823 OWU327818:OWU327823 OMY327818:OMY327823 ODC327818:ODC327823 NTG327818:NTG327823 NJK327818:NJK327823 MZO327818:MZO327823 MPS327818:MPS327823 MFW327818:MFW327823 LWA327818:LWA327823 LME327818:LME327823 LCI327818:LCI327823 KSM327818:KSM327823 KIQ327818:KIQ327823 JYU327818:JYU327823 JOY327818:JOY327823 JFC327818:JFC327823 IVG327818:IVG327823 ILK327818:ILK327823 IBO327818:IBO327823 HRS327818:HRS327823 HHW327818:HHW327823 GYA327818:GYA327823 GOE327818:GOE327823 GEI327818:GEI327823 FUM327818:FUM327823 FKQ327818:FKQ327823 FAU327818:FAU327823 EQY327818:EQY327823 EHC327818:EHC327823 DXG327818:DXG327823 DNK327818:DNK327823 DDO327818:DDO327823 CTS327818:CTS327823 CJW327818:CJW327823 CAA327818:CAA327823 BQE327818:BQE327823 BGI327818:BGI327823 AWM327818:AWM327823 AMQ327818:AMQ327823 ACU327818:ACU327823 SY327818:SY327823 JC327818:JC327823 D327818:E327823 WVO262282:WVO262287 WLS262282:WLS262287 WBW262282:WBW262287 VSA262282:VSA262287 VIE262282:VIE262287 UYI262282:UYI262287 UOM262282:UOM262287 UEQ262282:UEQ262287 TUU262282:TUU262287 TKY262282:TKY262287 TBC262282:TBC262287 SRG262282:SRG262287 SHK262282:SHK262287 RXO262282:RXO262287 RNS262282:RNS262287 RDW262282:RDW262287 QUA262282:QUA262287 QKE262282:QKE262287 QAI262282:QAI262287 PQM262282:PQM262287 PGQ262282:PGQ262287 OWU262282:OWU262287 OMY262282:OMY262287 ODC262282:ODC262287 NTG262282:NTG262287 NJK262282:NJK262287 MZO262282:MZO262287 MPS262282:MPS262287 MFW262282:MFW262287 LWA262282:LWA262287 LME262282:LME262287 LCI262282:LCI262287 KSM262282:KSM262287 KIQ262282:KIQ262287 JYU262282:JYU262287 JOY262282:JOY262287 JFC262282:JFC262287 IVG262282:IVG262287 ILK262282:ILK262287 IBO262282:IBO262287 HRS262282:HRS262287 HHW262282:HHW262287 GYA262282:GYA262287 GOE262282:GOE262287 GEI262282:GEI262287 FUM262282:FUM262287 FKQ262282:FKQ262287 FAU262282:FAU262287 EQY262282:EQY262287 EHC262282:EHC262287 DXG262282:DXG262287 DNK262282:DNK262287 DDO262282:DDO262287 CTS262282:CTS262287 CJW262282:CJW262287 CAA262282:CAA262287 BQE262282:BQE262287 BGI262282:BGI262287 AWM262282:AWM262287 AMQ262282:AMQ262287 ACU262282:ACU262287 SY262282:SY262287 JC262282:JC262287 D262282:E262287 WVO196746:WVO196751 WLS196746:WLS196751 WBW196746:WBW196751 VSA196746:VSA196751 VIE196746:VIE196751 UYI196746:UYI196751 UOM196746:UOM196751 UEQ196746:UEQ196751 TUU196746:TUU196751 TKY196746:TKY196751 TBC196746:TBC196751 SRG196746:SRG196751 SHK196746:SHK196751 RXO196746:RXO196751 RNS196746:RNS196751 RDW196746:RDW196751 QUA196746:QUA196751 QKE196746:QKE196751 QAI196746:QAI196751 PQM196746:PQM196751 PGQ196746:PGQ196751 OWU196746:OWU196751 OMY196746:OMY196751 ODC196746:ODC196751 NTG196746:NTG196751 NJK196746:NJK196751 MZO196746:MZO196751 MPS196746:MPS196751 MFW196746:MFW196751 LWA196746:LWA196751 LME196746:LME196751 LCI196746:LCI196751 KSM196746:KSM196751 KIQ196746:KIQ196751 JYU196746:JYU196751 JOY196746:JOY196751 JFC196746:JFC196751 IVG196746:IVG196751 ILK196746:ILK196751 IBO196746:IBO196751 HRS196746:HRS196751 HHW196746:HHW196751 GYA196746:GYA196751 GOE196746:GOE196751 GEI196746:GEI196751 FUM196746:FUM196751 FKQ196746:FKQ196751 FAU196746:FAU196751 EQY196746:EQY196751 EHC196746:EHC196751 DXG196746:DXG196751 DNK196746:DNK196751 DDO196746:DDO196751 CTS196746:CTS196751 CJW196746:CJW196751 CAA196746:CAA196751 BQE196746:BQE196751 BGI196746:BGI196751 AWM196746:AWM196751 AMQ196746:AMQ196751 ACU196746:ACU196751 SY196746:SY196751 JC196746:JC196751 D196746:E196751 WVO131210:WVO131215 WLS131210:WLS131215 WBW131210:WBW131215 VSA131210:VSA131215 VIE131210:VIE131215 UYI131210:UYI131215 UOM131210:UOM131215 UEQ131210:UEQ131215 TUU131210:TUU131215 TKY131210:TKY131215 TBC131210:TBC131215 SRG131210:SRG131215 SHK131210:SHK131215 RXO131210:RXO131215 RNS131210:RNS131215 RDW131210:RDW131215 QUA131210:QUA131215 QKE131210:QKE131215 QAI131210:QAI131215 PQM131210:PQM131215 PGQ131210:PGQ131215 OWU131210:OWU131215 OMY131210:OMY131215 ODC131210:ODC131215 NTG131210:NTG131215 NJK131210:NJK131215 MZO131210:MZO131215 MPS131210:MPS131215 MFW131210:MFW131215 LWA131210:LWA131215 LME131210:LME131215 LCI131210:LCI131215 KSM131210:KSM131215 KIQ131210:KIQ131215 JYU131210:JYU131215 JOY131210:JOY131215 JFC131210:JFC131215 IVG131210:IVG131215 ILK131210:ILK131215 IBO131210:IBO131215 HRS131210:HRS131215 HHW131210:HHW131215 GYA131210:GYA131215 GOE131210:GOE131215 GEI131210:GEI131215 FUM131210:FUM131215 FKQ131210:FKQ131215 FAU131210:FAU131215 EQY131210:EQY131215 EHC131210:EHC131215 DXG131210:DXG131215 DNK131210:DNK131215 DDO131210:DDO131215 CTS131210:CTS131215 CJW131210:CJW131215 CAA131210:CAA131215 BQE131210:BQE131215 BGI131210:BGI131215 AWM131210:AWM131215 AMQ131210:AMQ131215 ACU131210:ACU131215 SY131210:SY131215 JC131210:JC131215 D131210:E131215 WVO65674:WVO65679 WLS65674:WLS65679 WBW65674:WBW65679 VSA65674:VSA65679 VIE65674:VIE65679 UYI65674:UYI65679 UOM65674:UOM65679 UEQ65674:UEQ65679 TUU65674:TUU65679 TKY65674:TKY65679 TBC65674:TBC65679 SRG65674:SRG65679 SHK65674:SHK65679 RXO65674:RXO65679 RNS65674:RNS65679 RDW65674:RDW65679 QUA65674:QUA65679 QKE65674:QKE65679 QAI65674:QAI65679 PQM65674:PQM65679 PGQ65674:PGQ65679 OWU65674:OWU65679 OMY65674:OMY65679 ODC65674:ODC65679 NTG65674:NTG65679 NJK65674:NJK65679 MZO65674:MZO65679 MPS65674:MPS65679 MFW65674:MFW65679 LWA65674:LWA65679 LME65674:LME65679 LCI65674:LCI65679 KSM65674:KSM65679 KIQ65674:KIQ65679 JYU65674:JYU65679 JOY65674:JOY65679 JFC65674:JFC65679 IVG65674:IVG65679 ILK65674:ILK65679 IBO65674:IBO65679 HRS65674:HRS65679 HHW65674:HHW65679 GYA65674:GYA65679 GOE65674:GOE65679 GEI65674:GEI65679 FUM65674:FUM65679 FKQ65674:FKQ65679 FAU65674:FAU65679 EQY65674:EQY65679 EHC65674:EHC65679 DXG65674:DXG65679 DNK65674:DNK65679 DDO65674:DDO65679 CTS65674:CTS65679 CJW65674:CJW65679 CAA65674:CAA65679 BQE65674:BQE65679 BGI65674:BGI65679 AWM65674:AWM65679 AMQ65674:AMQ65679 ACU65674:ACU65679 SY65674:SY65679 JC65674:JC65679 D65674:E65679 WVO983186:WVO983191 WLS983186:WLS983191 WBW983186:WBW983191 VSA983186:VSA983191 VIE983186:VIE983191 UYI983186:UYI983191 UOM983186:UOM983191 UEQ983186:UEQ983191 TUU983186:TUU983191 TKY983186:TKY983191 TBC983186:TBC983191 SRG983186:SRG983191 SHK983186:SHK983191 RXO983186:RXO983191 RNS983186:RNS983191 RDW983186:RDW983191 QUA983186:QUA983191 QKE983186:QKE983191 QAI983186:QAI983191 PQM983186:PQM983191 PGQ983186:PGQ983191 OWU983186:OWU983191 OMY983186:OMY983191 ODC983186:ODC983191 NTG983186:NTG983191 NJK983186:NJK983191 MZO983186:MZO983191 MPS983186:MPS983191 MFW983186:MFW983191 LWA983186:LWA983191 LME983186:LME983191 LCI983186:LCI983191 KSM983186:KSM983191 KIQ983186:KIQ983191 JYU983186:JYU983191 JOY983186:JOY983191 JFC983186:JFC983191 IVG983186:IVG983191 ILK983186:ILK983191 IBO983186:IBO983191 HRS983186:HRS983191 HHW983186:HHW983191 GYA983186:GYA983191 GOE983186:GOE983191 GEI983186:GEI983191 FUM983186:FUM983191 FKQ983186:FKQ983191 FAU983186:FAU983191 EQY983186:EQY983191 EHC983186:EHC983191 DXG983186:DXG983191 DNK983186:DNK983191 DDO983186:DDO983191 CTS983186:CTS983191 CJW983186:CJW983191 CAA983186:CAA983191 BQE983186:BQE983191 BGI983186:BGI983191 AWM983186:AWM983191 AMQ983186:AMQ983191 ACU983186:ACU983191 SY983186:SY983191 JC983186:JC983191 D983186:E983191 WVO917650:WVO917655 WLS917650:WLS917655 WBW917650:WBW917655 VSA917650:VSA917655 VIE917650:VIE917655 UYI917650:UYI917655 UOM917650:UOM917655 UEQ917650:UEQ917655 TUU917650:TUU917655 TKY917650:TKY917655 TBC917650:TBC917655 SRG917650:SRG917655 SHK917650:SHK917655 RXO917650:RXO917655 RNS917650:RNS917655 RDW917650:RDW917655 QUA917650:QUA917655 QKE917650:QKE917655 QAI917650:QAI917655 PQM917650:PQM917655 PGQ917650:PGQ917655 OWU917650:OWU917655 OMY917650:OMY917655 ODC917650:ODC917655 NTG917650:NTG917655 NJK917650:NJK917655 MZO917650:MZO917655 MPS917650:MPS917655 MFW917650:MFW917655 LWA917650:LWA917655 LME917650:LME917655 LCI917650:LCI917655 KSM917650:KSM917655 KIQ917650:KIQ917655 JYU917650:JYU917655 JOY917650:JOY917655 JFC917650:JFC917655 IVG917650:IVG917655 ILK917650:ILK917655 IBO917650:IBO917655 HRS917650:HRS917655 HHW917650:HHW917655 GYA917650:GYA917655 GOE917650:GOE917655 GEI917650:GEI917655 FUM917650:FUM917655 FKQ917650:FKQ917655 FAU917650:FAU917655 EQY917650:EQY917655 EHC917650:EHC917655 DXG917650:DXG917655 DNK917650:DNK917655 DDO917650:DDO917655 CTS917650:CTS917655 CJW917650:CJW917655 CAA917650:CAA917655 BQE917650:BQE917655 BGI917650:BGI917655 AWM917650:AWM917655 AMQ917650:AMQ917655 ACU917650:ACU917655 SY917650:SY917655 JC917650:JC917655 D917650:E917655 WVO852114:WVO852119 WLS852114:WLS852119 WBW852114:WBW852119 VSA852114:VSA852119 VIE852114:VIE852119 UYI852114:UYI852119 UOM852114:UOM852119 UEQ852114:UEQ852119 TUU852114:TUU852119 TKY852114:TKY852119 TBC852114:TBC852119 SRG852114:SRG852119 SHK852114:SHK852119 RXO852114:RXO852119 RNS852114:RNS852119 RDW852114:RDW852119 QUA852114:QUA852119 QKE852114:QKE852119 QAI852114:QAI852119 PQM852114:PQM852119 PGQ852114:PGQ852119 OWU852114:OWU852119 OMY852114:OMY852119 ODC852114:ODC852119 NTG852114:NTG852119 NJK852114:NJK852119 MZO852114:MZO852119 MPS852114:MPS852119 MFW852114:MFW852119 LWA852114:LWA852119 LME852114:LME852119 LCI852114:LCI852119 KSM852114:KSM852119 KIQ852114:KIQ852119 JYU852114:JYU852119 JOY852114:JOY852119 JFC852114:JFC852119 IVG852114:IVG852119 ILK852114:ILK852119 IBO852114:IBO852119 HRS852114:HRS852119 HHW852114:HHW852119 GYA852114:GYA852119 GOE852114:GOE852119 GEI852114:GEI852119 FUM852114:FUM852119 FKQ852114:FKQ852119 FAU852114:FAU852119 EQY852114:EQY852119 EHC852114:EHC852119 DXG852114:DXG852119 DNK852114:DNK852119 DDO852114:DDO852119 CTS852114:CTS852119 CJW852114:CJW852119 CAA852114:CAA852119 BQE852114:BQE852119 BGI852114:BGI852119 AWM852114:AWM852119 AMQ852114:AMQ852119 ACU852114:ACU852119 SY852114:SY852119 JC852114:JC852119 D852114:E852119 WVO786578:WVO786583 WLS786578:WLS786583 WBW786578:WBW786583 VSA786578:VSA786583 VIE786578:VIE786583 UYI786578:UYI786583 UOM786578:UOM786583 UEQ786578:UEQ786583 TUU786578:TUU786583 TKY786578:TKY786583 TBC786578:TBC786583 SRG786578:SRG786583 SHK786578:SHK786583 RXO786578:RXO786583 RNS786578:RNS786583 RDW786578:RDW786583 QUA786578:QUA786583 QKE786578:QKE786583 QAI786578:QAI786583 PQM786578:PQM786583 PGQ786578:PGQ786583 OWU786578:OWU786583 OMY786578:OMY786583 ODC786578:ODC786583 NTG786578:NTG786583 NJK786578:NJK786583 MZO786578:MZO786583 MPS786578:MPS786583 MFW786578:MFW786583 LWA786578:LWA786583 LME786578:LME786583 LCI786578:LCI786583 KSM786578:KSM786583 KIQ786578:KIQ786583 JYU786578:JYU786583 JOY786578:JOY786583 JFC786578:JFC786583 IVG786578:IVG786583 ILK786578:ILK786583 IBO786578:IBO786583 HRS786578:HRS786583 HHW786578:HHW786583 GYA786578:GYA786583 GOE786578:GOE786583 GEI786578:GEI786583 FUM786578:FUM786583 FKQ786578:FKQ786583 FAU786578:FAU786583 EQY786578:EQY786583 EHC786578:EHC786583 DXG786578:DXG786583 DNK786578:DNK786583 DDO786578:DDO786583 CTS786578:CTS786583 CJW786578:CJW786583 CAA786578:CAA786583 BQE786578:BQE786583 BGI786578:BGI786583 AWM786578:AWM786583 AMQ786578:AMQ786583 ACU786578:ACU786583 SY786578:SY786583 JC786578:JC786583 D786578:E786583 WVO721042:WVO721047 WLS721042:WLS721047 WBW721042:WBW721047 VSA721042:VSA721047 VIE721042:VIE721047 UYI721042:UYI721047 UOM721042:UOM721047 UEQ721042:UEQ721047 TUU721042:TUU721047 TKY721042:TKY721047 TBC721042:TBC721047 SRG721042:SRG721047 SHK721042:SHK721047 RXO721042:RXO721047 RNS721042:RNS721047 RDW721042:RDW721047 QUA721042:QUA721047 QKE721042:QKE721047 QAI721042:QAI721047 PQM721042:PQM721047 PGQ721042:PGQ721047 OWU721042:OWU721047 OMY721042:OMY721047 ODC721042:ODC721047 NTG721042:NTG721047 NJK721042:NJK721047 MZO721042:MZO721047 MPS721042:MPS721047 MFW721042:MFW721047 LWA721042:LWA721047 LME721042:LME721047 LCI721042:LCI721047 KSM721042:KSM721047 KIQ721042:KIQ721047 JYU721042:JYU721047 JOY721042:JOY721047 JFC721042:JFC721047 IVG721042:IVG721047 ILK721042:ILK721047 IBO721042:IBO721047 HRS721042:HRS721047 HHW721042:HHW721047 GYA721042:GYA721047 GOE721042:GOE721047 GEI721042:GEI721047 FUM721042:FUM721047 FKQ721042:FKQ721047 FAU721042:FAU721047 EQY721042:EQY721047 EHC721042:EHC721047 DXG721042:DXG721047 DNK721042:DNK721047 DDO721042:DDO721047 CTS721042:CTS721047 CJW721042:CJW721047 CAA721042:CAA721047 BQE721042:BQE721047 BGI721042:BGI721047 AWM721042:AWM721047 AMQ721042:AMQ721047 ACU721042:ACU721047 SY721042:SY721047 JC721042:JC721047 D721042:E721047 WVO655506:WVO655511 WLS655506:WLS655511 WBW655506:WBW655511 VSA655506:VSA655511 VIE655506:VIE655511 UYI655506:UYI655511 UOM655506:UOM655511 UEQ655506:UEQ655511 TUU655506:TUU655511 TKY655506:TKY655511 TBC655506:TBC655511 SRG655506:SRG655511 SHK655506:SHK655511 RXO655506:RXO655511 RNS655506:RNS655511 RDW655506:RDW655511 QUA655506:QUA655511 QKE655506:QKE655511 QAI655506:QAI655511 PQM655506:PQM655511 PGQ655506:PGQ655511 OWU655506:OWU655511 OMY655506:OMY655511 ODC655506:ODC655511 NTG655506:NTG655511 NJK655506:NJK655511 MZO655506:MZO655511 MPS655506:MPS655511 MFW655506:MFW655511 LWA655506:LWA655511 LME655506:LME655511 LCI655506:LCI655511 KSM655506:KSM655511 KIQ655506:KIQ655511 JYU655506:JYU655511 JOY655506:JOY655511 JFC655506:JFC655511 IVG655506:IVG655511 ILK655506:ILK655511 IBO655506:IBO655511 HRS655506:HRS655511 HHW655506:HHW655511 GYA655506:GYA655511 GOE655506:GOE655511 GEI655506:GEI655511 FUM655506:FUM655511 FKQ655506:FKQ655511 FAU655506:FAU655511 EQY655506:EQY655511 EHC655506:EHC655511 DXG655506:DXG655511 DNK655506:DNK655511 DDO655506:DDO655511 CTS655506:CTS655511 CJW655506:CJW655511 CAA655506:CAA655511 BQE655506:BQE655511 BGI655506:BGI655511 AWM655506:AWM655511 AMQ655506:AMQ655511 ACU655506:ACU655511 SY655506:SY655511 JC655506:JC655511 D655506:E655511 WVO589970:WVO589975 WLS589970:WLS589975 WBW589970:WBW589975 VSA589970:VSA589975 VIE589970:VIE589975 UYI589970:UYI589975 UOM589970:UOM589975 UEQ589970:UEQ589975 TUU589970:TUU589975 TKY589970:TKY589975 TBC589970:TBC589975 SRG589970:SRG589975 SHK589970:SHK589975 RXO589970:RXO589975 RNS589970:RNS589975 RDW589970:RDW589975 QUA589970:QUA589975 QKE589970:QKE589975 QAI589970:QAI589975 PQM589970:PQM589975 PGQ589970:PGQ589975 OWU589970:OWU589975 OMY589970:OMY589975 ODC589970:ODC589975 NTG589970:NTG589975 NJK589970:NJK589975 MZO589970:MZO589975 MPS589970:MPS589975 MFW589970:MFW589975 LWA589970:LWA589975 LME589970:LME589975 LCI589970:LCI589975 KSM589970:KSM589975 KIQ589970:KIQ589975 JYU589970:JYU589975 JOY589970:JOY589975 JFC589970:JFC589975 IVG589970:IVG589975 ILK589970:ILK589975 IBO589970:IBO589975 HRS589970:HRS589975 HHW589970:HHW589975 GYA589970:GYA589975 GOE589970:GOE589975 GEI589970:GEI589975 FUM589970:FUM589975 FKQ589970:FKQ589975 FAU589970:FAU589975 EQY589970:EQY589975 EHC589970:EHC589975 DXG589970:DXG589975 DNK589970:DNK589975 DDO589970:DDO589975 CTS589970:CTS589975 CJW589970:CJW589975 CAA589970:CAA589975 BQE589970:BQE589975 BGI589970:BGI589975 AWM589970:AWM589975 AMQ589970:AMQ589975 ACU589970:ACU589975 SY589970:SY589975 JC589970:JC589975 D589970:E589975 WVO524434:WVO524439 WLS524434:WLS524439 WBW524434:WBW524439 VSA524434:VSA524439 VIE524434:VIE524439 UYI524434:UYI524439 UOM524434:UOM524439 UEQ524434:UEQ524439 TUU524434:TUU524439 TKY524434:TKY524439 TBC524434:TBC524439 SRG524434:SRG524439 SHK524434:SHK524439 RXO524434:RXO524439 RNS524434:RNS524439 RDW524434:RDW524439 QUA524434:QUA524439 QKE524434:QKE524439 QAI524434:QAI524439 PQM524434:PQM524439 PGQ524434:PGQ524439 OWU524434:OWU524439 OMY524434:OMY524439 ODC524434:ODC524439 NTG524434:NTG524439 NJK524434:NJK524439 MZO524434:MZO524439 MPS524434:MPS524439 MFW524434:MFW524439 LWA524434:LWA524439 LME524434:LME524439 LCI524434:LCI524439 KSM524434:KSM524439 KIQ524434:KIQ524439 JYU524434:JYU524439 JOY524434:JOY524439 JFC524434:JFC524439 IVG524434:IVG524439 ILK524434:ILK524439 IBO524434:IBO524439 HRS524434:HRS524439 HHW524434:HHW524439 GYA524434:GYA524439 GOE524434:GOE524439 GEI524434:GEI524439 FUM524434:FUM524439 FKQ524434:FKQ524439 FAU524434:FAU524439 EQY524434:EQY524439 EHC524434:EHC524439 DXG524434:DXG524439 DNK524434:DNK524439 DDO524434:DDO524439 CTS524434:CTS524439 CJW524434:CJW524439 CAA524434:CAA524439 BQE524434:BQE524439 BGI524434:BGI524439 AWM524434:AWM524439 AMQ524434:AMQ524439 ACU524434:ACU524439 SY524434:SY524439 JC524434:JC524439 D524434:E524439 WVO458898:WVO458903 WLS458898:WLS458903 WBW458898:WBW458903 VSA458898:VSA458903 VIE458898:VIE458903 UYI458898:UYI458903 UOM458898:UOM458903 UEQ458898:UEQ458903 TUU458898:TUU458903 TKY458898:TKY458903 TBC458898:TBC458903 SRG458898:SRG458903 SHK458898:SHK458903 RXO458898:RXO458903 RNS458898:RNS458903 RDW458898:RDW458903 QUA458898:QUA458903 QKE458898:QKE458903 QAI458898:QAI458903 PQM458898:PQM458903 PGQ458898:PGQ458903 OWU458898:OWU458903 OMY458898:OMY458903 ODC458898:ODC458903 NTG458898:NTG458903 NJK458898:NJK458903 MZO458898:MZO458903 MPS458898:MPS458903 MFW458898:MFW458903 LWA458898:LWA458903 LME458898:LME458903 LCI458898:LCI458903 KSM458898:KSM458903 KIQ458898:KIQ458903 JYU458898:JYU458903 JOY458898:JOY458903 JFC458898:JFC458903 IVG458898:IVG458903 ILK458898:ILK458903 IBO458898:IBO458903 HRS458898:HRS458903 HHW458898:HHW458903 GYA458898:GYA458903 GOE458898:GOE458903 GEI458898:GEI458903 FUM458898:FUM458903 FKQ458898:FKQ458903 FAU458898:FAU458903 EQY458898:EQY458903 EHC458898:EHC458903 DXG458898:DXG458903 DNK458898:DNK458903 DDO458898:DDO458903 CTS458898:CTS458903 CJW458898:CJW458903 CAA458898:CAA458903 BQE458898:BQE458903 BGI458898:BGI458903 AWM458898:AWM458903 AMQ458898:AMQ458903 ACU458898:ACU458903 SY458898:SY458903 JC458898:JC458903 D458898:E458903 WVO393362:WVO393367 WLS393362:WLS393367 WBW393362:WBW393367 VSA393362:VSA393367 VIE393362:VIE393367 UYI393362:UYI393367 UOM393362:UOM393367 UEQ393362:UEQ393367 TUU393362:TUU393367 TKY393362:TKY393367 TBC393362:TBC393367 SRG393362:SRG393367 SHK393362:SHK393367 RXO393362:RXO393367 RNS393362:RNS393367 RDW393362:RDW393367 QUA393362:QUA393367 QKE393362:QKE393367 QAI393362:QAI393367 PQM393362:PQM393367 PGQ393362:PGQ393367 OWU393362:OWU393367 OMY393362:OMY393367 ODC393362:ODC393367 NTG393362:NTG393367 NJK393362:NJK393367 MZO393362:MZO393367 MPS393362:MPS393367 MFW393362:MFW393367 LWA393362:LWA393367 LME393362:LME393367 LCI393362:LCI393367 KSM393362:KSM393367 KIQ393362:KIQ393367 JYU393362:JYU393367 JOY393362:JOY393367 JFC393362:JFC393367 IVG393362:IVG393367 ILK393362:ILK393367 IBO393362:IBO393367 HRS393362:HRS393367 HHW393362:HHW393367 GYA393362:GYA393367 GOE393362:GOE393367 GEI393362:GEI393367 FUM393362:FUM393367 FKQ393362:FKQ393367 FAU393362:FAU393367 EQY393362:EQY393367 EHC393362:EHC393367 DXG393362:DXG393367 DNK393362:DNK393367 DDO393362:DDO393367 CTS393362:CTS393367 CJW393362:CJW393367 CAA393362:CAA393367 BQE393362:BQE393367 BGI393362:BGI393367 AWM393362:AWM393367 AMQ393362:AMQ393367 ACU393362:ACU393367 SY393362:SY393367 JC393362:JC393367 D393362:E393367 WVO327826:WVO327831 WLS327826:WLS327831 WBW327826:WBW327831 VSA327826:VSA327831 VIE327826:VIE327831 UYI327826:UYI327831 UOM327826:UOM327831 UEQ327826:UEQ327831 TUU327826:TUU327831 TKY327826:TKY327831 TBC327826:TBC327831 SRG327826:SRG327831 SHK327826:SHK327831 RXO327826:RXO327831 RNS327826:RNS327831 RDW327826:RDW327831 QUA327826:QUA327831 QKE327826:QKE327831 QAI327826:QAI327831 PQM327826:PQM327831 PGQ327826:PGQ327831 OWU327826:OWU327831 OMY327826:OMY327831 ODC327826:ODC327831 NTG327826:NTG327831 NJK327826:NJK327831 MZO327826:MZO327831 MPS327826:MPS327831 MFW327826:MFW327831 LWA327826:LWA327831 LME327826:LME327831 LCI327826:LCI327831 KSM327826:KSM327831 KIQ327826:KIQ327831 JYU327826:JYU327831 JOY327826:JOY327831 JFC327826:JFC327831 IVG327826:IVG327831 ILK327826:ILK327831 IBO327826:IBO327831 HRS327826:HRS327831 HHW327826:HHW327831 GYA327826:GYA327831 GOE327826:GOE327831 GEI327826:GEI327831 FUM327826:FUM327831 FKQ327826:FKQ327831 FAU327826:FAU327831 EQY327826:EQY327831 EHC327826:EHC327831 DXG327826:DXG327831 DNK327826:DNK327831 DDO327826:DDO327831 CTS327826:CTS327831 CJW327826:CJW327831 CAA327826:CAA327831 BQE327826:BQE327831 BGI327826:BGI327831 AWM327826:AWM327831 AMQ327826:AMQ327831 ACU327826:ACU327831 SY327826:SY327831 JC327826:JC327831 D327826:E327831 WVO262290:WVO262295 WLS262290:WLS262295 WBW262290:WBW262295 VSA262290:VSA262295 VIE262290:VIE262295 UYI262290:UYI262295 UOM262290:UOM262295 UEQ262290:UEQ262295 TUU262290:TUU262295 TKY262290:TKY262295 TBC262290:TBC262295 SRG262290:SRG262295 SHK262290:SHK262295 RXO262290:RXO262295 RNS262290:RNS262295 RDW262290:RDW262295 QUA262290:QUA262295 QKE262290:QKE262295 QAI262290:QAI262295 PQM262290:PQM262295 PGQ262290:PGQ262295 OWU262290:OWU262295 OMY262290:OMY262295 ODC262290:ODC262295 NTG262290:NTG262295 NJK262290:NJK262295 MZO262290:MZO262295 MPS262290:MPS262295 MFW262290:MFW262295 LWA262290:LWA262295 LME262290:LME262295 LCI262290:LCI262295 KSM262290:KSM262295 KIQ262290:KIQ262295 JYU262290:JYU262295 JOY262290:JOY262295 JFC262290:JFC262295 IVG262290:IVG262295 ILK262290:ILK262295 IBO262290:IBO262295 HRS262290:HRS262295 HHW262290:HHW262295 GYA262290:GYA262295 GOE262290:GOE262295 GEI262290:GEI262295 FUM262290:FUM262295 FKQ262290:FKQ262295 FAU262290:FAU262295 EQY262290:EQY262295 EHC262290:EHC262295 DXG262290:DXG262295 DNK262290:DNK262295 DDO262290:DDO262295 CTS262290:CTS262295 CJW262290:CJW262295 CAA262290:CAA262295 BQE262290:BQE262295 BGI262290:BGI262295 AWM262290:AWM262295 AMQ262290:AMQ262295 ACU262290:ACU262295 SY262290:SY262295 JC262290:JC262295 D262290:E262295 WVO196754:WVO196759 WLS196754:WLS196759 WBW196754:WBW196759 VSA196754:VSA196759 VIE196754:VIE196759 UYI196754:UYI196759 UOM196754:UOM196759 UEQ196754:UEQ196759 TUU196754:TUU196759 TKY196754:TKY196759 TBC196754:TBC196759 SRG196754:SRG196759 SHK196754:SHK196759 RXO196754:RXO196759 RNS196754:RNS196759 RDW196754:RDW196759 QUA196754:QUA196759 QKE196754:QKE196759 QAI196754:QAI196759 PQM196754:PQM196759 PGQ196754:PGQ196759 OWU196754:OWU196759 OMY196754:OMY196759 ODC196754:ODC196759 NTG196754:NTG196759 NJK196754:NJK196759 MZO196754:MZO196759 MPS196754:MPS196759 MFW196754:MFW196759 LWA196754:LWA196759 LME196754:LME196759 LCI196754:LCI196759 KSM196754:KSM196759 KIQ196754:KIQ196759 JYU196754:JYU196759 JOY196754:JOY196759 JFC196754:JFC196759 IVG196754:IVG196759 ILK196754:ILK196759 IBO196754:IBO196759 HRS196754:HRS196759 HHW196754:HHW196759 GYA196754:GYA196759 GOE196754:GOE196759 GEI196754:GEI196759 FUM196754:FUM196759 FKQ196754:FKQ196759 FAU196754:FAU196759 EQY196754:EQY196759 EHC196754:EHC196759 DXG196754:DXG196759 DNK196754:DNK196759 DDO196754:DDO196759 CTS196754:CTS196759 CJW196754:CJW196759 CAA196754:CAA196759 BQE196754:BQE196759 BGI196754:BGI196759 AWM196754:AWM196759 AMQ196754:AMQ196759 ACU196754:ACU196759 SY196754:SY196759 JC196754:JC196759 D196754:E196759 WVO131218:WVO131223 WLS131218:WLS131223 WBW131218:WBW131223 VSA131218:VSA131223 VIE131218:VIE131223 UYI131218:UYI131223 UOM131218:UOM131223 UEQ131218:UEQ131223 TUU131218:TUU131223 TKY131218:TKY131223 TBC131218:TBC131223 SRG131218:SRG131223 SHK131218:SHK131223 RXO131218:RXO131223 RNS131218:RNS131223 RDW131218:RDW131223 QUA131218:QUA131223 QKE131218:QKE131223 QAI131218:QAI131223 PQM131218:PQM131223 PGQ131218:PGQ131223 OWU131218:OWU131223 OMY131218:OMY131223 ODC131218:ODC131223 NTG131218:NTG131223 NJK131218:NJK131223 MZO131218:MZO131223 MPS131218:MPS131223 MFW131218:MFW131223 LWA131218:LWA131223 LME131218:LME131223 LCI131218:LCI131223 KSM131218:KSM131223 KIQ131218:KIQ131223 JYU131218:JYU131223 JOY131218:JOY131223 JFC131218:JFC131223 IVG131218:IVG131223 ILK131218:ILK131223 IBO131218:IBO131223 HRS131218:HRS131223 HHW131218:HHW131223 GYA131218:GYA131223 GOE131218:GOE131223 GEI131218:GEI131223 FUM131218:FUM131223 FKQ131218:FKQ131223 FAU131218:FAU131223 EQY131218:EQY131223 EHC131218:EHC131223 DXG131218:DXG131223 DNK131218:DNK131223 DDO131218:DDO131223 CTS131218:CTS131223 CJW131218:CJW131223 CAA131218:CAA131223 BQE131218:BQE131223 BGI131218:BGI131223 AWM131218:AWM131223 AMQ131218:AMQ131223 ACU131218:ACU131223 SY131218:SY131223 JC131218:JC131223 D131218:E131223 WVO65682:WVO65687 WLS65682:WLS65687 WBW65682:WBW65687 VSA65682:VSA65687 VIE65682:VIE65687 UYI65682:UYI65687 UOM65682:UOM65687 UEQ65682:UEQ65687 TUU65682:TUU65687 TKY65682:TKY65687 TBC65682:TBC65687 SRG65682:SRG65687 SHK65682:SHK65687 RXO65682:RXO65687 RNS65682:RNS65687 RDW65682:RDW65687 QUA65682:QUA65687 QKE65682:QKE65687 QAI65682:QAI65687 PQM65682:PQM65687 PGQ65682:PGQ65687 OWU65682:OWU65687 OMY65682:OMY65687 ODC65682:ODC65687 NTG65682:NTG65687 NJK65682:NJK65687 MZO65682:MZO65687 MPS65682:MPS65687 MFW65682:MFW65687 LWA65682:LWA65687 LME65682:LME65687 LCI65682:LCI65687 KSM65682:KSM65687 KIQ65682:KIQ65687 JYU65682:JYU65687 JOY65682:JOY65687 JFC65682:JFC65687 IVG65682:IVG65687 ILK65682:ILK65687 IBO65682:IBO65687 HRS65682:HRS65687 HHW65682:HHW65687 GYA65682:GYA65687 GOE65682:GOE65687 GEI65682:GEI65687 FUM65682:FUM65687 FKQ65682:FKQ65687 FAU65682:FAU65687 EQY65682:EQY65687 EHC65682:EHC65687 DXG65682:DXG65687 DNK65682:DNK65687 DDO65682:DDO65687 CTS65682:CTS65687 CJW65682:CJW65687 CAA65682:CAA65687 BQE65682:BQE65687 BGI65682:BGI65687 AWM65682:AWM65687 AMQ65682:AMQ65687 ACU65682:ACU65687 SY65682:SY65687 JC65682:JC65687 D65682:E65687 WVO983194:WVO983199 WLS983194:WLS983199 WBW983194:WBW983199 VSA983194:VSA983199 VIE983194:VIE983199 UYI983194:UYI983199 UOM983194:UOM983199 UEQ983194:UEQ983199 TUU983194:TUU983199 TKY983194:TKY983199 TBC983194:TBC983199 SRG983194:SRG983199 SHK983194:SHK983199 RXO983194:RXO983199 RNS983194:RNS983199 RDW983194:RDW983199 QUA983194:QUA983199 QKE983194:QKE983199 QAI983194:QAI983199 PQM983194:PQM983199 PGQ983194:PGQ983199 OWU983194:OWU983199 OMY983194:OMY983199 ODC983194:ODC983199 NTG983194:NTG983199 NJK983194:NJK983199 MZO983194:MZO983199 MPS983194:MPS983199 MFW983194:MFW983199 LWA983194:LWA983199 LME983194:LME983199 LCI983194:LCI983199 KSM983194:KSM983199 KIQ983194:KIQ983199 JYU983194:JYU983199 JOY983194:JOY983199 JFC983194:JFC983199 IVG983194:IVG983199 ILK983194:ILK983199 IBO983194:IBO983199 HRS983194:HRS983199 HHW983194:HHW983199 GYA983194:GYA983199 GOE983194:GOE983199 GEI983194:GEI983199 FUM983194:FUM983199 FKQ983194:FKQ983199 FAU983194:FAU983199 EQY983194:EQY983199 EHC983194:EHC983199 DXG983194:DXG983199 DNK983194:DNK983199 DDO983194:DDO983199 CTS983194:CTS983199 CJW983194:CJW983199 CAA983194:CAA983199 BQE983194:BQE983199 BGI983194:BGI983199 AWM983194:AWM983199 AMQ983194:AMQ983199 ACU983194:ACU983199 SY983194:SY983199 JC983194:JC983199 D983194:E983199 WVO917658:WVO917663 WLS917658:WLS917663 WBW917658:WBW917663 VSA917658:VSA917663 VIE917658:VIE917663 UYI917658:UYI917663 UOM917658:UOM917663 UEQ917658:UEQ917663 TUU917658:TUU917663 TKY917658:TKY917663 TBC917658:TBC917663 SRG917658:SRG917663 SHK917658:SHK917663 RXO917658:RXO917663 RNS917658:RNS917663 RDW917658:RDW917663 QUA917658:QUA917663 QKE917658:QKE917663 QAI917658:QAI917663 PQM917658:PQM917663 PGQ917658:PGQ917663 OWU917658:OWU917663 OMY917658:OMY917663 ODC917658:ODC917663 NTG917658:NTG917663 NJK917658:NJK917663 MZO917658:MZO917663 MPS917658:MPS917663 MFW917658:MFW917663 LWA917658:LWA917663 LME917658:LME917663 LCI917658:LCI917663 KSM917658:KSM917663 KIQ917658:KIQ917663 JYU917658:JYU917663 JOY917658:JOY917663 JFC917658:JFC917663 IVG917658:IVG917663 ILK917658:ILK917663 IBO917658:IBO917663 HRS917658:HRS917663 HHW917658:HHW917663 GYA917658:GYA917663 GOE917658:GOE917663 GEI917658:GEI917663 FUM917658:FUM917663 FKQ917658:FKQ917663 FAU917658:FAU917663 EQY917658:EQY917663 EHC917658:EHC917663 DXG917658:DXG917663 DNK917658:DNK917663 DDO917658:DDO917663 CTS917658:CTS917663 CJW917658:CJW917663 CAA917658:CAA917663 BQE917658:BQE917663 BGI917658:BGI917663 AWM917658:AWM917663 AMQ917658:AMQ917663 ACU917658:ACU917663 SY917658:SY917663 JC917658:JC917663 D917658:E917663 WVO852122:WVO852127 WLS852122:WLS852127 WBW852122:WBW852127 VSA852122:VSA852127 VIE852122:VIE852127 UYI852122:UYI852127 UOM852122:UOM852127 UEQ852122:UEQ852127 TUU852122:TUU852127 TKY852122:TKY852127 TBC852122:TBC852127 SRG852122:SRG852127 SHK852122:SHK852127 RXO852122:RXO852127 RNS852122:RNS852127 RDW852122:RDW852127 QUA852122:QUA852127 QKE852122:QKE852127 QAI852122:QAI852127 PQM852122:PQM852127 PGQ852122:PGQ852127 OWU852122:OWU852127 OMY852122:OMY852127 ODC852122:ODC852127 NTG852122:NTG852127 NJK852122:NJK852127 MZO852122:MZO852127 MPS852122:MPS852127 MFW852122:MFW852127 LWA852122:LWA852127 LME852122:LME852127 LCI852122:LCI852127 KSM852122:KSM852127 KIQ852122:KIQ852127 JYU852122:JYU852127 JOY852122:JOY852127 JFC852122:JFC852127 IVG852122:IVG852127 ILK852122:ILK852127 IBO852122:IBO852127 HRS852122:HRS852127 HHW852122:HHW852127 GYA852122:GYA852127 GOE852122:GOE852127 GEI852122:GEI852127 FUM852122:FUM852127 FKQ852122:FKQ852127 FAU852122:FAU852127 EQY852122:EQY852127 EHC852122:EHC852127 DXG852122:DXG852127 DNK852122:DNK852127 DDO852122:DDO852127 CTS852122:CTS852127 CJW852122:CJW852127 CAA852122:CAA852127 BQE852122:BQE852127 BGI852122:BGI852127 AWM852122:AWM852127 AMQ852122:AMQ852127 ACU852122:ACU852127 SY852122:SY852127 JC852122:JC852127 D852122:E852127 WVO786586:WVO786591 WLS786586:WLS786591 WBW786586:WBW786591 VSA786586:VSA786591 VIE786586:VIE786591 UYI786586:UYI786591 UOM786586:UOM786591 UEQ786586:UEQ786591 TUU786586:TUU786591 TKY786586:TKY786591 TBC786586:TBC786591 SRG786586:SRG786591 SHK786586:SHK786591 RXO786586:RXO786591 RNS786586:RNS786591 RDW786586:RDW786591 QUA786586:QUA786591 QKE786586:QKE786591 QAI786586:QAI786591 PQM786586:PQM786591 PGQ786586:PGQ786591 OWU786586:OWU786591 OMY786586:OMY786591 ODC786586:ODC786591 NTG786586:NTG786591 NJK786586:NJK786591 MZO786586:MZO786591 MPS786586:MPS786591 MFW786586:MFW786591 LWA786586:LWA786591 LME786586:LME786591 LCI786586:LCI786591 KSM786586:KSM786591 KIQ786586:KIQ786591 JYU786586:JYU786591 JOY786586:JOY786591 JFC786586:JFC786591 IVG786586:IVG786591 ILK786586:ILK786591 IBO786586:IBO786591 HRS786586:HRS786591 HHW786586:HHW786591 GYA786586:GYA786591 GOE786586:GOE786591 GEI786586:GEI786591 FUM786586:FUM786591 FKQ786586:FKQ786591 FAU786586:FAU786591 EQY786586:EQY786591 EHC786586:EHC786591 DXG786586:DXG786591 DNK786586:DNK786591 DDO786586:DDO786591 CTS786586:CTS786591 CJW786586:CJW786591 CAA786586:CAA786591 BQE786586:BQE786591 BGI786586:BGI786591 AWM786586:AWM786591 AMQ786586:AMQ786591 ACU786586:ACU786591 SY786586:SY786591 JC786586:JC786591 D786586:E786591 WVO721050:WVO721055 WLS721050:WLS721055 WBW721050:WBW721055 VSA721050:VSA721055 VIE721050:VIE721055 UYI721050:UYI721055 UOM721050:UOM721055 UEQ721050:UEQ721055 TUU721050:TUU721055 TKY721050:TKY721055 TBC721050:TBC721055 SRG721050:SRG721055 SHK721050:SHK721055 RXO721050:RXO721055 RNS721050:RNS721055 RDW721050:RDW721055 QUA721050:QUA721055 QKE721050:QKE721055 QAI721050:QAI721055 PQM721050:PQM721055 PGQ721050:PGQ721055 OWU721050:OWU721055 OMY721050:OMY721055 ODC721050:ODC721055 NTG721050:NTG721055 NJK721050:NJK721055 MZO721050:MZO721055 MPS721050:MPS721055 MFW721050:MFW721055 LWA721050:LWA721055 LME721050:LME721055 LCI721050:LCI721055 KSM721050:KSM721055 KIQ721050:KIQ721055 JYU721050:JYU721055 JOY721050:JOY721055 JFC721050:JFC721055 IVG721050:IVG721055 ILK721050:ILK721055 IBO721050:IBO721055 HRS721050:HRS721055 HHW721050:HHW721055 GYA721050:GYA721055 GOE721050:GOE721055 GEI721050:GEI721055 FUM721050:FUM721055 FKQ721050:FKQ721055 FAU721050:FAU721055 EQY721050:EQY721055 EHC721050:EHC721055 DXG721050:DXG721055 DNK721050:DNK721055 DDO721050:DDO721055 CTS721050:CTS721055 CJW721050:CJW721055 CAA721050:CAA721055 BQE721050:BQE721055 BGI721050:BGI721055 AWM721050:AWM721055 AMQ721050:AMQ721055 ACU721050:ACU721055 SY721050:SY721055 JC721050:JC721055 D721050:E721055 WVO655514:WVO655519 WLS655514:WLS655519 WBW655514:WBW655519 VSA655514:VSA655519 VIE655514:VIE655519 UYI655514:UYI655519 UOM655514:UOM655519 UEQ655514:UEQ655519 TUU655514:TUU655519 TKY655514:TKY655519 TBC655514:TBC655519 SRG655514:SRG655519 SHK655514:SHK655519 RXO655514:RXO655519 RNS655514:RNS655519 RDW655514:RDW655519 QUA655514:QUA655519 QKE655514:QKE655519 QAI655514:QAI655519 PQM655514:PQM655519 PGQ655514:PGQ655519 OWU655514:OWU655519 OMY655514:OMY655519 ODC655514:ODC655519 NTG655514:NTG655519 NJK655514:NJK655519 MZO655514:MZO655519 MPS655514:MPS655519 MFW655514:MFW655519 LWA655514:LWA655519 LME655514:LME655519 LCI655514:LCI655519 KSM655514:KSM655519 KIQ655514:KIQ655519 JYU655514:JYU655519 JOY655514:JOY655519 JFC655514:JFC655519 IVG655514:IVG655519 ILK655514:ILK655519 IBO655514:IBO655519 HRS655514:HRS655519 HHW655514:HHW655519 GYA655514:GYA655519 GOE655514:GOE655519 GEI655514:GEI655519 FUM655514:FUM655519 FKQ655514:FKQ655519 FAU655514:FAU655519 EQY655514:EQY655519 EHC655514:EHC655519 DXG655514:DXG655519 DNK655514:DNK655519 DDO655514:DDO655519 CTS655514:CTS655519 CJW655514:CJW655519 CAA655514:CAA655519 BQE655514:BQE655519 BGI655514:BGI655519 AWM655514:AWM655519 AMQ655514:AMQ655519 ACU655514:ACU655519 SY655514:SY655519 JC655514:JC655519 D655514:E655519 WVO589978:WVO589983 WLS589978:WLS589983 WBW589978:WBW589983 VSA589978:VSA589983 VIE589978:VIE589983 UYI589978:UYI589983 UOM589978:UOM589983 UEQ589978:UEQ589983 TUU589978:TUU589983 TKY589978:TKY589983 TBC589978:TBC589983 SRG589978:SRG589983 SHK589978:SHK589983 RXO589978:RXO589983 RNS589978:RNS589983 RDW589978:RDW589983 QUA589978:QUA589983 QKE589978:QKE589983 QAI589978:QAI589983 PQM589978:PQM589983 PGQ589978:PGQ589983 OWU589978:OWU589983 OMY589978:OMY589983 ODC589978:ODC589983 NTG589978:NTG589983 NJK589978:NJK589983 MZO589978:MZO589983 MPS589978:MPS589983 MFW589978:MFW589983 LWA589978:LWA589983 LME589978:LME589983 LCI589978:LCI589983 KSM589978:KSM589983 KIQ589978:KIQ589983 JYU589978:JYU589983 JOY589978:JOY589983 JFC589978:JFC589983 IVG589978:IVG589983 ILK589978:ILK589983 IBO589978:IBO589983 HRS589978:HRS589983 HHW589978:HHW589983 GYA589978:GYA589983 GOE589978:GOE589983 GEI589978:GEI589983 FUM589978:FUM589983 FKQ589978:FKQ589983 FAU589978:FAU589983 EQY589978:EQY589983 EHC589978:EHC589983 DXG589978:DXG589983 DNK589978:DNK589983 DDO589978:DDO589983 CTS589978:CTS589983 CJW589978:CJW589983 CAA589978:CAA589983 BQE589978:BQE589983 BGI589978:BGI589983 AWM589978:AWM589983 AMQ589978:AMQ589983 ACU589978:ACU589983 SY589978:SY589983 JC589978:JC589983 D589978:E589983 WVO524442:WVO524447 WLS524442:WLS524447 WBW524442:WBW524447 VSA524442:VSA524447 VIE524442:VIE524447 UYI524442:UYI524447 UOM524442:UOM524447 UEQ524442:UEQ524447 TUU524442:TUU524447 TKY524442:TKY524447 TBC524442:TBC524447 SRG524442:SRG524447 SHK524442:SHK524447 RXO524442:RXO524447 RNS524442:RNS524447 RDW524442:RDW524447 QUA524442:QUA524447 QKE524442:QKE524447 QAI524442:QAI524447 PQM524442:PQM524447 PGQ524442:PGQ524447 OWU524442:OWU524447 OMY524442:OMY524447 ODC524442:ODC524447 NTG524442:NTG524447 NJK524442:NJK524447 MZO524442:MZO524447 MPS524442:MPS524447 MFW524442:MFW524447 LWA524442:LWA524447 LME524442:LME524447 LCI524442:LCI524447 KSM524442:KSM524447 KIQ524442:KIQ524447 JYU524442:JYU524447 JOY524442:JOY524447 JFC524442:JFC524447 IVG524442:IVG524447 ILK524442:ILK524447 IBO524442:IBO524447 HRS524442:HRS524447 HHW524442:HHW524447 GYA524442:GYA524447 GOE524442:GOE524447 GEI524442:GEI524447 FUM524442:FUM524447 FKQ524442:FKQ524447 FAU524442:FAU524447 EQY524442:EQY524447 EHC524442:EHC524447 DXG524442:DXG524447 DNK524442:DNK524447 DDO524442:DDO524447 CTS524442:CTS524447 CJW524442:CJW524447 CAA524442:CAA524447 BQE524442:BQE524447 BGI524442:BGI524447 AWM524442:AWM524447 AMQ524442:AMQ524447 ACU524442:ACU524447 SY524442:SY524447 JC524442:JC524447 D524442:E524447 WVO458906:WVO458911 WLS458906:WLS458911 WBW458906:WBW458911 VSA458906:VSA458911 VIE458906:VIE458911 UYI458906:UYI458911 UOM458906:UOM458911 UEQ458906:UEQ458911 TUU458906:TUU458911 TKY458906:TKY458911 TBC458906:TBC458911 SRG458906:SRG458911 SHK458906:SHK458911 RXO458906:RXO458911 RNS458906:RNS458911 RDW458906:RDW458911 QUA458906:QUA458911 QKE458906:QKE458911 QAI458906:QAI458911 PQM458906:PQM458911 PGQ458906:PGQ458911 OWU458906:OWU458911 OMY458906:OMY458911 ODC458906:ODC458911 NTG458906:NTG458911 NJK458906:NJK458911 MZO458906:MZO458911 MPS458906:MPS458911 MFW458906:MFW458911 LWA458906:LWA458911 LME458906:LME458911 LCI458906:LCI458911 KSM458906:KSM458911 KIQ458906:KIQ458911 JYU458906:JYU458911 JOY458906:JOY458911 JFC458906:JFC458911 IVG458906:IVG458911 ILK458906:ILK458911 IBO458906:IBO458911 HRS458906:HRS458911 HHW458906:HHW458911 GYA458906:GYA458911 GOE458906:GOE458911 GEI458906:GEI458911 FUM458906:FUM458911 FKQ458906:FKQ458911 FAU458906:FAU458911 EQY458906:EQY458911 EHC458906:EHC458911 DXG458906:DXG458911 DNK458906:DNK458911 DDO458906:DDO458911 CTS458906:CTS458911 CJW458906:CJW458911 CAA458906:CAA458911 BQE458906:BQE458911 BGI458906:BGI458911 AWM458906:AWM458911 AMQ458906:AMQ458911 ACU458906:ACU458911 SY458906:SY458911 JC458906:JC458911 D458906:E458911 WVO393370:WVO393375 WLS393370:WLS393375 WBW393370:WBW393375 VSA393370:VSA393375 VIE393370:VIE393375 UYI393370:UYI393375 UOM393370:UOM393375 UEQ393370:UEQ393375 TUU393370:TUU393375 TKY393370:TKY393375 TBC393370:TBC393375 SRG393370:SRG393375 SHK393370:SHK393375 RXO393370:RXO393375 RNS393370:RNS393375 RDW393370:RDW393375 QUA393370:QUA393375 QKE393370:QKE393375 QAI393370:QAI393375 PQM393370:PQM393375 PGQ393370:PGQ393375 OWU393370:OWU393375 OMY393370:OMY393375 ODC393370:ODC393375 NTG393370:NTG393375 NJK393370:NJK393375 MZO393370:MZO393375 MPS393370:MPS393375 MFW393370:MFW393375 LWA393370:LWA393375 LME393370:LME393375 LCI393370:LCI393375 KSM393370:KSM393375 KIQ393370:KIQ393375 JYU393370:JYU393375 JOY393370:JOY393375 JFC393370:JFC393375 IVG393370:IVG393375 ILK393370:ILK393375 IBO393370:IBO393375 HRS393370:HRS393375 HHW393370:HHW393375 GYA393370:GYA393375 GOE393370:GOE393375 GEI393370:GEI393375 FUM393370:FUM393375 FKQ393370:FKQ393375 FAU393370:FAU393375 EQY393370:EQY393375 EHC393370:EHC393375 DXG393370:DXG393375 DNK393370:DNK393375 DDO393370:DDO393375 CTS393370:CTS393375 CJW393370:CJW393375 CAA393370:CAA393375 BQE393370:BQE393375 BGI393370:BGI393375 AWM393370:AWM393375 AMQ393370:AMQ393375 ACU393370:ACU393375 SY393370:SY393375 JC393370:JC393375 D393370:E393375 WVO327834:WVO327839 WLS327834:WLS327839 WBW327834:WBW327839 VSA327834:VSA327839 VIE327834:VIE327839 UYI327834:UYI327839 UOM327834:UOM327839 UEQ327834:UEQ327839 TUU327834:TUU327839 TKY327834:TKY327839 TBC327834:TBC327839 SRG327834:SRG327839 SHK327834:SHK327839 RXO327834:RXO327839 RNS327834:RNS327839 RDW327834:RDW327839 QUA327834:QUA327839 QKE327834:QKE327839 QAI327834:QAI327839 PQM327834:PQM327839 PGQ327834:PGQ327839 OWU327834:OWU327839 OMY327834:OMY327839 ODC327834:ODC327839 NTG327834:NTG327839 NJK327834:NJK327839 MZO327834:MZO327839 MPS327834:MPS327839 MFW327834:MFW327839 LWA327834:LWA327839 LME327834:LME327839 LCI327834:LCI327839 KSM327834:KSM327839 KIQ327834:KIQ327839 JYU327834:JYU327839 JOY327834:JOY327839 JFC327834:JFC327839 IVG327834:IVG327839 ILK327834:ILK327839 IBO327834:IBO327839 HRS327834:HRS327839 HHW327834:HHW327839 GYA327834:GYA327839 GOE327834:GOE327839 GEI327834:GEI327839 FUM327834:FUM327839 FKQ327834:FKQ327839 FAU327834:FAU327839 EQY327834:EQY327839 EHC327834:EHC327839 DXG327834:DXG327839 DNK327834:DNK327839 DDO327834:DDO327839 CTS327834:CTS327839 CJW327834:CJW327839 CAA327834:CAA327839 BQE327834:BQE327839 BGI327834:BGI327839 AWM327834:AWM327839 AMQ327834:AMQ327839 ACU327834:ACU327839 SY327834:SY327839 JC327834:JC327839 D327834:E327839 WVO262298:WVO262303 WLS262298:WLS262303 WBW262298:WBW262303 VSA262298:VSA262303 VIE262298:VIE262303 UYI262298:UYI262303 UOM262298:UOM262303 UEQ262298:UEQ262303 TUU262298:TUU262303 TKY262298:TKY262303 TBC262298:TBC262303 SRG262298:SRG262303 SHK262298:SHK262303 RXO262298:RXO262303 RNS262298:RNS262303 RDW262298:RDW262303 QUA262298:QUA262303 QKE262298:QKE262303 QAI262298:QAI262303 PQM262298:PQM262303 PGQ262298:PGQ262303 OWU262298:OWU262303 OMY262298:OMY262303 ODC262298:ODC262303 NTG262298:NTG262303 NJK262298:NJK262303 MZO262298:MZO262303 MPS262298:MPS262303 MFW262298:MFW262303 LWA262298:LWA262303 LME262298:LME262303 LCI262298:LCI262303 KSM262298:KSM262303 KIQ262298:KIQ262303 JYU262298:JYU262303 JOY262298:JOY262303 JFC262298:JFC262303 IVG262298:IVG262303 ILK262298:ILK262303 IBO262298:IBO262303 HRS262298:HRS262303 HHW262298:HHW262303 GYA262298:GYA262303 GOE262298:GOE262303 GEI262298:GEI262303 FUM262298:FUM262303 FKQ262298:FKQ262303 FAU262298:FAU262303 EQY262298:EQY262303 EHC262298:EHC262303 DXG262298:DXG262303 DNK262298:DNK262303 DDO262298:DDO262303 CTS262298:CTS262303 CJW262298:CJW262303 CAA262298:CAA262303 BQE262298:BQE262303 BGI262298:BGI262303 AWM262298:AWM262303 AMQ262298:AMQ262303 ACU262298:ACU262303 SY262298:SY262303 JC262298:JC262303 D262298:E262303 WVO196762:WVO196767 WLS196762:WLS196767 WBW196762:WBW196767 VSA196762:VSA196767 VIE196762:VIE196767 UYI196762:UYI196767 UOM196762:UOM196767 UEQ196762:UEQ196767 TUU196762:TUU196767 TKY196762:TKY196767 TBC196762:TBC196767 SRG196762:SRG196767 SHK196762:SHK196767 RXO196762:RXO196767 RNS196762:RNS196767 RDW196762:RDW196767 QUA196762:QUA196767 QKE196762:QKE196767 QAI196762:QAI196767 PQM196762:PQM196767 PGQ196762:PGQ196767 OWU196762:OWU196767 OMY196762:OMY196767 ODC196762:ODC196767 NTG196762:NTG196767 NJK196762:NJK196767 MZO196762:MZO196767 MPS196762:MPS196767 MFW196762:MFW196767 LWA196762:LWA196767 LME196762:LME196767 LCI196762:LCI196767 KSM196762:KSM196767 KIQ196762:KIQ196767 JYU196762:JYU196767 JOY196762:JOY196767 JFC196762:JFC196767 IVG196762:IVG196767 ILK196762:ILK196767 IBO196762:IBO196767 HRS196762:HRS196767 HHW196762:HHW196767 GYA196762:GYA196767 GOE196762:GOE196767 GEI196762:GEI196767 FUM196762:FUM196767 FKQ196762:FKQ196767 FAU196762:FAU196767 EQY196762:EQY196767 EHC196762:EHC196767 DXG196762:DXG196767 DNK196762:DNK196767 DDO196762:DDO196767 CTS196762:CTS196767 CJW196762:CJW196767 CAA196762:CAA196767 BQE196762:BQE196767 BGI196762:BGI196767 AWM196762:AWM196767 AMQ196762:AMQ196767 ACU196762:ACU196767 SY196762:SY196767 JC196762:JC196767 D196762:E196767 WVO131226:WVO131231 WLS131226:WLS131231 WBW131226:WBW131231 VSA131226:VSA131231 VIE131226:VIE131231 UYI131226:UYI131231 UOM131226:UOM131231 UEQ131226:UEQ131231 TUU131226:TUU131231 TKY131226:TKY131231 TBC131226:TBC131231 SRG131226:SRG131231 SHK131226:SHK131231 RXO131226:RXO131231 RNS131226:RNS131231 RDW131226:RDW131231 QUA131226:QUA131231 QKE131226:QKE131231 QAI131226:QAI131231 PQM131226:PQM131231 PGQ131226:PGQ131231 OWU131226:OWU131231 OMY131226:OMY131231 ODC131226:ODC131231 NTG131226:NTG131231 NJK131226:NJK131231 MZO131226:MZO131231 MPS131226:MPS131231 MFW131226:MFW131231 LWA131226:LWA131231 LME131226:LME131231 LCI131226:LCI131231 KSM131226:KSM131231 KIQ131226:KIQ131231 JYU131226:JYU131231 JOY131226:JOY131231 JFC131226:JFC131231 IVG131226:IVG131231 ILK131226:ILK131231 IBO131226:IBO131231 HRS131226:HRS131231 HHW131226:HHW131231 GYA131226:GYA131231 GOE131226:GOE131231 GEI131226:GEI131231 FUM131226:FUM131231 FKQ131226:FKQ131231 FAU131226:FAU131231 EQY131226:EQY131231 EHC131226:EHC131231 DXG131226:DXG131231 DNK131226:DNK131231 DDO131226:DDO131231 CTS131226:CTS131231 CJW131226:CJW131231 CAA131226:CAA131231 BQE131226:BQE131231 BGI131226:BGI131231 AWM131226:AWM131231 AMQ131226:AMQ131231 ACU131226:ACU131231 SY131226:SY131231 JC131226:JC131231 D131226:E131231 WVO65690:WVO65695 WLS65690:WLS65695 WBW65690:WBW65695 VSA65690:VSA65695 VIE65690:VIE65695 UYI65690:UYI65695 UOM65690:UOM65695 UEQ65690:UEQ65695 TUU65690:TUU65695 TKY65690:TKY65695 TBC65690:TBC65695 SRG65690:SRG65695 SHK65690:SHK65695 RXO65690:RXO65695 RNS65690:RNS65695 RDW65690:RDW65695 QUA65690:QUA65695 QKE65690:QKE65695 QAI65690:QAI65695 PQM65690:PQM65695 PGQ65690:PGQ65695 OWU65690:OWU65695 OMY65690:OMY65695 ODC65690:ODC65695 NTG65690:NTG65695 NJK65690:NJK65695 MZO65690:MZO65695 MPS65690:MPS65695 MFW65690:MFW65695 LWA65690:LWA65695 LME65690:LME65695 LCI65690:LCI65695 KSM65690:KSM65695 KIQ65690:KIQ65695 JYU65690:JYU65695 JOY65690:JOY65695 JFC65690:JFC65695 IVG65690:IVG65695 ILK65690:ILK65695 IBO65690:IBO65695 HRS65690:HRS65695 HHW65690:HHW65695 GYA65690:GYA65695 GOE65690:GOE65695 GEI65690:GEI65695 FUM65690:FUM65695 FKQ65690:FKQ65695 FAU65690:FAU65695 EQY65690:EQY65695 EHC65690:EHC65695 DXG65690:DXG65695 DNK65690:DNK65695 DDO65690:DDO65695 CTS65690:CTS65695 CJW65690:CJW65695 CAA65690:CAA65695 BQE65690:BQE65695 BGI65690:BGI65695 AWM65690:AWM65695 AMQ65690:AMQ65695 ACU65690:ACU65695 SY65690:SY65695 JC65690:JC65695 D65690:E65695 WVO983202:WVO983207 WLS983202:WLS983207 WBW983202:WBW983207 VSA983202:VSA983207 VIE983202:VIE983207 UYI983202:UYI983207 UOM983202:UOM983207 UEQ983202:UEQ983207 TUU983202:TUU983207 TKY983202:TKY983207 TBC983202:TBC983207 SRG983202:SRG983207 SHK983202:SHK983207 RXO983202:RXO983207 RNS983202:RNS983207 RDW983202:RDW983207 QUA983202:QUA983207 QKE983202:QKE983207 QAI983202:QAI983207 PQM983202:PQM983207 PGQ983202:PGQ983207 OWU983202:OWU983207 OMY983202:OMY983207 ODC983202:ODC983207 NTG983202:NTG983207 NJK983202:NJK983207 MZO983202:MZO983207 MPS983202:MPS983207 MFW983202:MFW983207 LWA983202:LWA983207 LME983202:LME983207 LCI983202:LCI983207 KSM983202:KSM983207 KIQ983202:KIQ983207 JYU983202:JYU983207 JOY983202:JOY983207 JFC983202:JFC983207 IVG983202:IVG983207 ILK983202:ILK983207 IBO983202:IBO983207 HRS983202:HRS983207 HHW983202:HHW983207 GYA983202:GYA983207 GOE983202:GOE983207 GEI983202:GEI983207 FUM983202:FUM983207 FKQ983202:FKQ983207 FAU983202:FAU983207 EQY983202:EQY983207 EHC983202:EHC983207 DXG983202:DXG983207 DNK983202:DNK983207 DDO983202:DDO983207 CTS983202:CTS983207 CJW983202:CJW983207 CAA983202:CAA983207 BQE983202:BQE983207 BGI983202:BGI983207 AWM983202:AWM983207 AMQ983202:AMQ983207 ACU983202:ACU983207 SY983202:SY983207 JC983202:JC983207 D983202:E983207 WVO917666:WVO917671 WLS917666:WLS917671 WBW917666:WBW917671 VSA917666:VSA917671 VIE917666:VIE917671 UYI917666:UYI917671 UOM917666:UOM917671 UEQ917666:UEQ917671 TUU917666:TUU917671 TKY917666:TKY917671 TBC917666:TBC917671 SRG917666:SRG917671 SHK917666:SHK917671 RXO917666:RXO917671 RNS917666:RNS917671 RDW917666:RDW917671 QUA917666:QUA917671 QKE917666:QKE917671 QAI917666:QAI917671 PQM917666:PQM917671 PGQ917666:PGQ917671 OWU917666:OWU917671 OMY917666:OMY917671 ODC917666:ODC917671 NTG917666:NTG917671 NJK917666:NJK917671 MZO917666:MZO917671 MPS917666:MPS917671 MFW917666:MFW917671 LWA917666:LWA917671 LME917666:LME917671 LCI917666:LCI917671 KSM917666:KSM917671 KIQ917666:KIQ917671 JYU917666:JYU917671 JOY917666:JOY917671 JFC917666:JFC917671 IVG917666:IVG917671 ILK917666:ILK917671 IBO917666:IBO917671 HRS917666:HRS917671 HHW917666:HHW917671 GYA917666:GYA917671 GOE917666:GOE917671 GEI917666:GEI917671 FUM917666:FUM917671 FKQ917666:FKQ917671 FAU917666:FAU917671 EQY917666:EQY917671 EHC917666:EHC917671 DXG917666:DXG917671 DNK917666:DNK917671 DDO917666:DDO917671 CTS917666:CTS917671 CJW917666:CJW917671 CAA917666:CAA917671 BQE917666:BQE917671 BGI917666:BGI917671 AWM917666:AWM917671 AMQ917666:AMQ917671 ACU917666:ACU917671 SY917666:SY917671 JC917666:JC917671 D917666:E917671 WVO852130:WVO852135 WLS852130:WLS852135 WBW852130:WBW852135 VSA852130:VSA852135 VIE852130:VIE852135 UYI852130:UYI852135 UOM852130:UOM852135 UEQ852130:UEQ852135 TUU852130:TUU852135 TKY852130:TKY852135 TBC852130:TBC852135 SRG852130:SRG852135 SHK852130:SHK852135 RXO852130:RXO852135 RNS852130:RNS852135 RDW852130:RDW852135 QUA852130:QUA852135 QKE852130:QKE852135 QAI852130:QAI852135 PQM852130:PQM852135 PGQ852130:PGQ852135 OWU852130:OWU852135 OMY852130:OMY852135 ODC852130:ODC852135 NTG852130:NTG852135 NJK852130:NJK852135 MZO852130:MZO852135 MPS852130:MPS852135 MFW852130:MFW852135 LWA852130:LWA852135 LME852130:LME852135 LCI852130:LCI852135 KSM852130:KSM852135 KIQ852130:KIQ852135 JYU852130:JYU852135 JOY852130:JOY852135 JFC852130:JFC852135 IVG852130:IVG852135 ILK852130:ILK852135 IBO852130:IBO852135 HRS852130:HRS852135 HHW852130:HHW852135 GYA852130:GYA852135 GOE852130:GOE852135 GEI852130:GEI852135 FUM852130:FUM852135 FKQ852130:FKQ852135 FAU852130:FAU852135 EQY852130:EQY852135 EHC852130:EHC852135 DXG852130:DXG852135 DNK852130:DNK852135 DDO852130:DDO852135 CTS852130:CTS852135 CJW852130:CJW852135 CAA852130:CAA852135 BQE852130:BQE852135 BGI852130:BGI852135 AWM852130:AWM852135 AMQ852130:AMQ852135 ACU852130:ACU852135 SY852130:SY852135 JC852130:JC852135 D852130:E852135 WVO786594:WVO786599 WLS786594:WLS786599 WBW786594:WBW786599 VSA786594:VSA786599 VIE786594:VIE786599 UYI786594:UYI786599 UOM786594:UOM786599 UEQ786594:UEQ786599 TUU786594:TUU786599 TKY786594:TKY786599 TBC786594:TBC786599 SRG786594:SRG786599 SHK786594:SHK786599 RXO786594:RXO786599 RNS786594:RNS786599 RDW786594:RDW786599 QUA786594:QUA786599 QKE786594:QKE786599 QAI786594:QAI786599 PQM786594:PQM786599 PGQ786594:PGQ786599 OWU786594:OWU786599 OMY786594:OMY786599 ODC786594:ODC786599 NTG786594:NTG786599 NJK786594:NJK786599 MZO786594:MZO786599 MPS786594:MPS786599 MFW786594:MFW786599 LWA786594:LWA786599 LME786594:LME786599 LCI786594:LCI786599 KSM786594:KSM786599 KIQ786594:KIQ786599 JYU786594:JYU786599 JOY786594:JOY786599 JFC786594:JFC786599 IVG786594:IVG786599 ILK786594:ILK786599 IBO786594:IBO786599 HRS786594:HRS786599 HHW786594:HHW786599 GYA786594:GYA786599 GOE786594:GOE786599 GEI786594:GEI786599 FUM786594:FUM786599 FKQ786594:FKQ786599 FAU786594:FAU786599 EQY786594:EQY786599 EHC786594:EHC786599 DXG786594:DXG786599 DNK786594:DNK786599 DDO786594:DDO786599 CTS786594:CTS786599 CJW786594:CJW786599 CAA786594:CAA786599 BQE786594:BQE786599 BGI786594:BGI786599 AWM786594:AWM786599 AMQ786594:AMQ786599 ACU786594:ACU786599 SY786594:SY786599 JC786594:JC786599 D786594:E786599 WVO721058:WVO721063 WLS721058:WLS721063 WBW721058:WBW721063 VSA721058:VSA721063 VIE721058:VIE721063 UYI721058:UYI721063 UOM721058:UOM721063 UEQ721058:UEQ721063 TUU721058:TUU721063 TKY721058:TKY721063 TBC721058:TBC721063 SRG721058:SRG721063 SHK721058:SHK721063 RXO721058:RXO721063 RNS721058:RNS721063 RDW721058:RDW721063 QUA721058:QUA721063 QKE721058:QKE721063 QAI721058:QAI721063 PQM721058:PQM721063 PGQ721058:PGQ721063 OWU721058:OWU721063 OMY721058:OMY721063 ODC721058:ODC721063 NTG721058:NTG721063 NJK721058:NJK721063 MZO721058:MZO721063 MPS721058:MPS721063 MFW721058:MFW721063 LWA721058:LWA721063 LME721058:LME721063 LCI721058:LCI721063 KSM721058:KSM721063 KIQ721058:KIQ721063 JYU721058:JYU721063 JOY721058:JOY721063 JFC721058:JFC721063 IVG721058:IVG721063 ILK721058:ILK721063 IBO721058:IBO721063 HRS721058:HRS721063 HHW721058:HHW721063 GYA721058:GYA721063 GOE721058:GOE721063 GEI721058:GEI721063 FUM721058:FUM721063 FKQ721058:FKQ721063 FAU721058:FAU721063 EQY721058:EQY721063 EHC721058:EHC721063 DXG721058:DXG721063 DNK721058:DNK721063 DDO721058:DDO721063 CTS721058:CTS721063 CJW721058:CJW721063 CAA721058:CAA721063 BQE721058:BQE721063 BGI721058:BGI721063 AWM721058:AWM721063 AMQ721058:AMQ721063 ACU721058:ACU721063 SY721058:SY721063 JC721058:JC721063 D721058:E721063 WVO655522:WVO655527 WLS655522:WLS655527 WBW655522:WBW655527 VSA655522:VSA655527 VIE655522:VIE655527 UYI655522:UYI655527 UOM655522:UOM655527 UEQ655522:UEQ655527 TUU655522:TUU655527 TKY655522:TKY655527 TBC655522:TBC655527 SRG655522:SRG655527 SHK655522:SHK655527 RXO655522:RXO655527 RNS655522:RNS655527 RDW655522:RDW655527 QUA655522:QUA655527 QKE655522:QKE655527 QAI655522:QAI655527 PQM655522:PQM655527 PGQ655522:PGQ655527 OWU655522:OWU655527 OMY655522:OMY655527 ODC655522:ODC655527 NTG655522:NTG655527 NJK655522:NJK655527 MZO655522:MZO655527 MPS655522:MPS655527 MFW655522:MFW655527 LWA655522:LWA655527 LME655522:LME655527 LCI655522:LCI655527 KSM655522:KSM655527 KIQ655522:KIQ655527 JYU655522:JYU655527 JOY655522:JOY655527 JFC655522:JFC655527 IVG655522:IVG655527 ILK655522:ILK655527 IBO655522:IBO655527 HRS655522:HRS655527 HHW655522:HHW655527 GYA655522:GYA655527 GOE655522:GOE655527 GEI655522:GEI655527 FUM655522:FUM655527 FKQ655522:FKQ655527 FAU655522:FAU655527 EQY655522:EQY655527 EHC655522:EHC655527 DXG655522:DXG655527 DNK655522:DNK655527 DDO655522:DDO655527 CTS655522:CTS655527 CJW655522:CJW655527 CAA655522:CAA655527 BQE655522:BQE655527 BGI655522:BGI655527 AWM655522:AWM655527 AMQ655522:AMQ655527 ACU655522:ACU655527 SY655522:SY655527 JC655522:JC655527 D655522:E655527 WVO589986:WVO589991 WLS589986:WLS589991 WBW589986:WBW589991 VSA589986:VSA589991 VIE589986:VIE589991 UYI589986:UYI589991 UOM589986:UOM589991 UEQ589986:UEQ589991 TUU589986:TUU589991 TKY589986:TKY589991 TBC589986:TBC589991 SRG589986:SRG589991 SHK589986:SHK589991 RXO589986:RXO589991 RNS589986:RNS589991 RDW589986:RDW589991 QUA589986:QUA589991 QKE589986:QKE589991 QAI589986:QAI589991 PQM589986:PQM589991 PGQ589986:PGQ589991 OWU589986:OWU589991 OMY589986:OMY589991 ODC589986:ODC589991 NTG589986:NTG589991 NJK589986:NJK589991 MZO589986:MZO589991 MPS589986:MPS589991 MFW589986:MFW589991 LWA589986:LWA589991 LME589986:LME589991 LCI589986:LCI589991 KSM589986:KSM589991 KIQ589986:KIQ589991 JYU589986:JYU589991 JOY589986:JOY589991 JFC589986:JFC589991 IVG589986:IVG589991 ILK589986:ILK589991 IBO589986:IBO589991 HRS589986:HRS589991 HHW589986:HHW589991 GYA589986:GYA589991 GOE589986:GOE589991 GEI589986:GEI589991 FUM589986:FUM589991 FKQ589986:FKQ589991 FAU589986:FAU589991 EQY589986:EQY589991 EHC589986:EHC589991 DXG589986:DXG589991 DNK589986:DNK589991 DDO589986:DDO589991 CTS589986:CTS589991 CJW589986:CJW589991 CAA589986:CAA589991 BQE589986:BQE589991 BGI589986:BGI589991 AWM589986:AWM589991 AMQ589986:AMQ589991 ACU589986:ACU589991 SY589986:SY589991 JC589986:JC589991 D589986:E589991 WVO524450:WVO524455 WLS524450:WLS524455 WBW524450:WBW524455 VSA524450:VSA524455 VIE524450:VIE524455 UYI524450:UYI524455 UOM524450:UOM524455 UEQ524450:UEQ524455 TUU524450:TUU524455 TKY524450:TKY524455 TBC524450:TBC524455 SRG524450:SRG524455 SHK524450:SHK524455 RXO524450:RXO524455 RNS524450:RNS524455 RDW524450:RDW524455 QUA524450:QUA524455 QKE524450:QKE524455 QAI524450:QAI524455 PQM524450:PQM524455 PGQ524450:PGQ524455 OWU524450:OWU524455 OMY524450:OMY524455 ODC524450:ODC524455 NTG524450:NTG524455 NJK524450:NJK524455 MZO524450:MZO524455 MPS524450:MPS524455 MFW524450:MFW524455 LWA524450:LWA524455 LME524450:LME524455 LCI524450:LCI524455 KSM524450:KSM524455 KIQ524450:KIQ524455 JYU524450:JYU524455 JOY524450:JOY524455 JFC524450:JFC524455 IVG524450:IVG524455 ILK524450:ILK524455 IBO524450:IBO524455 HRS524450:HRS524455 HHW524450:HHW524455 GYA524450:GYA524455 GOE524450:GOE524455 GEI524450:GEI524455 FUM524450:FUM524455 FKQ524450:FKQ524455 FAU524450:FAU524455 EQY524450:EQY524455 EHC524450:EHC524455 DXG524450:DXG524455 DNK524450:DNK524455 DDO524450:DDO524455 CTS524450:CTS524455 CJW524450:CJW524455 CAA524450:CAA524455 BQE524450:BQE524455 BGI524450:BGI524455 AWM524450:AWM524455 AMQ524450:AMQ524455 ACU524450:ACU524455 SY524450:SY524455 JC524450:JC524455 D524450:E524455 WVO458914:WVO458919 WLS458914:WLS458919 WBW458914:WBW458919 VSA458914:VSA458919 VIE458914:VIE458919 UYI458914:UYI458919 UOM458914:UOM458919 UEQ458914:UEQ458919 TUU458914:TUU458919 TKY458914:TKY458919 TBC458914:TBC458919 SRG458914:SRG458919 SHK458914:SHK458919 RXO458914:RXO458919 RNS458914:RNS458919 RDW458914:RDW458919 QUA458914:QUA458919 QKE458914:QKE458919 QAI458914:QAI458919 PQM458914:PQM458919 PGQ458914:PGQ458919 OWU458914:OWU458919 OMY458914:OMY458919 ODC458914:ODC458919 NTG458914:NTG458919 NJK458914:NJK458919 MZO458914:MZO458919 MPS458914:MPS458919 MFW458914:MFW458919 LWA458914:LWA458919 LME458914:LME458919 LCI458914:LCI458919 KSM458914:KSM458919 KIQ458914:KIQ458919 JYU458914:JYU458919 JOY458914:JOY458919 JFC458914:JFC458919 IVG458914:IVG458919 ILK458914:ILK458919 IBO458914:IBO458919 HRS458914:HRS458919 HHW458914:HHW458919 GYA458914:GYA458919 GOE458914:GOE458919 GEI458914:GEI458919 FUM458914:FUM458919 FKQ458914:FKQ458919 FAU458914:FAU458919 EQY458914:EQY458919 EHC458914:EHC458919 DXG458914:DXG458919 DNK458914:DNK458919 DDO458914:DDO458919 CTS458914:CTS458919 CJW458914:CJW458919 CAA458914:CAA458919 BQE458914:BQE458919 BGI458914:BGI458919 AWM458914:AWM458919 AMQ458914:AMQ458919 ACU458914:ACU458919 SY458914:SY458919 JC458914:JC458919 D458914:E458919 WVO393378:WVO393383 WLS393378:WLS393383 WBW393378:WBW393383 VSA393378:VSA393383 VIE393378:VIE393383 UYI393378:UYI393383 UOM393378:UOM393383 UEQ393378:UEQ393383 TUU393378:TUU393383 TKY393378:TKY393383 TBC393378:TBC393383 SRG393378:SRG393383 SHK393378:SHK393383 RXO393378:RXO393383 RNS393378:RNS393383 RDW393378:RDW393383 QUA393378:QUA393383 QKE393378:QKE393383 QAI393378:QAI393383 PQM393378:PQM393383 PGQ393378:PGQ393383 OWU393378:OWU393383 OMY393378:OMY393383 ODC393378:ODC393383 NTG393378:NTG393383 NJK393378:NJK393383 MZO393378:MZO393383 MPS393378:MPS393383 MFW393378:MFW393383 LWA393378:LWA393383 LME393378:LME393383 LCI393378:LCI393383 KSM393378:KSM393383 KIQ393378:KIQ393383 JYU393378:JYU393383 JOY393378:JOY393383 JFC393378:JFC393383 IVG393378:IVG393383 ILK393378:ILK393383 IBO393378:IBO393383 HRS393378:HRS393383 HHW393378:HHW393383 GYA393378:GYA393383 GOE393378:GOE393383 GEI393378:GEI393383 FUM393378:FUM393383 FKQ393378:FKQ393383 FAU393378:FAU393383 EQY393378:EQY393383 EHC393378:EHC393383 DXG393378:DXG393383 DNK393378:DNK393383 DDO393378:DDO393383 CTS393378:CTS393383 CJW393378:CJW393383 CAA393378:CAA393383 BQE393378:BQE393383 BGI393378:BGI393383 AWM393378:AWM393383 AMQ393378:AMQ393383 ACU393378:ACU393383 SY393378:SY393383 JC393378:JC393383 D393378:E393383 WVO327842:WVO327847 WLS327842:WLS327847 WBW327842:WBW327847 VSA327842:VSA327847 VIE327842:VIE327847 UYI327842:UYI327847 UOM327842:UOM327847 UEQ327842:UEQ327847 TUU327842:TUU327847 TKY327842:TKY327847 TBC327842:TBC327847 SRG327842:SRG327847 SHK327842:SHK327847 RXO327842:RXO327847 RNS327842:RNS327847 RDW327842:RDW327847 QUA327842:QUA327847 QKE327842:QKE327847 QAI327842:QAI327847 PQM327842:PQM327847 PGQ327842:PGQ327847 OWU327842:OWU327847 OMY327842:OMY327847 ODC327842:ODC327847 NTG327842:NTG327847 NJK327842:NJK327847 MZO327842:MZO327847 MPS327842:MPS327847 MFW327842:MFW327847 LWA327842:LWA327847 LME327842:LME327847 LCI327842:LCI327847 KSM327842:KSM327847 KIQ327842:KIQ327847 JYU327842:JYU327847 JOY327842:JOY327847 JFC327842:JFC327847 IVG327842:IVG327847 ILK327842:ILK327847 IBO327842:IBO327847 HRS327842:HRS327847 HHW327842:HHW327847 GYA327842:GYA327847 GOE327842:GOE327847 GEI327842:GEI327847 FUM327842:FUM327847 FKQ327842:FKQ327847 FAU327842:FAU327847 EQY327842:EQY327847 EHC327842:EHC327847 DXG327842:DXG327847 DNK327842:DNK327847 DDO327842:DDO327847 CTS327842:CTS327847 CJW327842:CJW327847 CAA327842:CAA327847 BQE327842:BQE327847 BGI327842:BGI327847 AWM327842:AWM327847 AMQ327842:AMQ327847 ACU327842:ACU327847 SY327842:SY327847 JC327842:JC327847 D327842:E327847 WVO262306:WVO262311 WLS262306:WLS262311 WBW262306:WBW262311 VSA262306:VSA262311 VIE262306:VIE262311 UYI262306:UYI262311 UOM262306:UOM262311 UEQ262306:UEQ262311 TUU262306:TUU262311 TKY262306:TKY262311 TBC262306:TBC262311 SRG262306:SRG262311 SHK262306:SHK262311 RXO262306:RXO262311 RNS262306:RNS262311 RDW262306:RDW262311 QUA262306:QUA262311 QKE262306:QKE262311 QAI262306:QAI262311 PQM262306:PQM262311 PGQ262306:PGQ262311 OWU262306:OWU262311 OMY262306:OMY262311 ODC262306:ODC262311 NTG262306:NTG262311 NJK262306:NJK262311 MZO262306:MZO262311 MPS262306:MPS262311 MFW262306:MFW262311 LWA262306:LWA262311 LME262306:LME262311 LCI262306:LCI262311 KSM262306:KSM262311 KIQ262306:KIQ262311 JYU262306:JYU262311 JOY262306:JOY262311 JFC262306:JFC262311 IVG262306:IVG262311 ILK262306:ILK262311 IBO262306:IBO262311 HRS262306:HRS262311 HHW262306:HHW262311 GYA262306:GYA262311 GOE262306:GOE262311 GEI262306:GEI262311 FUM262306:FUM262311 FKQ262306:FKQ262311 FAU262306:FAU262311 EQY262306:EQY262311 EHC262306:EHC262311 DXG262306:DXG262311 DNK262306:DNK262311 DDO262306:DDO262311 CTS262306:CTS262311 CJW262306:CJW262311 CAA262306:CAA262311 BQE262306:BQE262311 BGI262306:BGI262311 AWM262306:AWM262311 AMQ262306:AMQ262311 ACU262306:ACU262311 SY262306:SY262311 JC262306:JC262311 D262306:E262311 WVO196770:WVO196775 WLS196770:WLS196775 WBW196770:WBW196775 VSA196770:VSA196775 VIE196770:VIE196775 UYI196770:UYI196775 UOM196770:UOM196775 UEQ196770:UEQ196775 TUU196770:TUU196775 TKY196770:TKY196775 TBC196770:TBC196775 SRG196770:SRG196775 SHK196770:SHK196775 RXO196770:RXO196775 RNS196770:RNS196775 RDW196770:RDW196775 QUA196770:QUA196775 QKE196770:QKE196775 QAI196770:QAI196775 PQM196770:PQM196775 PGQ196770:PGQ196775 OWU196770:OWU196775 OMY196770:OMY196775 ODC196770:ODC196775 NTG196770:NTG196775 NJK196770:NJK196775 MZO196770:MZO196775 MPS196770:MPS196775 MFW196770:MFW196775 LWA196770:LWA196775 LME196770:LME196775 LCI196770:LCI196775 KSM196770:KSM196775 KIQ196770:KIQ196775 JYU196770:JYU196775 JOY196770:JOY196775 JFC196770:JFC196775 IVG196770:IVG196775 ILK196770:ILK196775 IBO196770:IBO196775 HRS196770:HRS196775 HHW196770:HHW196775 GYA196770:GYA196775 GOE196770:GOE196775 GEI196770:GEI196775 FUM196770:FUM196775 FKQ196770:FKQ196775 FAU196770:FAU196775 EQY196770:EQY196775 EHC196770:EHC196775 DXG196770:DXG196775 DNK196770:DNK196775 DDO196770:DDO196775 CTS196770:CTS196775 CJW196770:CJW196775 CAA196770:CAA196775 BQE196770:BQE196775 BGI196770:BGI196775 AWM196770:AWM196775 AMQ196770:AMQ196775 ACU196770:ACU196775 SY196770:SY196775 JC196770:JC196775 D196770:E196775 WVO131234:WVO131239 WLS131234:WLS131239 WBW131234:WBW131239 VSA131234:VSA131239 VIE131234:VIE131239 UYI131234:UYI131239 UOM131234:UOM131239 UEQ131234:UEQ131239 TUU131234:TUU131239 TKY131234:TKY131239 TBC131234:TBC131239 SRG131234:SRG131239 SHK131234:SHK131239 RXO131234:RXO131239 RNS131234:RNS131239 RDW131234:RDW131239 QUA131234:QUA131239 QKE131234:QKE131239 QAI131234:QAI131239 PQM131234:PQM131239 PGQ131234:PGQ131239 OWU131234:OWU131239 OMY131234:OMY131239 ODC131234:ODC131239 NTG131234:NTG131239 NJK131234:NJK131239 MZO131234:MZO131239 MPS131234:MPS131239 MFW131234:MFW131239 LWA131234:LWA131239 LME131234:LME131239 LCI131234:LCI131239 KSM131234:KSM131239 KIQ131234:KIQ131239 JYU131234:JYU131239 JOY131234:JOY131239 JFC131234:JFC131239 IVG131234:IVG131239 ILK131234:ILK131239 IBO131234:IBO131239 HRS131234:HRS131239 HHW131234:HHW131239 GYA131234:GYA131239 GOE131234:GOE131239 GEI131234:GEI131239 FUM131234:FUM131239 FKQ131234:FKQ131239 FAU131234:FAU131239 EQY131234:EQY131239 EHC131234:EHC131239 DXG131234:DXG131239 DNK131234:DNK131239 DDO131234:DDO131239 CTS131234:CTS131239 CJW131234:CJW131239 CAA131234:CAA131239 BQE131234:BQE131239 BGI131234:BGI131239 AWM131234:AWM131239 AMQ131234:AMQ131239 ACU131234:ACU131239 SY131234:SY131239 JC131234:JC131239 D131234:E131239 WVO65698:WVO65703 WLS65698:WLS65703 WBW65698:WBW65703 VSA65698:VSA65703 VIE65698:VIE65703 UYI65698:UYI65703 UOM65698:UOM65703 UEQ65698:UEQ65703 TUU65698:TUU65703 TKY65698:TKY65703 TBC65698:TBC65703 SRG65698:SRG65703 SHK65698:SHK65703 RXO65698:RXO65703 RNS65698:RNS65703 RDW65698:RDW65703 QUA65698:QUA65703 QKE65698:QKE65703 QAI65698:QAI65703 PQM65698:PQM65703 PGQ65698:PGQ65703 OWU65698:OWU65703 OMY65698:OMY65703 ODC65698:ODC65703 NTG65698:NTG65703 NJK65698:NJK65703 MZO65698:MZO65703 MPS65698:MPS65703 MFW65698:MFW65703 LWA65698:LWA65703 LME65698:LME65703 LCI65698:LCI65703 KSM65698:KSM65703 KIQ65698:KIQ65703 JYU65698:JYU65703 JOY65698:JOY65703 JFC65698:JFC65703 IVG65698:IVG65703 ILK65698:ILK65703 IBO65698:IBO65703 HRS65698:HRS65703 HHW65698:HHW65703 GYA65698:GYA65703 GOE65698:GOE65703 GEI65698:GEI65703 FUM65698:FUM65703 FKQ65698:FKQ65703 FAU65698:FAU65703 EQY65698:EQY65703 EHC65698:EHC65703 DXG65698:DXG65703 DNK65698:DNK65703 DDO65698:DDO65703 CTS65698:CTS65703 CJW65698:CJW65703 CAA65698:CAA65703 BQE65698:BQE65703 BGI65698:BGI65703 AWM65698:AWM65703 AMQ65698:AMQ65703 ACU65698:ACU65703 SY65698:SY65703 JC65698:JC65703 D65698:E65703 WVO983210:WVO983215 WLS983210:WLS983215 WBW983210:WBW983215 VSA983210:VSA983215 VIE983210:VIE983215 UYI983210:UYI983215 UOM983210:UOM983215 UEQ983210:UEQ983215 TUU983210:TUU983215 TKY983210:TKY983215 TBC983210:TBC983215 SRG983210:SRG983215 SHK983210:SHK983215 RXO983210:RXO983215 RNS983210:RNS983215 RDW983210:RDW983215 QUA983210:QUA983215 QKE983210:QKE983215 QAI983210:QAI983215 PQM983210:PQM983215 PGQ983210:PGQ983215 OWU983210:OWU983215 OMY983210:OMY983215 ODC983210:ODC983215 NTG983210:NTG983215 NJK983210:NJK983215 MZO983210:MZO983215 MPS983210:MPS983215 MFW983210:MFW983215 LWA983210:LWA983215 LME983210:LME983215 LCI983210:LCI983215 KSM983210:KSM983215 KIQ983210:KIQ983215 JYU983210:JYU983215 JOY983210:JOY983215 JFC983210:JFC983215 IVG983210:IVG983215 ILK983210:ILK983215 IBO983210:IBO983215 HRS983210:HRS983215 HHW983210:HHW983215 GYA983210:GYA983215 GOE983210:GOE983215 GEI983210:GEI983215 FUM983210:FUM983215 FKQ983210:FKQ983215 FAU983210:FAU983215 EQY983210:EQY983215 EHC983210:EHC983215 DXG983210:DXG983215 DNK983210:DNK983215 DDO983210:DDO983215 CTS983210:CTS983215 CJW983210:CJW983215 CAA983210:CAA983215 BQE983210:BQE983215 BGI983210:BGI983215 AWM983210:AWM983215 AMQ983210:AMQ983215 ACU983210:ACU983215 SY983210:SY983215 JC983210:JC983215 D983210:E983215 WVO917674:WVO917679 WLS917674:WLS917679 WBW917674:WBW917679 VSA917674:VSA917679 VIE917674:VIE917679 UYI917674:UYI917679 UOM917674:UOM917679 UEQ917674:UEQ917679 TUU917674:TUU917679 TKY917674:TKY917679 TBC917674:TBC917679 SRG917674:SRG917679 SHK917674:SHK917679 RXO917674:RXO917679 RNS917674:RNS917679 RDW917674:RDW917679 QUA917674:QUA917679 QKE917674:QKE917679 QAI917674:QAI917679 PQM917674:PQM917679 PGQ917674:PGQ917679 OWU917674:OWU917679 OMY917674:OMY917679 ODC917674:ODC917679 NTG917674:NTG917679 NJK917674:NJK917679 MZO917674:MZO917679 MPS917674:MPS917679 MFW917674:MFW917679 LWA917674:LWA917679 LME917674:LME917679 LCI917674:LCI917679 KSM917674:KSM917679 KIQ917674:KIQ917679 JYU917674:JYU917679 JOY917674:JOY917679 JFC917674:JFC917679 IVG917674:IVG917679 ILK917674:ILK917679 IBO917674:IBO917679 HRS917674:HRS917679 HHW917674:HHW917679 GYA917674:GYA917679 GOE917674:GOE917679 GEI917674:GEI917679 FUM917674:FUM917679 FKQ917674:FKQ917679 FAU917674:FAU917679 EQY917674:EQY917679 EHC917674:EHC917679 DXG917674:DXG917679 DNK917674:DNK917679 DDO917674:DDO917679 CTS917674:CTS917679 CJW917674:CJW917679 CAA917674:CAA917679 BQE917674:BQE917679 BGI917674:BGI917679 AWM917674:AWM917679 AMQ917674:AMQ917679 ACU917674:ACU917679 SY917674:SY917679 JC917674:JC917679 D917674:E917679 WVO852138:WVO852143 WLS852138:WLS852143 WBW852138:WBW852143 VSA852138:VSA852143 VIE852138:VIE852143 UYI852138:UYI852143 UOM852138:UOM852143 UEQ852138:UEQ852143 TUU852138:TUU852143 TKY852138:TKY852143 TBC852138:TBC852143 SRG852138:SRG852143 SHK852138:SHK852143 RXO852138:RXO852143 RNS852138:RNS852143 RDW852138:RDW852143 QUA852138:QUA852143 QKE852138:QKE852143 QAI852138:QAI852143 PQM852138:PQM852143 PGQ852138:PGQ852143 OWU852138:OWU852143 OMY852138:OMY852143 ODC852138:ODC852143 NTG852138:NTG852143 NJK852138:NJK852143 MZO852138:MZO852143 MPS852138:MPS852143 MFW852138:MFW852143 LWA852138:LWA852143 LME852138:LME852143 LCI852138:LCI852143 KSM852138:KSM852143 KIQ852138:KIQ852143 JYU852138:JYU852143 JOY852138:JOY852143 JFC852138:JFC852143 IVG852138:IVG852143 ILK852138:ILK852143 IBO852138:IBO852143 HRS852138:HRS852143 HHW852138:HHW852143 GYA852138:GYA852143 GOE852138:GOE852143 GEI852138:GEI852143 FUM852138:FUM852143 FKQ852138:FKQ852143 FAU852138:FAU852143 EQY852138:EQY852143 EHC852138:EHC852143 DXG852138:DXG852143 DNK852138:DNK852143 DDO852138:DDO852143 CTS852138:CTS852143 CJW852138:CJW852143 CAA852138:CAA852143 BQE852138:BQE852143 BGI852138:BGI852143 AWM852138:AWM852143 AMQ852138:AMQ852143 ACU852138:ACU852143 SY852138:SY852143 JC852138:JC852143 D852138:E852143 WVO786602:WVO786607 WLS786602:WLS786607 WBW786602:WBW786607 VSA786602:VSA786607 VIE786602:VIE786607 UYI786602:UYI786607 UOM786602:UOM786607 UEQ786602:UEQ786607 TUU786602:TUU786607 TKY786602:TKY786607 TBC786602:TBC786607 SRG786602:SRG786607 SHK786602:SHK786607 RXO786602:RXO786607 RNS786602:RNS786607 RDW786602:RDW786607 QUA786602:QUA786607 QKE786602:QKE786607 QAI786602:QAI786607 PQM786602:PQM786607 PGQ786602:PGQ786607 OWU786602:OWU786607 OMY786602:OMY786607 ODC786602:ODC786607 NTG786602:NTG786607 NJK786602:NJK786607 MZO786602:MZO786607 MPS786602:MPS786607 MFW786602:MFW786607 LWA786602:LWA786607 LME786602:LME786607 LCI786602:LCI786607 KSM786602:KSM786607 KIQ786602:KIQ786607 JYU786602:JYU786607 JOY786602:JOY786607 JFC786602:JFC786607 IVG786602:IVG786607 ILK786602:ILK786607 IBO786602:IBO786607 HRS786602:HRS786607 HHW786602:HHW786607 GYA786602:GYA786607 GOE786602:GOE786607 GEI786602:GEI786607 FUM786602:FUM786607 FKQ786602:FKQ786607 FAU786602:FAU786607 EQY786602:EQY786607 EHC786602:EHC786607 DXG786602:DXG786607 DNK786602:DNK786607 DDO786602:DDO786607 CTS786602:CTS786607 CJW786602:CJW786607 CAA786602:CAA786607 BQE786602:BQE786607 BGI786602:BGI786607 AWM786602:AWM786607 AMQ786602:AMQ786607 ACU786602:ACU786607 SY786602:SY786607 JC786602:JC786607 D786602:E786607 WVO721066:WVO721071 WLS721066:WLS721071 WBW721066:WBW721071 VSA721066:VSA721071 VIE721066:VIE721071 UYI721066:UYI721071 UOM721066:UOM721071 UEQ721066:UEQ721071 TUU721066:TUU721071 TKY721066:TKY721071 TBC721066:TBC721071 SRG721066:SRG721071 SHK721066:SHK721071 RXO721066:RXO721071 RNS721066:RNS721071 RDW721066:RDW721071 QUA721066:QUA721071 QKE721066:QKE721071 QAI721066:QAI721071 PQM721066:PQM721071 PGQ721066:PGQ721071 OWU721066:OWU721071 OMY721066:OMY721071 ODC721066:ODC721071 NTG721066:NTG721071 NJK721066:NJK721071 MZO721066:MZO721071 MPS721066:MPS721071 MFW721066:MFW721071 LWA721066:LWA721071 LME721066:LME721071 LCI721066:LCI721071 KSM721066:KSM721071 KIQ721066:KIQ721071 JYU721066:JYU721071 JOY721066:JOY721071 JFC721066:JFC721071 IVG721066:IVG721071 ILK721066:ILK721071 IBO721066:IBO721071 HRS721066:HRS721071 HHW721066:HHW721071 GYA721066:GYA721071 GOE721066:GOE721071 GEI721066:GEI721071 FUM721066:FUM721071 FKQ721066:FKQ721071 FAU721066:FAU721071 EQY721066:EQY721071 EHC721066:EHC721071 DXG721066:DXG721071 DNK721066:DNK721071 DDO721066:DDO721071 CTS721066:CTS721071 CJW721066:CJW721071 CAA721066:CAA721071 BQE721066:BQE721071 BGI721066:BGI721071 AWM721066:AWM721071 AMQ721066:AMQ721071 ACU721066:ACU721071 SY721066:SY721071 JC721066:JC721071 D721066:E721071 WVO655530:WVO655535 WLS655530:WLS655535 WBW655530:WBW655535 VSA655530:VSA655535 VIE655530:VIE655535 UYI655530:UYI655535 UOM655530:UOM655535 UEQ655530:UEQ655535 TUU655530:TUU655535 TKY655530:TKY655535 TBC655530:TBC655535 SRG655530:SRG655535 SHK655530:SHK655535 RXO655530:RXO655535 RNS655530:RNS655535 RDW655530:RDW655535 QUA655530:QUA655535 QKE655530:QKE655535 QAI655530:QAI655535 PQM655530:PQM655535 PGQ655530:PGQ655535 OWU655530:OWU655535 OMY655530:OMY655535 ODC655530:ODC655535 NTG655530:NTG655535 NJK655530:NJK655535 MZO655530:MZO655535 MPS655530:MPS655535 MFW655530:MFW655535 LWA655530:LWA655535 LME655530:LME655535 LCI655530:LCI655535 KSM655530:KSM655535 KIQ655530:KIQ655535 JYU655530:JYU655535 JOY655530:JOY655535 JFC655530:JFC655535 IVG655530:IVG655535 ILK655530:ILK655535 IBO655530:IBO655535 HRS655530:HRS655535 HHW655530:HHW655535 GYA655530:GYA655535 GOE655530:GOE655535 GEI655530:GEI655535 FUM655530:FUM655535 FKQ655530:FKQ655535 FAU655530:FAU655535 EQY655530:EQY655535 EHC655530:EHC655535 DXG655530:DXG655535 DNK655530:DNK655535 DDO655530:DDO655535 CTS655530:CTS655535 CJW655530:CJW655535 CAA655530:CAA655535 BQE655530:BQE655535 BGI655530:BGI655535 AWM655530:AWM655535 AMQ655530:AMQ655535 ACU655530:ACU655535 SY655530:SY655535 JC655530:JC655535 D655530:E655535 WVO589994:WVO589999 WLS589994:WLS589999 WBW589994:WBW589999 VSA589994:VSA589999 VIE589994:VIE589999 UYI589994:UYI589999 UOM589994:UOM589999 UEQ589994:UEQ589999 TUU589994:TUU589999 TKY589994:TKY589999 TBC589994:TBC589999 SRG589994:SRG589999 SHK589994:SHK589999 RXO589994:RXO589999 RNS589994:RNS589999 RDW589994:RDW589999 QUA589994:QUA589999 QKE589994:QKE589999 QAI589994:QAI589999 PQM589994:PQM589999 PGQ589994:PGQ589999 OWU589994:OWU589999 OMY589994:OMY589999 ODC589994:ODC589999 NTG589994:NTG589999 NJK589994:NJK589999 MZO589994:MZO589999 MPS589994:MPS589999 MFW589994:MFW589999 LWA589994:LWA589999 LME589994:LME589999 LCI589994:LCI589999 KSM589994:KSM589999 KIQ589994:KIQ589999 JYU589994:JYU589999 JOY589994:JOY589999 JFC589994:JFC589999 IVG589994:IVG589999 ILK589994:ILK589999 IBO589994:IBO589999 HRS589994:HRS589999 HHW589994:HHW589999 GYA589994:GYA589999 GOE589994:GOE589999 GEI589994:GEI589999 FUM589994:FUM589999 FKQ589994:FKQ589999 FAU589994:FAU589999 EQY589994:EQY589999 EHC589994:EHC589999 DXG589994:DXG589999 DNK589994:DNK589999 DDO589994:DDO589999 CTS589994:CTS589999 CJW589994:CJW589999 CAA589994:CAA589999 BQE589994:BQE589999 BGI589994:BGI589999 AWM589994:AWM589999 AMQ589994:AMQ589999 ACU589994:ACU589999 SY589994:SY589999 JC589994:JC589999 D589994:E589999 WVO524458:WVO524463 WLS524458:WLS524463 WBW524458:WBW524463 VSA524458:VSA524463 VIE524458:VIE524463 UYI524458:UYI524463 UOM524458:UOM524463 UEQ524458:UEQ524463 TUU524458:TUU524463 TKY524458:TKY524463 TBC524458:TBC524463 SRG524458:SRG524463 SHK524458:SHK524463 RXO524458:RXO524463 RNS524458:RNS524463 RDW524458:RDW524463 QUA524458:QUA524463 QKE524458:QKE524463 QAI524458:QAI524463 PQM524458:PQM524463 PGQ524458:PGQ524463 OWU524458:OWU524463 OMY524458:OMY524463 ODC524458:ODC524463 NTG524458:NTG524463 NJK524458:NJK524463 MZO524458:MZO524463 MPS524458:MPS524463 MFW524458:MFW524463 LWA524458:LWA524463 LME524458:LME524463 LCI524458:LCI524463 KSM524458:KSM524463 KIQ524458:KIQ524463 JYU524458:JYU524463 JOY524458:JOY524463 JFC524458:JFC524463 IVG524458:IVG524463 ILK524458:ILK524463 IBO524458:IBO524463 HRS524458:HRS524463 HHW524458:HHW524463 GYA524458:GYA524463 GOE524458:GOE524463 GEI524458:GEI524463 FUM524458:FUM524463 FKQ524458:FKQ524463 FAU524458:FAU524463 EQY524458:EQY524463 EHC524458:EHC524463 DXG524458:DXG524463 DNK524458:DNK524463 DDO524458:DDO524463 CTS524458:CTS524463 CJW524458:CJW524463 CAA524458:CAA524463 BQE524458:BQE524463 BGI524458:BGI524463 AWM524458:AWM524463 AMQ524458:AMQ524463 ACU524458:ACU524463 SY524458:SY524463 JC524458:JC524463 D524458:E524463 WVO458922:WVO458927 WLS458922:WLS458927 WBW458922:WBW458927 VSA458922:VSA458927 VIE458922:VIE458927 UYI458922:UYI458927 UOM458922:UOM458927 UEQ458922:UEQ458927 TUU458922:TUU458927 TKY458922:TKY458927 TBC458922:TBC458927 SRG458922:SRG458927 SHK458922:SHK458927 RXO458922:RXO458927 RNS458922:RNS458927 RDW458922:RDW458927 QUA458922:QUA458927 QKE458922:QKE458927 QAI458922:QAI458927 PQM458922:PQM458927 PGQ458922:PGQ458927 OWU458922:OWU458927 OMY458922:OMY458927 ODC458922:ODC458927 NTG458922:NTG458927 NJK458922:NJK458927 MZO458922:MZO458927 MPS458922:MPS458927 MFW458922:MFW458927 LWA458922:LWA458927 LME458922:LME458927 LCI458922:LCI458927 KSM458922:KSM458927 KIQ458922:KIQ458927 JYU458922:JYU458927 JOY458922:JOY458927 JFC458922:JFC458927 IVG458922:IVG458927 ILK458922:ILK458927 IBO458922:IBO458927 HRS458922:HRS458927 HHW458922:HHW458927 GYA458922:GYA458927 GOE458922:GOE458927 GEI458922:GEI458927 FUM458922:FUM458927 FKQ458922:FKQ458927 FAU458922:FAU458927 EQY458922:EQY458927 EHC458922:EHC458927 DXG458922:DXG458927 DNK458922:DNK458927 DDO458922:DDO458927 CTS458922:CTS458927 CJW458922:CJW458927 CAA458922:CAA458927 BQE458922:BQE458927 BGI458922:BGI458927 AWM458922:AWM458927 AMQ458922:AMQ458927 ACU458922:ACU458927 SY458922:SY458927 JC458922:JC458927 D458922:E458927 WVO393386:WVO393391 WLS393386:WLS393391 WBW393386:WBW393391 VSA393386:VSA393391 VIE393386:VIE393391 UYI393386:UYI393391 UOM393386:UOM393391 UEQ393386:UEQ393391 TUU393386:TUU393391 TKY393386:TKY393391 TBC393386:TBC393391 SRG393386:SRG393391 SHK393386:SHK393391 RXO393386:RXO393391 RNS393386:RNS393391 RDW393386:RDW393391 QUA393386:QUA393391 QKE393386:QKE393391 QAI393386:QAI393391 PQM393386:PQM393391 PGQ393386:PGQ393391 OWU393386:OWU393391 OMY393386:OMY393391 ODC393386:ODC393391 NTG393386:NTG393391 NJK393386:NJK393391 MZO393386:MZO393391 MPS393386:MPS393391 MFW393386:MFW393391 LWA393386:LWA393391 LME393386:LME393391 LCI393386:LCI393391 KSM393386:KSM393391 KIQ393386:KIQ393391 JYU393386:JYU393391 JOY393386:JOY393391 JFC393386:JFC393391 IVG393386:IVG393391 ILK393386:ILK393391 IBO393386:IBO393391 HRS393386:HRS393391 HHW393386:HHW393391 GYA393386:GYA393391 GOE393386:GOE393391 GEI393386:GEI393391 FUM393386:FUM393391 FKQ393386:FKQ393391 FAU393386:FAU393391 EQY393386:EQY393391 EHC393386:EHC393391 DXG393386:DXG393391 DNK393386:DNK393391 DDO393386:DDO393391 CTS393386:CTS393391 CJW393386:CJW393391 CAA393386:CAA393391 BQE393386:BQE393391 BGI393386:BGI393391 AWM393386:AWM393391 AMQ393386:AMQ393391 ACU393386:ACU393391 SY393386:SY393391 JC393386:JC393391 D393386:E393391 WVO327850:WVO327855 WLS327850:WLS327855 WBW327850:WBW327855 VSA327850:VSA327855 VIE327850:VIE327855 UYI327850:UYI327855 UOM327850:UOM327855 UEQ327850:UEQ327855 TUU327850:TUU327855 TKY327850:TKY327855 TBC327850:TBC327855 SRG327850:SRG327855 SHK327850:SHK327855 RXO327850:RXO327855 RNS327850:RNS327855 RDW327850:RDW327855 QUA327850:QUA327855 QKE327850:QKE327855 QAI327850:QAI327855 PQM327850:PQM327855 PGQ327850:PGQ327855 OWU327850:OWU327855 OMY327850:OMY327855 ODC327850:ODC327855 NTG327850:NTG327855 NJK327850:NJK327855 MZO327850:MZO327855 MPS327850:MPS327855 MFW327850:MFW327855 LWA327850:LWA327855 LME327850:LME327855 LCI327850:LCI327855 KSM327850:KSM327855 KIQ327850:KIQ327855 JYU327850:JYU327855 JOY327850:JOY327855 JFC327850:JFC327855 IVG327850:IVG327855 ILK327850:ILK327855 IBO327850:IBO327855 HRS327850:HRS327855 HHW327850:HHW327855 GYA327850:GYA327855 GOE327850:GOE327855 GEI327850:GEI327855 FUM327850:FUM327855 FKQ327850:FKQ327855 FAU327850:FAU327855 EQY327850:EQY327855 EHC327850:EHC327855 DXG327850:DXG327855 DNK327850:DNK327855 DDO327850:DDO327855 CTS327850:CTS327855 CJW327850:CJW327855 CAA327850:CAA327855 BQE327850:BQE327855 BGI327850:BGI327855 AWM327850:AWM327855 AMQ327850:AMQ327855 ACU327850:ACU327855 SY327850:SY327855 JC327850:JC327855 D327850:E327855 WVO262314:WVO262319 WLS262314:WLS262319 WBW262314:WBW262319 VSA262314:VSA262319 VIE262314:VIE262319 UYI262314:UYI262319 UOM262314:UOM262319 UEQ262314:UEQ262319 TUU262314:TUU262319 TKY262314:TKY262319 TBC262314:TBC262319 SRG262314:SRG262319 SHK262314:SHK262319 RXO262314:RXO262319 RNS262314:RNS262319 RDW262314:RDW262319 QUA262314:QUA262319 QKE262314:QKE262319 QAI262314:QAI262319 PQM262314:PQM262319 PGQ262314:PGQ262319 OWU262314:OWU262319 OMY262314:OMY262319 ODC262314:ODC262319 NTG262314:NTG262319 NJK262314:NJK262319 MZO262314:MZO262319 MPS262314:MPS262319 MFW262314:MFW262319 LWA262314:LWA262319 LME262314:LME262319 LCI262314:LCI262319 KSM262314:KSM262319 KIQ262314:KIQ262319 JYU262314:JYU262319 JOY262314:JOY262319 JFC262314:JFC262319 IVG262314:IVG262319 ILK262314:ILK262319 IBO262314:IBO262319 HRS262314:HRS262319 HHW262314:HHW262319 GYA262314:GYA262319 GOE262314:GOE262319 GEI262314:GEI262319 FUM262314:FUM262319 FKQ262314:FKQ262319 FAU262314:FAU262319 EQY262314:EQY262319 EHC262314:EHC262319 DXG262314:DXG262319 DNK262314:DNK262319 DDO262314:DDO262319 CTS262314:CTS262319 CJW262314:CJW262319 CAA262314:CAA262319 BQE262314:BQE262319 BGI262314:BGI262319 AWM262314:AWM262319 AMQ262314:AMQ262319 ACU262314:ACU262319 SY262314:SY262319 JC262314:JC262319 D262314:E262319 WVO196778:WVO196783 WLS196778:WLS196783 WBW196778:WBW196783 VSA196778:VSA196783 VIE196778:VIE196783 UYI196778:UYI196783 UOM196778:UOM196783 UEQ196778:UEQ196783 TUU196778:TUU196783 TKY196778:TKY196783 TBC196778:TBC196783 SRG196778:SRG196783 SHK196778:SHK196783 RXO196778:RXO196783 RNS196778:RNS196783 RDW196778:RDW196783 QUA196778:QUA196783 QKE196778:QKE196783 QAI196778:QAI196783 PQM196778:PQM196783 PGQ196778:PGQ196783 OWU196778:OWU196783 OMY196778:OMY196783 ODC196778:ODC196783 NTG196778:NTG196783 NJK196778:NJK196783 MZO196778:MZO196783 MPS196778:MPS196783 MFW196778:MFW196783 LWA196778:LWA196783 LME196778:LME196783 LCI196778:LCI196783 KSM196778:KSM196783 KIQ196778:KIQ196783 JYU196778:JYU196783 JOY196778:JOY196783 JFC196778:JFC196783 IVG196778:IVG196783 ILK196778:ILK196783 IBO196778:IBO196783 HRS196778:HRS196783 HHW196778:HHW196783 GYA196778:GYA196783 GOE196778:GOE196783 GEI196778:GEI196783 FUM196778:FUM196783 FKQ196778:FKQ196783 FAU196778:FAU196783 EQY196778:EQY196783 EHC196778:EHC196783 DXG196778:DXG196783 DNK196778:DNK196783 DDO196778:DDO196783 CTS196778:CTS196783 CJW196778:CJW196783 CAA196778:CAA196783 BQE196778:BQE196783 BGI196778:BGI196783 AWM196778:AWM196783 AMQ196778:AMQ196783 ACU196778:ACU196783 SY196778:SY196783 JC196778:JC196783 D196778:E196783 WVO131242:WVO131247 WLS131242:WLS131247 WBW131242:WBW131247 VSA131242:VSA131247 VIE131242:VIE131247 UYI131242:UYI131247 UOM131242:UOM131247 UEQ131242:UEQ131247 TUU131242:TUU131247 TKY131242:TKY131247 TBC131242:TBC131247 SRG131242:SRG131247 SHK131242:SHK131247 RXO131242:RXO131247 RNS131242:RNS131247 RDW131242:RDW131247 QUA131242:QUA131247 QKE131242:QKE131247 QAI131242:QAI131247 PQM131242:PQM131247 PGQ131242:PGQ131247 OWU131242:OWU131247 OMY131242:OMY131247 ODC131242:ODC131247 NTG131242:NTG131247 NJK131242:NJK131247 MZO131242:MZO131247 MPS131242:MPS131247 MFW131242:MFW131247 LWA131242:LWA131247 LME131242:LME131247 LCI131242:LCI131247 KSM131242:KSM131247 KIQ131242:KIQ131247 JYU131242:JYU131247 JOY131242:JOY131247 JFC131242:JFC131247 IVG131242:IVG131247 ILK131242:ILK131247 IBO131242:IBO131247 HRS131242:HRS131247 HHW131242:HHW131247 GYA131242:GYA131247 GOE131242:GOE131247 GEI131242:GEI131247 FUM131242:FUM131247 FKQ131242:FKQ131247 FAU131242:FAU131247 EQY131242:EQY131247 EHC131242:EHC131247 DXG131242:DXG131247 DNK131242:DNK131247 DDO131242:DDO131247 CTS131242:CTS131247 CJW131242:CJW131247 CAA131242:CAA131247 BQE131242:BQE131247 BGI131242:BGI131247 AWM131242:AWM131247 AMQ131242:AMQ131247 ACU131242:ACU131247 SY131242:SY131247 JC131242:JC131247 D131242:E131247 WVO65706:WVO65711 WLS65706:WLS65711 WBW65706:WBW65711 VSA65706:VSA65711 VIE65706:VIE65711 UYI65706:UYI65711 UOM65706:UOM65711 UEQ65706:UEQ65711 TUU65706:TUU65711 TKY65706:TKY65711 TBC65706:TBC65711 SRG65706:SRG65711 SHK65706:SHK65711 RXO65706:RXO65711 RNS65706:RNS65711 RDW65706:RDW65711 QUA65706:QUA65711 QKE65706:QKE65711 QAI65706:QAI65711 PQM65706:PQM65711 PGQ65706:PGQ65711 OWU65706:OWU65711 OMY65706:OMY65711 ODC65706:ODC65711 NTG65706:NTG65711 NJK65706:NJK65711 MZO65706:MZO65711 MPS65706:MPS65711 MFW65706:MFW65711 LWA65706:LWA65711 LME65706:LME65711 LCI65706:LCI65711 KSM65706:KSM65711 KIQ65706:KIQ65711 JYU65706:JYU65711 JOY65706:JOY65711 JFC65706:JFC65711 IVG65706:IVG65711 ILK65706:ILK65711 IBO65706:IBO65711 HRS65706:HRS65711 HHW65706:HHW65711 GYA65706:GYA65711 GOE65706:GOE65711 GEI65706:GEI65711 FUM65706:FUM65711 FKQ65706:FKQ65711 FAU65706:FAU65711 EQY65706:EQY65711 EHC65706:EHC65711 DXG65706:DXG65711 DNK65706:DNK65711 DDO65706:DDO65711 CTS65706:CTS65711 CJW65706:CJW65711 CAA65706:CAA65711 BQE65706:BQE65711 BGI65706:BGI65711 AWM65706:AWM65711 AMQ65706:AMQ65711 ACU65706:ACU65711 SY65706:SY65711 JC65706:JC65711 D65706:E65711 WVO983218:WVO983223 WLS983218:WLS983223 WBW983218:WBW983223 VSA983218:VSA983223 VIE983218:VIE983223 UYI983218:UYI983223 UOM983218:UOM983223 UEQ983218:UEQ983223 TUU983218:TUU983223 TKY983218:TKY983223 TBC983218:TBC983223 SRG983218:SRG983223 SHK983218:SHK983223 RXO983218:RXO983223 RNS983218:RNS983223 RDW983218:RDW983223 QUA983218:QUA983223 QKE983218:QKE983223 QAI983218:QAI983223 PQM983218:PQM983223 PGQ983218:PGQ983223 OWU983218:OWU983223 OMY983218:OMY983223 ODC983218:ODC983223 NTG983218:NTG983223 NJK983218:NJK983223 MZO983218:MZO983223 MPS983218:MPS983223 MFW983218:MFW983223 LWA983218:LWA983223 LME983218:LME983223 LCI983218:LCI983223 KSM983218:KSM983223 KIQ983218:KIQ983223 JYU983218:JYU983223 JOY983218:JOY983223 JFC983218:JFC983223 IVG983218:IVG983223 ILK983218:ILK983223 IBO983218:IBO983223 HRS983218:HRS983223 HHW983218:HHW983223 GYA983218:GYA983223 GOE983218:GOE983223 GEI983218:GEI983223 FUM983218:FUM983223 FKQ983218:FKQ983223 FAU983218:FAU983223 EQY983218:EQY983223 EHC983218:EHC983223 DXG983218:DXG983223 DNK983218:DNK983223 DDO983218:DDO983223 CTS983218:CTS983223 CJW983218:CJW983223 CAA983218:CAA983223 BQE983218:BQE983223 BGI983218:BGI983223 AWM983218:AWM983223 AMQ983218:AMQ983223 ACU983218:ACU983223 SY983218:SY983223 JC983218:JC983223 D983218:E983223 WVO917682:WVO917687 WLS917682:WLS917687 WBW917682:WBW917687 VSA917682:VSA917687 VIE917682:VIE917687 UYI917682:UYI917687 UOM917682:UOM917687 UEQ917682:UEQ917687 TUU917682:TUU917687 TKY917682:TKY917687 TBC917682:TBC917687 SRG917682:SRG917687 SHK917682:SHK917687 RXO917682:RXO917687 RNS917682:RNS917687 RDW917682:RDW917687 QUA917682:QUA917687 QKE917682:QKE917687 QAI917682:QAI917687 PQM917682:PQM917687 PGQ917682:PGQ917687 OWU917682:OWU917687 OMY917682:OMY917687 ODC917682:ODC917687 NTG917682:NTG917687 NJK917682:NJK917687 MZO917682:MZO917687 MPS917682:MPS917687 MFW917682:MFW917687 LWA917682:LWA917687 LME917682:LME917687 LCI917682:LCI917687 KSM917682:KSM917687 KIQ917682:KIQ917687 JYU917682:JYU917687 JOY917682:JOY917687 JFC917682:JFC917687 IVG917682:IVG917687 ILK917682:ILK917687 IBO917682:IBO917687 HRS917682:HRS917687 HHW917682:HHW917687 GYA917682:GYA917687 GOE917682:GOE917687 GEI917682:GEI917687 FUM917682:FUM917687 FKQ917682:FKQ917687 FAU917682:FAU917687 EQY917682:EQY917687 EHC917682:EHC917687 DXG917682:DXG917687 DNK917682:DNK917687 DDO917682:DDO917687 CTS917682:CTS917687 CJW917682:CJW917687 CAA917682:CAA917687 BQE917682:BQE917687 BGI917682:BGI917687 AWM917682:AWM917687 AMQ917682:AMQ917687 ACU917682:ACU917687 SY917682:SY917687 JC917682:JC917687 D917682:E917687 WVO852146:WVO852151 WLS852146:WLS852151 WBW852146:WBW852151 VSA852146:VSA852151 VIE852146:VIE852151 UYI852146:UYI852151 UOM852146:UOM852151 UEQ852146:UEQ852151 TUU852146:TUU852151 TKY852146:TKY852151 TBC852146:TBC852151 SRG852146:SRG852151 SHK852146:SHK852151 RXO852146:RXO852151 RNS852146:RNS852151 RDW852146:RDW852151 QUA852146:QUA852151 QKE852146:QKE852151 QAI852146:QAI852151 PQM852146:PQM852151 PGQ852146:PGQ852151 OWU852146:OWU852151 OMY852146:OMY852151 ODC852146:ODC852151 NTG852146:NTG852151 NJK852146:NJK852151 MZO852146:MZO852151 MPS852146:MPS852151 MFW852146:MFW852151 LWA852146:LWA852151 LME852146:LME852151 LCI852146:LCI852151 KSM852146:KSM852151 KIQ852146:KIQ852151 JYU852146:JYU852151 JOY852146:JOY852151 JFC852146:JFC852151 IVG852146:IVG852151 ILK852146:ILK852151 IBO852146:IBO852151 HRS852146:HRS852151 HHW852146:HHW852151 GYA852146:GYA852151 GOE852146:GOE852151 GEI852146:GEI852151 FUM852146:FUM852151 FKQ852146:FKQ852151 FAU852146:FAU852151 EQY852146:EQY852151 EHC852146:EHC852151 DXG852146:DXG852151 DNK852146:DNK852151 DDO852146:DDO852151 CTS852146:CTS852151 CJW852146:CJW852151 CAA852146:CAA852151 BQE852146:BQE852151 BGI852146:BGI852151 AWM852146:AWM852151 AMQ852146:AMQ852151 ACU852146:ACU852151 SY852146:SY852151 JC852146:JC852151 D852146:E852151 WVO786610:WVO786615 WLS786610:WLS786615 WBW786610:WBW786615 VSA786610:VSA786615 VIE786610:VIE786615 UYI786610:UYI786615 UOM786610:UOM786615 UEQ786610:UEQ786615 TUU786610:TUU786615 TKY786610:TKY786615 TBC786610:TBC786615 SRG786610:SRG786615 SHK786610:SHK786615 RXO786610:RXO786615 RNS786610:RNS786615 RDW786610:RDW786615 QUA786610:QUA786615 QKE786610:QKE786615 QAI786610:QAI786615 PQM786610:PQM786615 PGQ786610:PGQ786615 OWU786610:OWU786615 OMY786610:OMY786615 ODC786610:ODC786615 NTG786610:NTG786615 NJK786610:NJK786615 MZO786610:MZO786615 MPS786610:MPS786615 MFW786610:MFW786615 LWA786610:LWA786615 LME786610:LME786615 LCI786610:LCI786615 KSM786610:KSM786615 KIQ786610:KIQ786615 JYU786610:JYU786615 JOY786610:JOY786615 JFC786610:JFC786615 IVG786610:IVG786615 ILK786610:ILK786615 IBO786610:IBO786615 HRS786610:HRS786615 HHW786610:HHW786615 GYA786610:GYA786615 GOE786610:GOE786615 GEI786610:GEI786615 FUM786610:FUM786615 FKQ786610:FKQ786615 FAU786610:FAU786615 EQY786610:EQY786615 EHC786610:EHC786615 DXG786610:DXG786615 DNK786610:DNK786615 DDO786610:DDO786615 CTS786610:CTS786615 CJW786610:CJW786615 CAA786610:CAA786615 BQE786610:BQE786615 BGI786610:BGI786615 AWM786610:AWM786615 AMQ786610:AMQ786615 ACU786610:ACU786615 SY786610:SY786615 JC786610:JC786615 D786610:E786615 WVO721074:WVO721079 WLS721074:WLS721079 WBW721074:WBW721079 VSA721074:VSA721079 VIE721074:VIE721079 UYI721074:UYI721079 UOM721074:UOM721079 UEQ721074:UEQ721079 TUU721074:TUU721079 TKY721074:TKY721079 TBC721074:TBC721079 SRG721074:SRG721079 SHK721074:SHK721079 RXO721074:RXO721079 RNS721074:RNS721079 RDW721074:RDW721079 QUA721074:QUA721079 QKE721074:QKE721079 QAI721074:QAI721079 PQM721074:PQM721079 PGQ721074:PGQ721079 OWU721074:OWU721079 OMY721074:OMY721079 ODC721074:ODC721079 NTG721074:NTG721079 NJK721074:NJK721079 MZO721074:MZO721079 MPS721074:MPS721079 MFW721074:MFW721079 LWA721074:LWA721079 LME721074:LME721079 LCI721074:LCI721079 KSM721074:KSM721079 KIQ721074:KIQ721079 JYU721074:JYU721079 JOY721074:JOY721079 JFC721074:JFC721079 IVG721074:IVG721079 ILK721074:ILK721079 IBO721074:IBO721079 HRS721074:HRS721079 HHW721074:HHW721079 GYA721074:GYA721079 GOE721074:GOE721079 GEI721074:GEI721079 FUM721074:FUM721079 FKQ721074:FKQ721079 FAU721074:FAU721079 EQY721074:EQY721079 EHC721074:EHC721079 DXG721074:DXG721079 DNK721074:DNK721079 DDO721074:DDO721079 CTS721074:CTS721079 CJW721074:CJW721079 CAA721074:CAA721079 BQE721074:BQE721079 BGI721074:BGI721079 AWM721074:AWM721079 AMQ721074:AMQ721079 ACU721074:ACU721079 SY721074:SY721079 JC721074:JC721079 D721074:E721079 WVO655538:WVO655543 WLS655538:WLS655543 WBW655538:WBW655543 VSA655538:VSA655543 VIE655538:VIE655543 UYI655538:UYI655543 UOM655538:UOM655543 UEQ655538:UEQ655543 TUU655538:TUU655543 TKY655538:TKY655543 TBC655538:TBC655543 SRG655538:SRG655543 SHK655538:SHK655543 RXO655538:RXO655543 RNS655538:RNS655543 RDW655538:RDW655543 QUA655538:QUA655543 QKE655538:QKE655543 QAI655538:QAI655543 PQM655538:PQM655543 PGQ655538:PGQ655543 OWU655538:OWU655543 OMY655538:OMY655543 ODC655538:ODC655543 NTG655538:NTG655543 NJK655538:NJK655543 MZO655538:MZO655543 MPS655538:MPS655543 MFW655538:MFW655543 LWA655538:LWA655543 LME655538:LME655543 LCI655538:LCI655543 KSM655538:KSM655543 KIQ655538:KIQ655543 JYU655538:JYU655543 JOY655538:JOY655543 JFC655538:JFC655543 IVG655538:IVG655543 ILK655538:ILK655543 IBO655538:IBO655543 HRS655538:HRS655543 HHW655538:HHW655543 GYA655538:GYA655543 GOE655538:GOE655543 GEI655538:GEI655543 FUM655538:FUM655543 FKQ655538:FKQ655543 FAU655538:FAU655543 EQY655538:EQY655543 EHC655538:EHC655543 DXG655538:DXG655543 DNK655538:DNK655543 DDO655538:DDO655543 CTS655538:CTS655543 CJW655538:CJW655543 CAA655538:CAA655543 BQE655538:BQE655543 BGI655538:BGI655543 AWM655538:AWM655543 AMQ655538:AMQ655543 ACU655538:ACU655543 SY655538:SY655543 JC655538:JC655543 D655538:E655543 WVO590002:WVO590007 WLS590002:WLS590007 WBW590002:WBW590007 VSA590002:VSA590007 VIE590002:VIE590007 UYI590002:UYI590007 UOM590002:UOM590007 UEQ590002:UEQ590007 TUU590002:TUU590007 TKY590002:TKY590007 TBC590002:TBC590007 SRG590002:SRG590007 SHK590002:SHK590007 RXO590002:RXO590007 RNS590002:RNS590007 RDW590002:RDW590007 QUA590002:QUA590007 QKE590002:QKE590007 QAI590002:QAI590007 PQM590002:PQM590007 PGQ590002:PGQ590007 OWU590002:OWU590007 OMY590002:OMY590007 ODC590002:ODC590007 NTG590002:NTG590007 NJK590002:NJK590007 MZO590002:MZO590007 MPS590002:MPS590007 MFW590002:MFW590007 LWA590002:LWA590007 LME590002:LME590007 LCI590002:LCI590007 KSM590002:KSM590007 KIQ590002:KIQ590007 JYU590002:JYU590007 JOY590002:JOY590007 JFC590002:JFC590007 IVG590002:IVG590007 ILK590002:ILK590007 IBO590002:IBO590007 HRS590002:HRS590007 HHW590002:HHW590007 GYA590002:GYA590007 GOE590002:GOE590007 GEI590002:GEI590007 FUM590002:FUM590007 FKQ590002:FKQ590007 FAU590002:FAU590007 EQY590002:EQY590007 EHC590002:EHC590007 DXG590002:DXG590007 DNK590002:DNK590007 DDO590002:DDO590007 CTS590002:CTS590007 CJW590002:CJW590007 CAA590002:CAA590007 BQE590002:BQE590007 BGI590002:BGI590007 AWM590002:AWM590007 AMQ590002:AMQ590007 ACU590002:ACU590007 SY590002:SY590007 JC590002:JC590007 D590002:E590007 WVO524466:WVO524471 WLS524466:WLS524471 WBW524466:WBW524471 VSA524466:VSA524471 VIE524466:VIE524471 UYI524466:UYI524471 UOM524466:UOM524471 UEQ524466:UEQ524471 TUU524466:TUU524471 TKY524466:TKY524471 TBC524466:TBC524471 SRG524466:SRG524471 SHK524466:SHK524471 RXO524466:RXO524471 RNS524466:RNS524471 RDW524466:RDW524471 QUA524466:QUA524471 QKE524466:QKE524471 QAI524466:QAI524471 PQM524466:PQM524471 PGQ524466:PGQ524471 OWU524466:OWU524471 OMY524466:OMY524471 ODC524466:ODC524471 NTG524466:NTG524471 NJK524466:NJK524471 MZO524466:MZO524471 MPS524466:MPS524471 MFW524466:MFW524471 LWA524466:LWA524471 LME524466:LME524471 LCI524466:LCI524471 KSM524466:KSM524471 KIQ524466:KIQ524471 JYU524466:JYU524471 JOY524466:JOY524471 JFC524466:JFC524471 IVG524466:IVG524471 ILK524466:ILK524471 IBO524466:IBO524471 HRS524466:HRS524471 HHW524466:HHW524471 GYA524466:GYA524471 GOE524466:GOE524471 GEI524466:GEI524471 FUM524466:FUM524471 FKQ524466:FKQ524471 FAU524466:FAU524471 EQY524466:EQY524471 EHC524466:EHC524471 DXG524466:DXG524471 DNK524466:DNK524471 DDO524466:DDO524471 CTS524466:CTS524471 CJW524466:CJW524471 CAA524466:CAA524471 BQE524466:BQE524471 BGI524466:BGI524471 AWM524466:AWM524471 AMQ524466:AMQ524471 ACU524466:ACU524471 SY524466:SY524471 JC524466:JC524471 D524466:E524471 WVO458930:WVO458935 WLS458930:WLS458935 WBW458930:WBW458935 VSA458930:VSA458935 VIE458930:VIE458935 UYI458930:UYI458935 UOM458930:UOM458935 UEQ458930:UEQ458935 TUU458930:TUU458935 TKY458930:TKY458935 TBC458930:TBC458935 SRG458930:SRG458935 SHK458930:SHK458935 RXO458930:RXO458935 RNS458930:RNS458935 RDW458930:RDW458935 QUA458930:QUA458935 QKE458930:QKE458935 QAI458930:QAI458935 PQM458930:PQM458935 PGQ458930:PGQ458935 OWU458930:OWU458935 OMY458930:OMY458935 ODC458930:ODC458935 NTG458930:NTG458935 NJK458930:NJK458935 MZO458930:MZO458935 MPS458930:MPS458935 MFW458930:MFW458935 LWA458930:LWA458935 LME458930:LME458935 LCI458930:LCI458935 KSM458930:KSM458935 KIQ458930:KIQ458935 JYU458930:JYU458935 JOY458930:JOY458935 JFC458930:JFC458935 IVG458930:IVG458935 ILK458930:ILK458935 IBO458930:IBO458935 HRS458930:HRS458935 HHW458930:HHW458935 GYA458930:GYA458935 GOE458930:GOE458935 GEI458930:GEI458935 FUM458930:FUM458935 FKQ458930:FKQ458935 FAU458930:FAU458935 EQY458930:EQY458935 EHC458930:EHC458935 DXG458930:DXG458935 DNK458930:DNK458935 DDO458930:DDO458935 CTS458930:CTS458935 CJW458930:CJW458935 CAA458930:CAA458935 BQE458930:BQE458935 BGI458930:BGI458935 AWM458930:AWM458935 AMQ458930:AMQ458935 ACU458930:ACU458935 SY458930:SY458935 JC458930:JC458935 D458930:E458935 WVO393394:WVO393399 WLS393394:WLS393399 WBW393394:WBW393399 VSA393394:VSA393399 VIE393394:VIE393399 UYI393394:UYI393399 UOM393394:UOM393399 UEQ393394:UEQ393399 TUU393394:TUU393399 TKY393394:TKY393399 TBC393394:TBC393399 SRG393394:SRG393399 SHK393394:SHK393399 RXO393394:RXO393399 RNS393394:RNS393399 RDW393394:RDW393399 QUA393394:QUA393399 QKE393394:QKE393399 QAI393394:QAI393399 PQM393394:PQM393399 PGQ393394:PGQ393399 OWU393394:OWU393399 OMY393394:OMY393399 ODC393394:ODC393399 NTG393394:NTG393399 NJK393394:NJK393399 MZO393394:MZO393399 MPS393394:MPS393399 MFW393394:MFW393399 LWA393394:LWA393399 LME393394:LME393399 LCI393394:LCI393399 KSM393394:KSM393399 KIQ393394:KIQ393399 JYU393394:JYU393399 JOY393394:JOY393399 JFC393394:JFC393399 IVG393394:IVG393399 ILK393394:ILK393399 IBO393394:IBO393399 HRS393394:HRS393399 HHW393394:HHW393399 GYA393394:GYA393399 GOE393394:GOE393399 GEI393394:GEI393399 FUM393394:FUM393399 FKQ393394:FKQ393399 FAU393394:FAU393399 EQY393394:EQY393399 EHC393394:EHC393399 DXG393394:DXG393399 DNK393394:DNK393399 DDO393394:DDO393399 CTS393394:CTS393399 CJW393394:CJW393399 CAA393394:CAA393399 BQE393394:BQE393399 BGI393394:BGI393399 AWM393394:AWM393399 AMQ393394:AMQ393399 ACU393394:ACU393399 SY393394:SY393399 JC393394:JC393399 D393394:E393399 WVO327858:WVO327863 WLS327858:WLS327863 WBW327858:WBW327863 VSA327858:VSA327863 VIE327858:VIE327863 UYI327858:UYI327863 UOM327858:UOM327863 UEQ327858:UEQ327863 TUU327858:TUU327863 TKY327858:TKY327863 TBC327858:TBC327863 SRG327858:SRG327863 SHK327858:SHK327863 RXO327858:RXO327863 RNS327858:RNS327863 RDW327858:RDW327863 QUA327858:QUA327863 QKE327858:QKE327863 QAI327858:QAI327863 PQM327858:PQM327863 PGQ327858:PGQ327863 OWU327858:OWU327863 OMY327858:OMY327863 ODC327858:ODC327863 NTG327858:NTG327863 NJK327858:NJK327863 MZO327858:MZO327863 MPS327858:MPS327863 MFW327858:MFW327863 LWA327858:LWA327863 LME327858:LME327863 LCI327858:LCI327863 KSM327858:KSM327863 KIQ327858:KIQ327863 JYU327858:JYU327863 JOY327858:JOY327863 JFC327858:JFC327863 IVG327858:IVG327863 ILK327858:ILK327863 IBO327858:IBO327863 HRS327858:HRS327863 HHW327858:HHW327863 GYA327858:GYA327863 GOE327858:GOE327863 GEI327858:GEI327863 FUM327858:FUM327863 FKQ327858:FKQ327863 FAU327858:FAU327863 EQY327858:EQY327863 EHC327858:EHC327863 DXG327858:DXG327863 DNK327858:DNK327863 DDO327858:DDO327863 CTS327858:CTS327863 CJW327858:CJW327863 CAA327858:CAA327863 BQE327858:BQE327863 BGI327858:BGI327863 AWM327858:AWM327863 AMQ327858:AMQ327863 ACU327858:ACU327863 SY327858:SY327863 JC327858:JC327863 D327858:E327863 WVO262322:WVO262327 WLS262322:WLS262327 WBW262322:WBW262327 VSA262322:VSA262327 VIE262322:VIE262327 UYI262322:UYI262327 UOM262322:UOM262327 UEQ262322:UEQ262327 TUU262322:TUU262327 TKY262322:TKY262327 TBC262322:TBC262327 SRG262322:SRG262327 SHK262322:SHK262327 RXO262322:RXO262327 RNS262322:RNS262327 RDW262322:RDW262327 QUA262322:QUA262327 QKE262322:QKE262327 QAI262322:QAI262327 PQM262322:PQM262327 PGQ262322:PGQ262327 OWU262322:OWU262327 OMY262322:OMY262327 ODC262322:ODC262327 NTG262322:NTG262327 NJK262322:NJK262327 MZO262322:MZO262327 MPS262322:MPS262327 MFW262322:MFW262327 LWA262322:LWA262327 LME262322:LME262327 LCI262322:LCI262327 KSM262322:KSM262327 KIQ262322:KIQ262327 JYU262322:JYU262327 JOY262322:JOY262327 JFC262322:JFC262327 IVG262322:IVG262327 ILK262322:ILK262327 IBO262322:IBO262327 HRS262322:HRS262327 HHW262322:HHW262327 GYA262322:GYA262327 GOE262322:GOE262327 GEI262322:GEI262327 FUM262322:FUM262327 FKQ262322:FKQ262327 FAU262322:FAU262327 EQY262322:EQY262327 EHC262322:EHC262327 DXG262322:DXG262327 DNK262322:DNK262327 DDO262322:DDO262327 CTS262322:CTS262327 CJW262322:CJW262327 CAA262322:CAA262327 BQE262322:BQE262327 BGI262322:BGI262327 AWM262322:AWM262327 AMQ262322:AMQ262327 ACU262322:ACU262327 SY262322:SY262327 JC262322:JC262327 D262322:E262327 WVO196786:WVO196791 WLS196786:WLS196791 WBW196786:WBW196791 VSA196786:VSA196791 VIE196786:VIE196791 UYI196786:UYI196791 UOM196786:UOM196791 UEQ196786:UEQ196791 TUU196786:TUU196791 TKY196786:TKY196791 TBC196786:TBC196791 SRG196786:SRG196791 SHK196786:SHK196791 RXO196786:RXO196791 RNS196786:RNS196791 RDW196786:RDW196791 QUA196786:QUA196791 QKE196786:QKE196791 QAI196786:QAI196791 PQM196786:PQM196791 PGQ196786:PGQ196791 OWU196786:OWU196791 OMY196786:OMY196791 ODC196786:ODC196791 NTG196786:NTG196791 NJK196786:NJK196791 MZO196786:MZO196791 MPS196786:MPS196791 MFW196786:MFW196791 LWA196786:LWA196791 LME196786:LME196791 LCI196786:LCI196791 KSM196786:KSM196791 KIQ196786:KIQ196791 JYU196786:JYU196791 JOY196786:JOY196791 JFC196786:JFC196791 IVG196786:IVG196791 ILK196786:ILK196791 IBO196786:IBO196791 HRS196786:HRS196791 HHW196786:HHW196791 GYA196786:GYA196791 GOE196786:GOE196791 GEI196786:GEI196791 FUM196786:FUM196791 FKQ196786:FKQ196791 FAU196786:FAU196791 EQY196786:EQY196791 EHC196786:EHC196791 DXG196786:DXG196791 DNK196786:DNK196791 DDO196786:DDO196791 CTS196786:CTS196791 CJW196786:CJW196791 CAA196786:CAA196791 BQE196786:BQE196791 BGI196786:BGI196791 AWM196786:AWM196791 AMQ196786:AMQ196791 ACU196786:ACU196791 SY196786:SY196791 JC196786:JC196791 D196786:E196791 WVO131250:WVO131255 WLS131250:WLS131255 WBW131250:WBW131255 VSA131250:VSA131255 VIE131250:VIE131255 UYI131250:UYI131255 UOM131250:UOM131255 UEQ131250:UEQ131255 TUU131250:TUU131255 TKY131250:TKY131255 TBC131250:TBC131255 SRG131250:SRG131255 SHK131250:SHK131255 RXO131250:RXO131255 RNS131250:RNS131255 RDW131250:RDW131255 QUA131250:QUA131255 QKE131250:QKE131255 QAI131250:QAI131255 PQM131250:PQM131255 PGQ131250:PGQ131255 OWU131250:OWU131255 OMY131250:OMY131255 ODC131250:ODC131255 NTG131250:NTG131255 NJK131250:NJK131255 MZO131250:MZO131255 MPS131250:MPS131255 MFW131250:MFW131255 LWA131250:LWA131255 LME131250:LME131255 LCI131250:LCI131255 KSM131250:KSM131255 KIQ131250:KIQ131255 JYU131250:JYU131255 JOY131250:JOY131255 JFC131250:JFC131255 IVG131250:IVG131255 ILK131250:ILK131255 IBO131250:IBO131255 HRS131250:HRS131255 HHW131250:HHW131255 GYA131250:GYA131255 GOE131250:GOE131255 GEI131250:GEI131255 FUM131250:FUM131255 FKQ131250:FKQ131255 FAU131250:FAU131255 EQY131250:EQY131255 EHC131250:EHC131255 DXG131250:DXG131255 DNK131250:DNK131255 DDO131250:DDO131255 CTS131250:CTS131255 CJW131250:CJW131255 CAA131250:CAA131255 BQE131250:BQE131255 BGI131250:BGI131255 AWM131250:AWM131255 AMQ131250:AMQ131255 ACU131250:ACU131255 SY131250:SY131255 JC131250:JC131255 D131250:E131255 WVO65714:WVO65719 WLS65714:WLS65719 WBW65714:WBW65719 VSA65714:VSA65719 VIE65714:VIE65719 UYI65714:UYI65719 UOM65714:UOM65719 UEQ65714:UEQ65719 TUU65714:TUU65719 TKY65714:TKY65719 TBC65714:TBC65719 SRG65714:SRG65719 SHK65714:SHK65719 RXO65714:RXO65719 RNS65714:RNS65719 RDW65714:RDW65719 QUA65714:QUA65719 QKE65714:QKE65719 QAI65714:QAI65719 PQM65714:PQM65719 PGQ65714:PGQ65719 OWU65714:OWU65719 OMY65714:OMY65719 ODC65714:ODC65719 NTG65714:NTG65719 NJK65714:NJK65719 MZO65714:MZO65719 MPS65714:MPS65719 MFW65714:MFW65719 LWA65714:LWA65719 LME65714:LME65719 LCI65714:LCI65719 KSM65714:KSM65719 KIQ65714:KIQ65719 JYU65714:JYU65719 JOY65714:JOY65719 JFC65714:JFC65719 IVG65714:IVG65719 ILK65714:ILK65719 IBO65714:IBO65719 HRS65714:HRS65719 HHW65714:HHW65719 GYA65714:GYA65719 GOE65714:GOE65719 GEI65714:GEI65719 FUM65714:FUM65719 FKQ65714:FKQ65719 FAU65714:FAU65719 EQY65714:EQY65719 EHC65714:EHC65719 DXG65714:DXG65719 DNK65714:DNK65719 DDO65714:DDO65719 CTS65714:CTS65719 CJW65714:CJW65719 CAA65714:CAA65719 BQE65714:BQE65719 BGI65714:BGI65719 AWM65714:AWM65719 AMQ65714:AMQ65719 ACU65714:ACU65719 SY65714:SY65719 JC65714:JC65719 D65714:E65719 WVO983226:WVO983231 WLS983226:WLS983231 WBW983226:WBW983231 VSA983226:VSA983231 VIE983226:VIE983231 UYI983226:UYI983231 UOM983226:UOM983231 UEQ983226:UEQ983231 TUU983226:TUU983231 TKY983226:TKY983231 TBC983226:TBC983231 SRG983226:SRG983231 SHK983226:SHK983231 RXO983226:RXO983231 RNS983226:RNS983231 RDW983226:RDW983231 QUA983226:QUA983231 QKE983226:QKE983231 QAI983226:QAI983231 PQM983226:PQM983231 PGQ983226:PGQ983231 OWU983226:OWU983231 OMY983226:OMY983231 ODC983226:ODC983231 NTG983226:NTG983231 NJK983226:NJK983231 MZO983226:MZO983231 MPS983226:MPS983231 MFW983226:MFW983231 LWA983226:LWA983231 LME983226:LME983231 LCI983226:LCI983231 KSM983226:KSM983231 KIQ983226:KIQ983231 JYU983226:JYU983231 JOY983226:JOY983231 JFC983226:JFC983231 IVG983226:IVG983231 ILK983226:ILK983231 IBO983226:IBO983231 HRS983226:HRS983231 HHW983226:HHW983231 GYA983226:GYA983231 GOE983226:GOE983231 GEI983226:GEI983231 FUM983226:FUM983231 FKQ983226:FKQ983231 FAU983226:FAU983231 EQY983226:EQY983231 EHC983226:EHC983231 DXG983226:DXG983231 DNK983226:DNK983231 DDO983226:DDO983231 CTS983226:CTS983231 CJW983226:CJW983231 CAA983226:CAA983231 BQE983226:BQE983231 BGI983226:BGI983231 AWM983226:AWM983231 AMQ983226:AMQ983231 ACU983226:ACU983231 SY983226:SY983231 JC983226:JC983231 D983226:E983231 WVO917690:WVO917695 WLS917690:WLS917695 WBW917690:WBW917695 VSA917690:VSA917695 VIE917690:VIE917695 UYI917690:UYI917695 UOM917690:UOM917695 UEQ917690:UEQ917695 TUU917690:TUU917695 TKY917690:TKY917695 TBC917690:TBC917695 SRG917690:SRG917695 SHK917690:SHK917695 RXO917690:RXO917695 RNS917690:RNS917695 RDW917690:RDW917695 QUA917690:QUA917695 QKE917690:QKE917695 QAI917690:QAI917695 PQM917690:PQM917695 PGQ917690:PGQ917695 OWU917690:OWU917695 OMY917690:OMY917695 ODC917690:ODC917695 NTG917690:NTG917695 NJK917690:NJK917695 MZO917690:MZO917695 MPS917690:MPS917695 MFW917690:MFW917695 LWA917690:LWA917695 LME917690:LME917695 LCI917690:LCI917695 KSM917690:KSM917695 KIQ917690:KIQ917695 JYU917690:JYU917695 JOY917690:JOY917695 JFC917690:JFC917695 IVG917690:IVG917695 ILK917690:ILK917695 IBO917690:IBO917695 HRS917690:HRS917695 HHW917690:HHW917695 GYA917690:GYA917695 GOE917690:GOE917695 GEI917690:GEI917695 FUM917690:FUM917695 FKQ917690:FKQ917695 FAU917690:FAU917695 EQY917690:EQY917695 EHC917690:EHC917695 DXG917690:DXG917695 DNK917690:DNK917695 DDO917690:DDO917695 CTS917690:CTS917695 CJW917690:CJW917695 CAA917690:CAA917695 BQE917690:BQE917695 BGI917690:BGI917695 AWM917690:AWM917695 AMQ917690:AMQ917695 ACU917690:ACU917695 SY917690:SY917695 JC917690:JC917695 D917690:E917695 WVO852154:WVO852159 WLS852154:WLS852159 WBW852154:WBW852159 VSA852154:VSA852159 VIE852154:VIE852159 UYI852154:UYI852159 UOM852154:UOM852159 UEQ852154:UEQ852159 TUU852154:TUU852159 TKY852154:TKY852159 TBC852154:TBC852159 SRG852154:SRG852159 SHK852154:SHK852159 RXO852154:RXO852159 RNS852154:RNS852159 RDW852154:RDW852159 QUA852154:QUA852159 QKE852154:QKE852159 QAI852154:QAI852159 PQM852154:PQM852159 PGQ852154:PGQ852159 OWU852154:OWU852159 OMY852154:OMY852159 ODC852154:ODC852159 NTG852154:NTG852159 NJK852154:NJK852159 MZO852154:MZO852159 MPS852154:MPS852159 MFW852154:MFW852159 LWA852154:LWA852159 LME852154:LME852159 LCI852154:LCI852159 KSM852154:KSM852159 KIQ852154:KIQ852159 JYU852154:JYU852159 JOY852154:JOY852159 JFC852154:JFC852159 IVG852154:IVG852159 ILK852154:ILK852159 IBO852154:IBO852159 HRS852154:HRS852159 HHW852154:HHW852159 GYA852154:GYA852159 GOE852154:GOE852159 GEI852154:GEI852159 FUM852154:FUM852159 FKQ852154:FKQ852159 FAU852154:FAU852159 EQY852154:EQY852159 EHC852154:EHC852159 DXG852154:DXG852159 DNK852154:DNK852159 DDO852154:DDO852159 CTS852154:CTS852159 CJW852154:CJW852159 CAA852154:CAA852159 BQE852154:BQE852159 BGI852154:BGI852159 AWM852154:AWM852159 AMQ852154:AMQ852159 ACU852154:ACU852159 SY852154:SY852159 JC852154:JC852159 D852154:E852159 WVO786618:WVO786623 WLS786618:WLS786623 WBW786618:WBW786623 VSA786618:VSA786623 VIE786618:VIE786623 UYI786618:UYI786623 UOM786618:UOM786623 UEQ786618:UEQ786623 TUU786618:TUU786623 TKY786618:TKY786623 TBC786618:TBC786623 SRG786618:SRG786623 SHK786618:SHK786623 RXO786618:RXO786623 RNS786618:RNS786623 RDW786618:RDW786623 QUA786618:QUA786623 QKE786618:QKE786623 QAI786618:QAI786623 PQM786618:PQM786623 PGQ786618:PGQ786623 OWU786618:OWU786623 OMY786618:OMY786623 ODC786618:ODC786623 NTG786618:NTG786623 NJK786618:NJK786623 MZO786618:MZO786623 MPS786618:MPS786623 MFW786618:MFW786623 LWA786618:LWA786623 LME786618:LME786623 LCI786618:LCI786623 KSM786618:KSM786623 KIQ786618:KIQ786623 JYU786618:JYU786623 JOY786618:JOY786623 JFC786618:JFC786623 IVG786618:IVG786623 ILK786618:ILK786623 IBO786618:IBO786623 HRS786618:HRS786623 HHW786618:HHW786623 GYA786618:GYA786623 GOE786618:GOE786623 GEI786618:GEI786623 FUM786618:FUM786623 FKQ786618:FKQ786623 FAU786618:FAU786623 EQY786618:EQY786623 EHC786618:EHC786623 DXG786618:DXG786623 DNK786618:DNK786623 DDO786618:DDO786623 CTS786618:CTS786623 CJW786618:CJW786623 CAA786618:CAA786623 BQE786618:BQE786623 BGI786618:BGI786623 AWM786618:AWM786623 AMQ786618:AMQ786623 ACU786618:ACU786623 SY786618:SY786623 JC786618:JC786623 D786618:E786623 WVO721082:WVO721087 WLS721082:WLS721087 WBW721082:WBW721087 VSA721082:VSA721087 VIE721082:VIE721087 UYI721082:UYI721087 UOM721082:UOM721087 UEQ721082:UEQ721087 TUU721082:TUU721087 TKY721082:TKY721087 TBC721082:TBC721087 SRG721082:SRG721087 SHK721082:SHK721087 RXO721082:RXO721087 RNS721082:RNS721087 RDW721082:RDW721087 QUA721082:QUA721087 QKE721082:QKE721087 QAI721082:QAI721087 PQM721082:PQM721087 PGQ721082:PGQ721087 OWU721082:OWU721087 OMY721082:OMY721087 ODC721082:ODC721087 NTG721082:NTG721087 NJK721082:NJK721087 MZO721082:MZO721087 MPS721082:MPS721087 MFW721082:MFW721087 LWA721082:LWA721087 LME721082:LME721087 LCI721082:LCI721087 KSM721082:KSM721087 KIQ721082:KIQ721087 JYU721082:JYU721087 JOY721082:JOY721087 JFC721082:JFC721087 IVG721082:IVG721087 ILK721082:ILK721087 IBO721082:IBO721087 HRS721082:HRS721087 HHW721082:HHW721087 GYA721082:GYA721087 GOE721082:GOE721087 GEI721082:GEI721087 FUM721082:FUM721087 FKQ721082:FKQ721087 FAU721082:FAU721087 EQY721082:EQY721087 EHC721082:EHC721087 DXG721082:DXG721087 DNK721082:DNK721087 DDO721082:DDO721087 CTS721082:CTS721087 CJW721082:CJW721087 CAA721082:CAA721087 BQE721082:BQE721087 BGI721082:BGI721087 AWM721082:AWM721087 AMQ721082:AMQ721087 ACU721082:ACU721087 SY721082:SY721087 JC721082:JC721087 D721082:E721087 WVO655546:WVO655551 WLS655546:WLS655551 WBW655546:WBW655551 VSA655546:VSA655551 VIE655546:VIE655551 UYI655546:UYI655551 UOM655546:UOM655551 UEQ655546:UEQ655551 TUU655546:TUU655551 TKY655546:TKY655551 TBC655546:TBC655551 SRG655546:SRG655551 SHK655546:SHK655551 RXO655546:RXO655551 RNS655546:RNS655551 RDW655546:RDW655551 QUA655546:QUA655551 QKE655546:QKE655551 QAI655546:QAI655551 PQM655546:PQM655551 PGQ655546:PGQ655551 OWU655546:OWU655551 OMY655546:OMY655551 ODC655546:ODC655551 NTG655546:NTG655551 NJK655546:NJK655551 MZO655546:MZO655551 MPS655546:MPS655551 MFW655546:MFW655551 LWA655546:LWA655551 LME655546:LME655551 LCI655546:LCI655551 KSM655546:KSM655551 KIQ655546:KIQ655551 JYU655546:JYU655551 JOY655546:JOY655551 JFC655546:JFC655551 IVG655546:IVG655551 ILK655546:ILK655551 IBO655546:IBO655551 HRS655546:HRS655551 HHW655546:HHW655551 GYA655546:GYA655551 GOE655546:GOE655551 GEI655546:GEI655551 FUM655546:FUM655551 FKQ655546:FKQ655551 FAU655546:FAU655551 EQY655546:EQY655551 EHC655546:EHC655551 DXG655546:DXG655551 DNK655546:DNK655551 DDO655546:DDO655551 CTS655546:CTS655551 CJW655546:CJW655551 CAA655546:CAA655551 BQE655546:BQE655551 BGI655546:BGI655551 AWM655546:AWM655551 AMQ655546:AMQ655551 ACU655546:ACU655551 SY655546:SY655551 JC655546:JC655551 D655546:E655551 WVO590010:WVO590015 WLS590010:WLS590015 WBW590010:WBW590015 VSA590010:VSA590015 VIE590010:VIE590015 UYI590010:UYI590015 UOM590010:UOM590015 UEQ590010:UEQ590015 TUU590010:TUU590015 TKY590010:TKY590015 TBC590010:TBC590015 SRG590010:SRG590015 SHK590010:SHK590015 RXO590010:RXO590015 RNS590010:RNS590015 RDW590010:RDW590015 QUA590010:QUA590015 QKE590010:QKE590015 QAI590010:QAI590015 PQM590010:PQM590015 PGQ590010:PGQ590015 OWU590010:OWU590015 OMY590010:OMY590015 ODC590010:ODC590015 NTG590010:NTG590015 NJK590010:NJK590015 MZO590010:MZO590015 MPS590010:MPS590015 MFW590010:MFW590015 LWA590010:LWA590015 LME590010:LME590015 LCI590010:LCI590015 KSM590010:KSM590015 KIQ590010:KIQ590015 JYU590010:JYU590015 JOY590010:JOY590015 JFC590010:JFC590015 IVG590010:IVG590015 ILK590010:ILK590015 IBO590010:IBO590015 HRS590010:HRS590015 HHW590010:HHW590015 GYA590010:GYA590015 GOE590010:GOE590015 GEI590010:GEI590015 FUM590010:FUM590015 FKQ590010:FKQ590015 FAU590010:FAU590015 EQY590010:EQY590015 EHC590010:EHC590015 DXG590010:DXG590015 DNK590010:DNK590015 DDO590010:DDO590015 CTS590010:CTS590015 CJW590010:CJW590015 CAA590010:CAA590015 BQE590010:BQE590015 BGI590010:BGI590015 AWM590010:AWM590015 AMQ590010:AMQ590015 ACU590010:ACU590015 SY590010:SY590015 JC590010:JC590015 D590010:E590015 WVO524474:WVO524479 WLS524474:WLS524479 WBW524474:WBW524479 VSA524474:VSA524479 VIE524474:VIE524479 UYI524474:UYI524479 UOM524474:UOM524479 UEQ524474:UEQ524479 TUU524474:TUU524479 TKY524474:TKY524479 TBC524474:TBC524479 SRG524474:SRG524479 SHK524474:SHK524479 RXO524474:RXO524479 RNS524474:RNS524479 RDW524474:RDW524479 QUA524474:QUA524479 QKE524474:QKE524479 QAI524474:QAI524479 PQM524474:PQM524479 PGQ524474:PGQ524479 OWU524474:OWU524479 OMY524474:OMY524479 ODC524474:ODC524479 NTG524474:NTG524479 NJK524474:NJK524479 MZO524474:MZO524479 MPS524474:MPS524479 MFW524474:MFW524479 LWA524474:LWA524479 LME524474:LME524479 LCI524474:LCI524479 KSM524474:KSM524479 KIQ524474:KIQ524479 JYU524474:JYU524479 JOY524474:JOY524479 JFC524474:JFC524479 IVG524474:IVG524479 ILK524474:ILK524479 IBO524474:IBO524479 HRS524474:HRS524479 HHW524474:HHW524479 GYA524474:GYA524479 GOE524474:GOE524479 GEI524474:GEI524479 FUM524474:FUM524479 FKQ524474:FKQ524479 FAU524474:FAU524479 EQY524474:EQY524479 EHC524474:EHC524479 DXG524474:DXG524479 DNK524474:DNK524479 DDO524474:DDO524479 CTS524474:CTS524479 CJW524474:CJW524479 CAA524474:CAA524479 BQE524474:BQE524479 BGI524474:BGI524479 AWM524474:AWM524479 AMQ524474:AMQ524479 ACU524474:ACU524479 SY524474:SY524479 JC524474:JC524479 D524474:E524479 WVO458938:WVO458943 WLS458938:WLS458943 WBW458938:WBW458943 VSA458938:VSA458943 VIE458938:VIE458943 UYI458938:UYI458943 UOM458938:UOM458943 UEQ458938:UEQ458943 TUU458938:TUU458943 TKY458938:TKY458943 TBC458938:TBC458943 SRG458938:SRG458943 SHK458938:SHK458943 RXO458938:RXO458943 RNS458938:RNS458943 RDW458938:RDW458943 QUA458938:QUA458943 QKE458938:QKE458943 QAI458938:QAI458943 PQM458938:PQM458943 PGQ458938:PGQ458943 OWU458938:OWU458943 OMY458938:OMY458943 ODC458938:ODC458943 NTG458938:NTG458943 NJK458938:NJK458943 MZO458938:MZO458943 MPS458938:MPS458943 MFW458938:MFW458943 LWA458938:LWA458943 LME458938:LME458943 LCI458938:LCI458943 KSM458938:KSM458943 KIQ458938:KIQ458943 JYU458938:JYU458943 JOY458938:JOY458943 JFC458938:JFC458943 IVG458938:IVG458943 ILK458938:ILK458943 IBO458938:IBO458943 HRS458938:HRS458943 HHW458938:HHW458943 GYA458938:GYA458943 GOE458938:GOE458943 GEI458938:GEI458943 FUM458938:FUM458943 FKQ458938:FKQ458943 FAU458938:FAU458943 EQY458938:EQY458943 EHC458938:EHC458943 DXG458938:DXG458943 DNK458938:DNK458943 DDO458938:DDO458943 CTS458938:CTS458943 CJW458938:CJW458943 CAA458938:CAA458943 BQE458938:BQE458943 BGI458938:BGI458943 AWM458938:AWM458943 AMQ458938:AMQ458943 ACU458938:ACU458943 SY458938:SY458943 JC458938:JC458943 D458938:E458943 WVO393402:WVO393407 WLS393402:WLS393407 WBW393402:WBW393407 VSA393402:VSA393407 VIE393402:VIE393407 UYI393402:UYI393407 UOM393402:UOM393407 UEQ393402:UEQ393407 TUU393402:TUU393407 TKY393402:TKY393407 TBC393402:TBC393407 SRG393402:SRG393407 SHK393402:SHK393407 RXO393402:RXO393407 RNS393402:RNS393407 RDW393402:RDW393407 QUA393402:QUA393407 QKE393402:QKE393407 QAI393402:QAI393407 PQM393402:PQM393407 PGQ393402:PGQ393407 OWU393402:OWU393407 OMY393402:OMY393407 ODC393402:ODC393407 NTG393402:NTG393407 NJK393402:NJK393407 MZO393402:MZO393407 MPS393402:MPS393407 MFW393402:MFW393407 LWA393402:LWA393407 LME393402:LME393407 LCI393402:LCI393407 KSM393402:KSM393407 KIQ393402:KIQ393407 JYU393402:JYU393407 JOY393402:JOY393407 JFC393402:JFC393407 IVG393402:IVG393407 ILK393402:ILK393407 IBO393402:IBO393407 HRS393402:HRS393407 HHW393402:HHW393407 GYA393402:GYA393407 GOE393402:GOE393407 GEI393402:GEI393407 FUM393402:FUM393407 FKQ393402:FKQ393407 FAU393402:FAU393407 EQY393402:EQY393407 EHC393402:EHC393407 DXG393402:DXG393407 DNK393402:DNK393407 DDO393402:DDO393407 CTS393402:CTS393407 CJW393402:CJW393407 CAA393402:CAA393407 BQE393402:BQE393407 BGI393402:BGI393407 AWM393402:AWM393407 AMQ393402:AMQ393407 ACU393402:ACU393407 SY393402:SY393407 JC393402:JC393407 D393402:E393407 WVO327866:WVO327871 WLS327866:WLS327871 WBW327866:WBW327871 VSA327866:VSA327871 VIE327866:VIE327871 UYI327866:UYI327871 UOM327866:UOM327871 UEQ327866:UEQ327871 TUU327866:TUU327871 TKY327866:TKY327871 TBC327866:TBC327871 SRG327866:SRG327871 SHK327866:SHK327871 RXO327866:RXO327871 RNS327866:RNS327871 RDW327866:RDW327871 QUA327866:QUA327871 QKE327866:QKE327871 QAI327866:QAI327871 PQM327866:PQM327871 PGQ327866:PGQ327871 OWU327866:OWU327871 OMY327866:OMY327871 ODC327866:ODC327871 NTG327866:NTG327871 NJK327866:NJK327871 MZO327866:MZO327871 MPS327866:MPS327871 MFW327866:MFW327871 LWA327866:LWA327871 LME327866:LME327871 LCI327866:LCI327871 KSM327866:KSM327871 KIQ327866:KIQ327871 JYU327866:JYU327871 JOY327866:JOY327871 JFC327866:JFC327871 IVG327866:IVG327871 ILK327866:ILK327871 IBO327866:IBO327871 HRS327866:HRS327871 HHW327866:HHW327871 GYA327866:GYA327871 GOE327866:GOE327871 GEI327866:GEI327871 FUM327866:FUM327871 FKQ327866:FKQ327871 FAU327866:FAU327871 EQY327866:EQY327871 EHC327866:EHC327871 DXG327866:DXG327871 DNK327866:DNK327871 DDO327866:DDO327871 CTS327866:CTS327871 CJW327866:CJW327871 CAA327866:CAA327871 BQE327866:BQE327871 BGI327866:BGI327871 AWM327866:AWM327871 AMQ327866:AMQ327871 ACU327866:ACU327871 SY327866:SY327871 JC327866:JC327871 D327866:E327871 WVO262330:WVO262335 WLS262330:WLS262335 WBW262330:WBW262335 VSA262330:VSA262335 VIE262330:VIE262335 UYI262330:UYI262335 UOM262330:UOM262335 UEQ262330:UEQ262335 TUU262330:TUU262335 TKY262330:TKY262335 TBC262330:TBC262335 SRG262330:SRG262335 SHK262330:SHK262335 RXO262330:RXO262335 RNS262330:RNS262335 RDW262330:RDW262335 QUA262330:QUA262335 QKE262330:QKE262335 QAI262330:QAI262335 PQM262330:PQM262335 PGQ262330:PGQ262335 OWU262330:OWU262335 OMY262330:OMY262335 ODC262330:ODC262335 NTG262330:NTG262335 NJK262330:NJK262335 MZO262330:MZO262335 MPS262330:MPS262335 MFW262330:MFW262335 LWA262330:LWA262335 LME262330:LME262335 LCI262330:LCI262335 KSM262330:KSM262335 KIQ262330:KIQ262335 JYU262330:JYU262335 JOY262330:JOY262335 JFC262330:JFC262335 IVG262330:IVG262335 ILK262330:ILK262335 IBO262330:IBO262335 HRS262330:HRS262335 HHW262330:HHW262335 GYA262330:GYA262335 GOE262330:GOE262335 GEI262330:GEI262335 FUM262330:FUM262335 FKQ262330:FKQ262335 FAU262330:FAU262335 EQY262330:EQY262335 EHC262330:EHC262335 DXG262330:DXG262335 DNK262330:DNK262335 DDO262330:DDO262335 CTS262330:CTS262335 CJW262330:CJW262335 CAA262330:CAA262335 BQE262330:BQE262335 BGI262330:BGI262335 AWM262330:AWM262335 AMQ262330:AMQ262335 ACU262330:ACU262335 SY262330:SY262335 JC262330:JC262335 D262330:E262335 WVO196794:WVO196799 WLS196794:WLS196799 WBW196794:WBW196799 VSA196794:VSA196799 VIE196794:VIE196799 UYI196794:UYI196799 UOM196794:UOM196799 UEQ196794:UEQ196799 TUU196794:TUU196799 TKY196794:TKY196799 TBC196794:TBC196799 SRG196794:SRG196799 SHK196794:SHK196799 RXO196794:RXO196799 RNS196794:RNS196799 RDW196794:RDW196799 QUA196794:QUA196799 QKE196794:QKE196799 QAI196794:QAI196799 PQM196794:PQM196799 PGQ196794:PGQ196799 OWU196794:OWU196799 OMY196794:OMY196799 ODC196794:ODC196799 NTG196794:NTG196799 NJK196794:NJK196799 MZO196794:MZO196799 MPS196794:MPS196799 MFW196794:MFW196799 LWA196794:LWA196799 LME196794:LME196799 LCI196794:LCI196799 KSM196794:KSM196799 KIQ196794:KIQ196799 JYU196794:JYU196799 JOY196794:JOY196799 JFC196794:JFC196799 IVG196794:IVG196799 ILK196794:ILK196799 IBO196794:IBO196799 HRS196794:HRS196799 HHW196794:HHW196799 GYA196794:GYA196799 GOE196794:GOE196799 GEI196794:GEI196799 FUM196794:FUM196799 FKQ196794:FKQ196799 FAU196794:FAU196799 EQY196794:EQY196799 EHC196794:EHC196799 DXG196794:DXG196799 DNK196794:DNK196799 DDO196794:DDO196799 CTS196794:CTS196799 CJW196794:CJW196799 CAA196794:CAA196799 BQE196794:BQE196799 BGI196794:BGI196799 AWM196794:AWM196799 AMQ196794:AMQ196799 ACU196794:ACU196799 SY196794:SY196799 JC196794:JC196799 D196794:E196799 WVO131258:WVO131263 WLS131258:WLS131263 WBW131258:WBW131263 VSA131258:VSA131263 VIE131258:VIE131263 UYI131258:UYI131263 UOM131258:UOM131263 UEQ131258:UEQ131263 TUU131258:TUU131263 TKY131258:TKY131263 TBC131258:TBC131263 SRG131258:SRG131263 SHK131258:SHK131263 RXO131258:RXO131263 RNS131258:RNS131263 RDW131258:RDW131263 QUA131258:QUA131263 QKE131258:QKE131263 QAI131258:QAI131263 PQM131258:PQM131263 PGQ131258:PGQ131263 OWU131258:OWU131263 OMY131258:OMY131263 ODC131258:ODC131263 NTG131258:NTG131263 NJK131258:NJK131263 MZO131258:MZO131263 MPS131258:MPS131263 MFW131258:MFW131263 LWA131258:LWA131263 LME131258:LME131263 LCI131258:LCI131263 KSM131258:KSM131263 KIQ131258:KIQ131263 JYU131258:JYU131263 JOY131258:JOY131263 JFC131258:JFC131263 IVG131258:IVG131263 ILK131258:ILK131263 IBO131258:IBO131263 HRS131258:HRS131263 HHW131258:HHW131263 GYA131258:GYA131263 GOE131258:GOE131263 GEI131258:GEI131263 FUM131258:FUM131263 FKQ131258:FKQ131263 FAU131258:FAU131263 EQY131258:EQY131263 EHC131258:EHC131263 DXG131258:DXG131263 DNK131258:DNK131263 DDO131258:DDO131263 CTS131258:CTS131263 CJW131258:CJW131263 CAA131258:CAA131263 BQE131258:BQE131263 BGI131258:BGI131263 AWM131258:AWM131263 AMQ131258:AMQ131263 ACU131258:ACU131263 SY131258:SY131263 JC131258:JC131263 D131258:E131263 WVO65722:WVO65727 WLS65722:WLS65727 WBW65722:WBW65727 VSA65722:VSA65727 VIE65722:VIE65727 UYI65722:UYI65727 UOM65722:UOM65727 UEQ65722:UEQ65727 TUU65722:TUU65727 TKY65722:TKY65727 TBC65722:TBC65727 SRG65722:SRG65727 SHK65722:SHK65727 RXO65722:RXO65727 RNS65722:RNS65727 RDW65722:RDW65727 QUA65722:QUA65727 QKE65722:QKE65727 QAI65722:QAI65727 PQM65722:PQM65727 PGQ65722:PGQ65727 OWU65722:OWU65727 OMY65722:OMY65727 ODC65722:ODC65727 NTG65722:NTG65727 NJK65722:NJK65727 MZO65722:MZO65727 MPS65722:MPS65727 MFW65722:MFW65727 LWA65722:LWA65727 LME65722:LME65727 LCI65722:LCI65727 KSM65722:KSM65727 KIQ65722:KIQ65727 JYU65722:JYU65727 JOY65722:JOY65727 JFC65722:JFC65727 IVG65722:IVG65727 ILK65722:ILK65727 IBO65722:IBO65727 HRS65722:HRS65727 HHW65722:HHW65727 GYA65722:GYA65727 GOE65722:GOE65727 GEI65722:GEI65727 FUM65722:FUM65727 FKQ65722:FKQ65727 FAU65722:FAU65727 EQY65722:EQY65727 EHC65722:EHC65727 DXG65722:DXG65727 DNK65722:DNK65727 DDO65722:DDO65727 CTS65722:CTS65727 CJW65722:CJW65727 CAA65722:CAA65727 BQE65722:BQE65727 BGI65722:BGI65727 AWM65722:AWM65727 AMQ65722:AMQ65727 ACU65722:ACU65727 SY65722:SY65727 JC65722:JC65727 D65722:E65727 WVO983234:WVO983239 WLS983234:WLS983239 WBW983234:WBW983239 VSA983234:VSA983239 VIE983234:VIE983239 UYI983234:UYI983239 UOM983234:UOM983239 UEQ983234:UEQ983239 TUU983234:TUU983239 TKY983234:TKY983239 TBC983234:TBC983239 SRG983234:SRG983239 SHK983234:SHK983239 RXO983234:RXO983239 RNS983234:RNS983239 RDW983234:RDW983239 QUA983234:QUA983239 QKE983234:QKE983239 QAI983234:QAI983239 PQM983234:PQM983239 PGQ983234:PGQ983239 OWU983234:OWU983239 OMY983234:OMY983239 ODC983234:ODC983239 NTG983234:NTG983239 NJK983234:NJK983239 MZO983234:MZO983239 MPS983234:MPS983239 MFW983234:MFW983239 LWA983234:LWA983239 LME983234:LME983239 LCI983234:LCI983239 KSM983234:KSM983239 KIQ983234:KIQ983239 JYU983234:JYU983239 JOY983234:JOY983239 JFC983234:JFC983239 IVG983234:IVG983239 ILK983234:ILK983239 IBO983234:IBO983239 HRS983234:HRS983239 HHW983234:HHW983239 GYA983234:GYA983239 GOE983234:GOE983239 GEI983234:GEI983239 FUM983234:FUM983239 FKQ983234:FKQ983239 FAU983234:FAU983239 EQY983234:EQY983239 EHC983234:EHC983239 DXG983234:DXG983239 DNK983234:DNK983239 DDO983234:DDO983239 CTS983234:CTS983239 CJW983234:CJW983239 CAA983234:CAA983239 BQE983234:BQE983239 BGI983234:BGI983239 AWM983234:AWM983239 AMQ983234:AMQ983239 ACU983234:ACU983239 SY983234:SY983239 JC983234:JC983239 D983234:E983239 WVO917698:WVO917703 WLS917698:WLS917703 WBW917698:WBW917703 VSA917698:VSA917703 VIE917698:VIE917703 UYI917698:UYI917703 UOM917698:UOM917703 UEQ917698:UEQ917703 TUU917698:TUU917703 TKY917698:TKY917703 TBC917698:TBC917703 SRG917698:SRG917703 SHK917698:SHK917703 RXO917698:RXO917703 RNS917698:RNS917703 RDW917698:RDW917703 QUA917698:QUA917703 QKE917698:QKE917703 QAI917698:QAI917703 PQM917698:PQM917703 PGQ917698:PGQ917703 OWU917698:OWU917703 OMY917698:OMY917703 ODC917698:ODC917703 NTG917698:NTG917703 NJK917698:NJK917703 MZO917698:MZO917703 MPS917698:MPS917703 MFW917698:MFW917703 LWA917698:LWA917703 LME917698:LME917703 LCI917698:LCI917703 KSM917698:KSM917703 KIQ917698:KIQ917703 JYU917698:JYU917703 JOY917698:JOY917703 JFC917698:JFC917703 IVG917698:IVG917703 ILK917698:ILK917703 IBO917698:IBO917703 HRS917698:HRS917703 HHW917698:HHW917703 GYA917698:GYA917703 GOE917698:GOE917703 GEI917698:GEI917703 FUM917698:FUM917703 FKQ917698:FKQ917703 FAU917698:FAU917703 EQY917698:EQY917703 EHC917698:EHC917703 DXG917698:DXG917703 DNK917698:DNK917703 DDO917698:DDO917703 CTS917698:CTS917703 CJW917698:CJW917703 CAA917698:CAA917703 BQE917698:BQE917703 BGI917698:BGI917703 AWM917698:AWM917703 AMQ917698:AMQ917703 ACU917698:ACU917703 SY917698:SY917703 JC917698:JC917703 D917698:E917703 WVO852162:WVO852167 WLS852162:WLS852167 WBW852162:WBW852167 VSA852162:VSA852167 VIE852162:VIE852167 UYI852162:UYI852167 UOM852162:UOM852167 UEQ852162:UEQ852167 TUU852162:TUU852167 TKY852162:TKY852167 TBC852162:TBC852167 SRG852162:SRG852167 SHK852162:SHK852167 RXO852162:RXO852167 RNS852162:RNS852167 RDW852162:RDW852167 QUA852162:QUA852167 QKE852162:QKE852167 QAI852162:QAI852167 PQM852162:PQM852167 PGQ852162:PGQ852167 OWU852162:OWU852167 OMY852162:OMY852167 ODC852162:ODC852167 NTG852162:NTG852167 NJK852162:NJK852167 MZO852162:MZO852167 MPS852162:MPS852167 MFW852162:MFW852167 LWA852162:LWA852167 LME852162:LME852167 LCI852162:LCI852167 KSM852162:KSM852167 KIQ852162:KIQ852167 JYU852162:JYU852167 JOY852162:JOY852167 JFC852162:JFC852167 IVG852162:IVG852167 ILK852162:ILK852167 IBO852162:IBO852167 HRS852162:HRS852167 HHW852162:HHW852167 GYA852162:GYA852167 GOE852162:GOE852167 GEI852162:GEI852167 FUM852162:FUM852167 FKQ852162:FKQ852167 FAU852162:FAU852167 EQY852162:EQY852167 EHC852162:EHC852167 DXG852162:DXG852167 DNK852162:DNK852167 DDO852162:DDO852167 CTS852162:CTS852167 CJW852162:CJW852167 CAA852162:CAA852167 BQE852162:BQE852167 BGI852162:BGI852167 AWM852162:AWM852167 AMQ852162:AMQ852167 ACU852162:ACU852167 SY852162:SY852167 JC852162:JC852167 D852162:E852167 WVO786626:WVO786631 WLS786626:WLS786631 WBW786626:WBW786631 VSA786626:VSA786631 VIE786626:VIE786631 UYI786626:UYI786631 UOM786626:UOM786631 UEQ786626:UEQ786631 TUU786626:TUU786631 TKY786626:TKY786631 TBC786626:TBC786631 SRG786626:SRG786631 SHK786626:SHK786631 RXO786626:RXO786631 RNS786626:RNS786631 RDW786626:RDW786631 QUA786626:QUA786631 QKE786626:QKE786631 QAI786626:QAI786631 PQM786626:PQM786631 PGQ786626:PGQ786631 OWU786626:OWU786631 OMY786626:OMY786631 ODC786626:ODC786631 NTG786626:NTG786631 NJK786626:NJK786631 MZO786626:MZO786631 MPS786626:MPS786631 MFW786626:MFW786631 LWA786626:LWA786631 LME786626:LME786631 LCI786626:LCI786631 KSM786626:KSM786631 KIQ786626:KIQ786631 JYU786626:JYU786631 JOY786626:JOY786631 JFC786626:JFC786631 IVG786626:IVG786631 ILK786626:ILK786631 IBO786626:IBO786631 HRS786626:HRS786631 HHW786626:HHW786631 GYA786626:GYA786631 GOE786626:GOE786631 GEI786626:GEI786631 FUM786626:FUM786631 FKQ786626:FKQ786631 FAU786626:FAU786631 EQY786626:EQY786631 EHC786626:EHC786631 DXG786626:DXG786631 DNK786626:DNK786631 DDO786626:DDO786631 CTS786626:CTS786631 CJW786626:CJW786631 CAA786626:CAA786631 BQE786626:BQE786631 BGI786626:BGI786631 AWM786626:AWM786631 AMQ786626:AMQ786631 ACU786626:ACU786631 SY786626:SY786631 JC786626:JC786631 D786626:E786631 WVO721090:WVO721095 WLS721090:WLS721095 WBW721090:WBW721095 VSA721090:VSA721095 VIE721090:VIE721095 UYI721090:UYI721095 UOM721090:UOM721095 UEQ721090:UEQ721095 TUU721090:TUU721095 TKY721090:TKY721095 TBC721090:TBC721095 SRG721090:SRG721095 SHK721090:SHK721095 RXO721090:RXO721095 RNS721090:RNS721095 RDW721090:RDW721095 QUA721090:QUA721095 QKE721090:QKE721095 QAI721090:QAI721095 PQM721090:PQM721095 PGQ721090:PGQ721095 OWU721090:OWU721095 OMY721090:OMY721095 ODC721090:ODC721095 NTG721090:NTG721095 NJK721090:NJK721095 MZO721090:MZO721095 MPS721090:MPS721095 MFW721090:MFW721095 LWA721090:LWA721095 LME721090:LME721095 LCI721090:LCI721095 KSM721090:KSM721095 KIQ721090:KIQ721095 JYU721090:JYU721095 JOY721090:JOY721095 JFC721090:JFC721095 IVG721090:IVG721095 ILK721090:ILK721095 IBO721090:IBO721095 HRS721090:HRS721095 HHW721090:HHW721095 GYA721090:GYA721095 GOE721090:GOE721095 GEI721090:GEI721095 FUM721090:FUM721095 FKQ721090:FKQ721095 FAU721090:FAU721095 EQY721090:EQY721095 EHC721090:EHC721095 DXG721090:DXG721095 DNK721090:DNK721095 DDO721090:DDO721095 CTS721090:CTS721095 CJW721090:CJW721095 CAA721090:CAA721095 BQE721090:BQE721095 BGI721090:BGI721095 AWM721090:AWM721095 AMQ721090:AMQ721095 ACU721090:ACU721095 SY721090:SY721095 JC721090:JC721095 D721090:E721095 WVO655554:WVO655559 WLS655554:WLS655559 WBW655554:WBW655559 VSA655554:VSA655559 VIE655554:VIE655559 UYI655554:UYI655559 UOM655554:UOM655559 UEQ655554:UEQ655559 TUU655554:TUU655559 TKY655554:TKY655559 TBC655554:TBC655559 SRG655554:SRG655559 SHK655554:SHK655559 RXO655554:RXO655559 RNS655554:RNS655559 RDW655554:RDW655559 QUA655554:QUA655559 QKE655554:QKE655559 QAI655554:QAI655559 PQM655554:PQM655559 PGQ655554:PGQ655559 OWU655554:OWU655559 OMY655554:OMY655559 ODC655554:ODC655559 NTG655554:NTG655559 NJK655554:NJK655559 MZO655554:MZO655559 MPS655554:MPS655559 MFW655554:MFW655559 LWA655554:LWA655559 LME655554:LME655559 LCI655554:LCI655559 KSM655554:KSM655559 KIQ655554:KIQ655559 JYU655554:JYU655559 JOY655554:JOY655559 JFC655554:JFC655559 IVG655554:IVG655559 ILK655554:ILK655559 IBO655554:IBO655559 HRS655554:HRS655559 HHW655554:HHW655559 GYA655554:GYA655559 GOE655554:GOE655559 GEI655554:GEI655559 FUM655554:FUM655559 FKQ655554:FKQ655559 FAU655554:FAU655559 EQY655554:EQY655559 EHC655554:EHC655559 DXG655554:DXG655559 DNK655554:DNK655559 DDO655554:DDO655559 CTS655554:CTS655559 CJW655554:CJW655559 CAA655554:CAA655559 BQE655554:BQE655559 BGI655554:BGI655559 AWM655554:AWM655559 AMQ655554:AMQ655559 ACU655554:ACU655559 SY655554:SY655559 JC655554:JC655559 D655554:E655559 WVO590018:WVO590023 WLS590018:WLS590023 WBW590018:WBW590023 VSA590018:VSA590023 VIE590018:VIE590023 UYI590018:UYI590023 UOM590018:UOM590023 UEQ590018:UEQ590023 TUU590018:TUU590023 TKY590018:TKY590023 TBC590018:TBC590023 SRG590018:SRG590023 SHK590018:SHK590023 RXO590018:RXO590023 RNS590018:RNS590023 RDW590018:RDW590023 QUA590018:QUA590023 QKE590018:QKE590023 QAI590018:QAI590023 PQM590018:PQM590023 PGQ590018:PGQ590023 OWU590018:OWU590023 OMY590018:OMY590023 ODC590018:ODC590023 NTG590018:NTG590023 NJK590018:NJK590023 MZO590018:MZO590023 MPS590018:MPS590023 MFW590018:MFW590023 LWA590018:LWA590023 LME590018:LME590023 LCI590018:LCI590023 KSM590018:KSM590023 KIQ590018:KIQ590023 JYU590018:JYU590023 JOY590018:JOY590023 JFC590018:JFC590023 IVG590018:IVG590023 ILK590018:ILK590023 IBO590018:IBO590023 HRS590018:HRS590023 HHW590018:HHW590023 GYA590018:GYA590023 GOE590018:GOE590023 GEI590018:GEI590023 FUM590018:FUM590023 FKQ590018:FKQ590023 FAU590018:FAU590023 EQY590018:EQY590023 EHC590018:EHC590023 DXG590018:DXG590023 DNK590018:DNK590023 DDO590018:DDO590023 CTS590018:CTS590023 CJW590018:CJW590023 CAA590018:CAA590023 BQE590018:BQE590023 BGI590018:BGI590023 AWM590018:AWM590023 AMQ590018:AMQ590023 ACU590018:ACU590023 SY590018:SY590023 JC590018:JC590023 D590018:E590023 WVO524482:WVO524487 WLS524482:WLS524487 WBW524482:WBW524487 VSA524482:VSA524487 VIE524482:VIE524487 UYI524482:UYI524487 UOM524482:UOM524487 UEQ524482:UEQ524487 TUU524482:TUU524487 TKY524482:TKY524487 TBC524482:TBC524487 SRG524482:SRG524487 SHK524482:SHK524487 RXO524482:RXO524487 RNS524482:RNS524487 RDW524482:RDW524487 QUA524482:QUA524487 QKE524482:QKE524487 QAI524482:QAI524487 PQM524482:PQM524487 PGQ524482:PGQ524487 OWU524482:OWU524487 OMY524482:OMY524487 ODC524482:ODC524487 NTG524482:NTG524487 NJK524482:NJK524487 MZO524482:MZO524487 MPS524482:MPS524487 MFW524482:MFW524487 LWA524482:LWA524487 LME524482:LME524487 LCI524482:LCI524487 KSM524482:KSM524487 KIQ524482:KIQ524487 JYU524482:JYU524487 JOY524482:JOY524487 JFC524482:JFC524487 IVG524482:IVG524487 ILK524482:ILK524487 IBO524482:IBO524487 HRS524482:HRS524487 HHW524482:HHW524487 GYA524482:GYA524487 GOE524482:GOE524487 GEI524482:GEI524487 FUM524482:FUM524487 FKQ524482:FKQ524487 FAU524482:FAU524487 EQY524482:EQY524487 EHC524482:EHC524487 DXG524482:DXG524487 DNK524482:DNK524487 DDO524482:DDO524487 CTS524482:CTS524487 CJW524482:CJW524487 CAA524482:CAA524487 BQE524482:BQE524487 BGI524482:BGI524487 AWM524482:AWM524487 AMQ524482:AMQ524487 ACU524482:ACU524487 SY524482:SY524487 JC524482:JC524487 D524482:E524487 WVO458946:WVO458951 WLS458946:WLS458951 WBW458946:WBW458951 VSA458946:VSA458951 VIE458946:VIE458951 UYI458946:UYI458951 UOM458946:UOM458951 UEQ458946:UEQ458951 TUU458946:TUU458951 TKY458946:TKY458951 TBC458946:TBC458951 SRG458946:SRG458951 SHK458946:SHK458951 RXO458946:RXO458951 RNS458946:RNS458951 RDW458946:RDW458951 QUA458946:QUA458951 QKE458946:QKE458951 QAI458946:QAI458951 PQM458946:PQM458951 PGQ458946:PGQ458951 OWU458946:OWU458951 OMY458946:OMY458951 ODC458946:ODC458951 NTG458946:NTG458951 NJK458946:NJK458951 MZO458946:MZO458951 MPS458946:MPS458951 MFW458946:MFW458951 LWA458946:LWA458951 LME458946:LME458951 LCI458946:LCI458951 KSM458946:KSM458951 KIQ458946:KIQ458951 JYU458946:JYU458951 JOY458946:JOY458951 JFC458946:JFC458951 IVG458946:IVG458951 ILK458946:ILK458951 IBO458946:IBO458951 HRS458946:HRS458951 HHW458946:HHW458951 GYA458946:GYA458951 GOE458946:GOE458951 GEI458946:GEI458951 FUM458946:FUM458951 FKQ458946:FKQ458951 FAU458946:FAU458951 EQY458946:EQY458951 EHC458946:EHC458951 DXG458946:DXG458951 DNK458946:DNK458951 DDO458946:DDO458951 CTS458946:CTS458951 CJW458946:CJW458951 CAA458946:CAA458951 BQE458946:BQE458951 BGI458946:BGI458951 AWM458946:AWM458951 AMQ458946:AMQ458951 ACU458946:ACU458951 SY458946:SY458951 JC458946:JC458951 D458946:E458951 WVO393410:WVO393415 WLS393410:WLS393415 WBW393410:WBW393415 VSA393410:VSA393415 VIE393410:VIE393415 UYI393410:UYI393415 UOM393410:UOM393415 UEQ393410:UEQ393415 TUU393410:TUU393415 TKY393410:TKY393415 TBC393410:TBC393415 SRG393410:SRG393415 SHK393410:SHK393415 RXO393410:RXO393415 RNS393410:RNS393415 RDW393410:RDW393415 QUA393410:QUA393415 QKE393410:QKE393415 QAI393410:QAI393415 PQM393410:PQM393415 PGQ393410:PGQ393415 OWU393410:OWU393415 OMY393410:OMY393415 ODC393410:ODC393415 NTG393410:NTG393415 NJK393410:NJK393415 MZO393410:MZO393415 MPS393410:MPS393415 MFW393410:MFW393415 LWA393410:LWA393415 LME393410:LME393415 LCI393410:LCI393415 KSM393410:KSM393415 KIQ393410:KIQ393415 JYU393410:JYU393415 JOY393410:JOY393415 JFC393410:JFC393415 IVG393410:IVG393415 ILK393410:ILK393415 IBO393410:IBO393415 HRS393410:HRS393415 HHW393410:HHW393415 GYA393410:GYA393415 GOE393410:GOE393415 GEI393410:GEI393415 FUM393410:FUM393415 FKQ393410:FKQ393415 FAU393410:FAU393415 EQY393410:EQY393415 EHC393410:EHC393415 DXG393410:DXG393415 DNK393410:DNK393415 DDO393410:DDO393415 CTS393410:CTS393415 CJW393410:CJW393415 CAA393410:CAA393415 BQE393410:BQE393415 BGI393410:BGI393415 AWM393410:AWM393415 AMQ393410:AMQ393415 ACU393410:ACU393415 SY393410:SY393415 JC393410:JC393415 D393410:E393415 WVO327874:WVO327879 WLS327874:WLS327879 WBW327874:WBW327879 VSA327874:VSA327879 VIE327874:VIE327879 UYI327874:UYI327879 UOM327874:UOM327879 UEQ327874:UEQ327879 TUU327874:TUU327879 TKY327874:TKY327879 TBC327874:TBC327879 SRG327874:SRG327879 SHK327874:SHK327879 RXO327874:RXO327879 RNS327874:RNS327879 RDW327874:RDW327879 QUA327874:QUA327879 QKE327874:QKE327879 QAI327874:QAI327879 PQM327874:PQM327879 PGQ327874:PGQ327879 OWU327874:OWU327879 OMY327874:OMY327879 ODC327874:ODC327879 NTG327874:NTG327879 NJK327874:NJK327879 MZO327874:MZO327879 MPS327874:MPS327879 MFW327874:MFW327879 LWA327874:LWA327879 LME327874:LME327879 LCI327874:LCI327879 KSM327874:KSM327879 KIQ327874:KIQ327879 JYU327874:JYU327879 JOY327874:JOY327879 JFC327874:JFC327879 IVG327874:IVG327879 ILK327874:ILK327879 IBO327874:IBO327879 HRS327874:HRS327879 HHW327874:HHW327879 GYA327874:GYA327879 GOE327874:GOE327879 GEI327874:GEI327879 FUM327874:FUM327879 FKQ327874:FKQ327879 FAU327874:FAU327879 EQY327874:EQY327879 EHC327874:EHC327879 DXG327874:DXG327879 DNK327874:DNK327879 DDO327874:DDO327879 CTS327874:CTS327879 CJW327874:CJW327879 CAA327874:CAA327879 BQE327874:BQE327879 BGI327874:BGI327879 AWM327874:AWM327879 AMQ327874:AMQ327879 ACU327874:ACU327879 SY327874:SY327879 JC327874:JC327879 D327874:E327879 WVO262338:WVO262343 WLS262338:WLS262343 WBW262338:WBW262343 VSA262338:VSA262343 VIE262338:VIE262343 UYI262338:UYI262343 UOM262338:UOM262343 UEQ262338:UEQ262343 TUU262338:TUU262343 TKY262338:TKY262343 TBC262338:TBC262343 SRG262338:SRG262343 SHK262338:SHK262343 RXO262338:RXO262343 RNS262338:RNS262343 RDW262338:RDW262343 QUA262338:QUA262343 QKE262338:QKE262343 QAI262338:QAI262343 PQM262338:PQM262343 PGQ262338:PGQ262343 OWU262338:OWU262343 OMY262338:OMY262343 ODC262338:ODC262343 NTG262338:NTG262343 NJK262338:NJK262343 MZO262338:MZO262343 MPS262338:MPS262343 MFW262338:MFW262343 LWA262338:LWA262343 LME262338:LME262343 LCI262338:LCI262343 KSM262338:KSM262343 KIQ262338:KIQ262343 JYU262338:JYU262343 JOY262338:JOY262343 JFC262338:JFC262343 IVG262338:IVG262343 ILK262338:ILK262343 IBO262338:IBO262343 HRS262338:HRS262343 HHW262338:HHW262343 GYA262338:GYA262343 GOE262338:GOE262343 GEI262338:GEI262343 FUM262338:FUM262343 FKQ262338:FKQ262343 FAU262338:FAU262343 EQY262338:EQY262343 EHC262338:EHC262343 DXG262338:DXG262343 DNK262338:DNK262343 DDO262338:DDO262343 CTS262338:CTS262343 CJW262338:CJW262343 CAA262338:CAA262343 BQE262338:BQE262343 BGI262338:BGI262343 AWM262338:AWM262343 AMQ262338:AMQ262343 ACU262338:ACU262343 SY262338:SY262343 JC262338:JC262343 D262338:E262343 WVO196802:WVO196807 WLS196802:WLS196807 WBW196802:WBW196807 VSA196802:VSA196807 VIE196802:VIE196807 UYI196802:UYI196807 UOM196802:UOM196807 UEQ196802:UEQ196807 TUU196802:TUU196807 TKY196802:TKY196807 TBC196802:TBC196807 SRG196802:SRG196807 SHK196802:SHK196807 RXO196802:RXO196807 RNS196802:RNS196807 RDW196802:RDW196807 QUA196802:QUA196807 QKE196802:QKE196807 QAI196802:QAI196807 PQM196802:PQM196807 PGQ196802:PGQ196807 OWU196802:OWU196807 OMY196802:OMY196807 ODC196802:ODC196807 NTG196802:NTG196807 NJK196802:NJK196807 MZO196802:MZO196807 MPS196802:MPS196807 MFW196802:MFW196807 LWA196802:LWA196807 LME196802:LME196807 LCI196802:LCI196807 KSM196802:KSM196807 KIQ196802:KIQ196807 JYU196802:JYU196807 JOY196802:JOY196807 JFC196802:JFC196807 IVG196802:IVG196807 ILK196802:ILK196807 IBO196802:IBO196807 HRS196802:HRS196807 HHW196802:HHW196807 GYA196802:GYA196807 GOE196802:GOE196807 GEI196802:GEI196807 FUM196802:FUM196807 FKQ196802:FKQ196807 FAU196802:FAU196807 EQY196802:EQY196807 EHC196802:EHC196807 DXG196802:DXG196807 DNK196802:DNK196807 DDO196802:DDO196807 CTS196802:CTS196807 CJW196802:CJW196807 CAA196802:CAA196807 BQE196802:BQE196807 BGI196802:BGI196807 AWM196802:AWM196807 AMQ196802:AMQ196807 ACU196802:ACU196807 SY196802:SY196807 JC196802:JC196807 D196802:E196807 WVO131266:WVO131271 WLS131266:WLS131271 WBW131266:WBW131271 VSA131266:VSA131271 VIE131266:VIE131271 UYI131266:UYI131271 UOM131266:UOM131271 UEQ131266:UEQ131271 TUU131266:TUU131271 TKY131266:TKY131271 TBC131266:TBC131271 SRG131266:SRG131271 SHK131266:SHK131271 RXO131266:RXO131271 RNS131266:RNS131271 RDW131266:RDW131271 QUA131266:QUA131271 QKE131266:QKE131271 QAI131266:QAI131271 PQM131266:PQM131271 PGQ131266:PGQ131271 OWU131266:OWU131271 OMY131266:OMY131271 ODC131266:ODC131271 NTG131266:NTG131271 NJK131266:NJK131271 MZO131266:MZO131271 MPS131266:MPS131271 MFW131266:MFW131271 LWA131266:LWA131271 LME131266:LME131271 LCI131266:LCI131271 KSM131266:KSM131271 KIQ131266:KIQ131271 JYU131266:JYU131271 JOY131266:JOY131271 JFC131266:JFC131271 IVG131266:IVG131271 ILK131266:ILK131271 IBO131266:IBO131271 HRS131266:HRS131271 HHW131266:HHW131271 GYA131266:GYA131271 GOE131266:GOE131271 GEI131266:GEI131271 FUM131266:FUM131271 FKQ131266:FKQ131271 FAU131266:FAU131271 EQY131266:EQY131271 EHC131266:EHC131271 DXG131266:DXG131271 DNK131266:DNK131271 DDO131266:DDO131271 CTS131266:CTS131271 CJW131266:CJW131271 CAA131266:CAA131271 BQE131266:BQE131271 BGI131266:BGI131271 AWM131266:AWM131271 AMQ131266:AMQ131271 ACU131266:ACU131271 SY131266:SY131271 JC131266:JC131271 D131266:E131271 WVO65730:WVO65735 WLS65730:WLS65735 WBW65730:WBW65735 VSA65730:VSA65735 VIE65730:VIE65735 UYI65730:UYI65735 UOM65730:UOM65735 UEQ65730:UEQ65735 TUU65730:TUU65735 TKY65730:TKY65735 TBC65730:TBC65735 SRG65730:SRG65735 SHK65730:SHK65735 RXO65730:RXO65735 RNS65730:RNS65735 RDW65730:RDW65735 QUA65730:QUA65735 QKE65730:QKE65735 QAI65730:QAI65735 PQM65730:PQM65735 PGQ65730:PGQ65735 OWU65730:OWU65735 OMY65730:OMY65735 ODC65730:ODC65735 NTG65730:NTG65735 NJK65730:NJK65735 MZO65730:MZO65735 MPS65730:MPS65735 MFW65730:MFW65735 LWA65730:LWA65735 LME65730:LME65735 LCI65730:LCI65735 KSM65730:KSM65735 KIQ65730:KIQ65735 JYU65730:JYU65735 JOY65730:JOY65735 JFC65730:JFC65735 IVG65730:IVG65735 ILK65730:ILK65735 IBO65730:IBO65735 HRS65730:HRS65735 HHW65730:HHW65735 GYA65730:GYA65735 GOE65730:GOE65735 GEI65730:GEI65735 FUM65730:FUM65735 FKQ65730:FKQ65735 FAU65730:FAU65735 EQY65730:EQY65735 EHC65730:EHC65735 DXG65730:DXG65735 DNK65730:DNK65735 DDO65730:DDO65735 CTS65730:CTS65735 CJW65730:CJW65735 CAA65730:CAA65735 BQE65730:BQE65735 BGI65730:BGI65735 AWM65730:AWM65735 AMQ65730:AMQ65735 ACU65730:ACU65735 SY65730:SY65735 JC65730:JC65735 D65730:E65735 WVO983162:WVO983167 WLS983162:WLS983167 WBW983162:WBW983167 VSA983162:VSA983167 VIE983162:VIE983167 UYI983162:UYI983167 UOM983162:UOM983167 UEQ983162:UEQ983167 TUU983162:TUU983167 TKY983162:TKY983167 TBC983162:TBC983167 SRG983162:SRG983167 SHK983162:SHK983167 RXO983162:RXO983167 RNS983162:RNS983167 RDW983162:RDW983167 QUA983162:QUA983167 QKE983162:QKE983167 QAI983162:QAI983167 PQM983162:PQM983167 PGQ983162:PGQ983167 OWU983162:OWU983167 OMY983162:OMY983167 ODC983162:ODC983167 NTG983162:NTG983167 NJK983162:NJK983167 MZO983162:MZO983167 MPS983162:MPS983167 MFW983162:MFW983167 LWA983162:LWA983167 LME983162:LME983167 LCI983162:LCI983167 KSM983162:KSM983167 KIQ983162:KIQ983167 JYU983162:JYU983167 JOY983162:JOY983167 JFC983162:JFC983167 IVG983162:IVG983167 ILK983162:ILK983167 IBO983162:IBO983167 HRS983162:HRS983167 HHW983162:HHW983167 GYA983162:GYA983167 GOE983162:GOE983167 GEI983162:GEI983167 FUM983162:FUM983167 FKQ983162:FKQ983167 FAU983162:FAU983167 EQY983162:EQY983167 EHC983162:EHC983167 DXG983162:DXG983167 DNK983162:DNK983167 DDO983162:DDO983167 CTS983162:CTS983167 CJW983162:CJW983167 CAA983162:CAA983167 BQE983162:BQE983167 BGI983162:BGI983167 AWM983162:AWM983167 AMQ983162:AMQ983167 ACU983162:ACU983167 SY983162:SY983167 JC983162:JC983167 D983162:E983167 WVO917626:WVO917631 WLS917626:WLS917631 WBW917626:WBW917631 VSA917626:VSA917631 VIE917626:VIE917631 UYI917626:UYI917631 UOM917626:UOM917631 UEQ917626:UEQ917631 TUU917626:TUU917631 TKY917626:TKY917631 TBC917626:TBC917631 SRG917626:SRG917631 SHK917626:SHK917631 RXO917626:RXO917631 RNS917626:RNS917631 RDW917626:RDW917631 QUA917626:QUA917631 QKE917626:QKE917631 QAI917626:QAI917631 PQM917626:PQM917631 PGQ917626:PGQ917631 OWU917626:OWU917631 OMY917626:OMY917631 ODC917626:ODC917631 NTG917626:NTG917631 NJK917626:NJK917631 MZO917626:MZO917631 MPS917626:MPS917631 MFW917626:MFW917631 LWA917626:LWA917631 LME917626:LME917631 LCI917626:LCI917631 KSM917626:KSM917631 KIQ917626:KIQ917631 JYU917626:JYU917631 JOY917626:JOY917631 JFC917626:JFC917631 IVG917626:IVG917631 ILK917626:ILK917631 IBO917626:IBO917631 HRS917626:HRS917631 HHW917626:HHW917631 GYA917626:GYA917631 GOE917626:GOE917631 GEI917626:GEI917631 FUM917626:FUM917631 FKQ917626:FKQ917631 FAU917626:FAU917631 EQY917626:EQY917631 EHC917626:EHC917631 DXG917626:DXG917631 DNK917626:DNK917631 DDO917626:DDO917631 CTS917626:CTS917631 CJW917626:CJW917631 CAA917626:CAA917631 BQE917626:BQE917631 BGI917626:BGI917631 AWM917626:AWM917631 AMQ917626:AMQ917631 ACU917626:ACU917631 SY917626:SY917631 JC917626:JC917631 D917626:E917631 WVO852090:WVO852095 WLS852090:WLS852095 WBW852090:WBW852095 VSA852090:VSA852095 VIE852090:VIE852095 UYI852090:UYI852095 UOM852090:UOM852095 UEQ852090:UEQ852095 TUU852090:TUU852095 TKY852090:TKY852095 TBC852090:TBC852095 SRG852090:SRG852095 SHK852090:SHK852095 RXO852090:RXO852095 RNS852090:RNS852095 RDW852090:RDW852095 QUA852090:QUA852095 QKE852090:QKE852095 QAI852090:QAI852095 PQM852090:PQM852095 PGQ852090:PGQ852095 OWU852090:OWU852095 OMY852090:OMY852095 ODC852090:ODC852095 NTG852090:NTG852095 NJK852090:NJK852095 MZO852090:MZO852095 MPS852090:MPS852095 MFW852090:MFW852095 LWA852090:LWA852095 LME852090:LME852095 LCI852090:LCI852095 KSM852090:KSM852095 KIQ852090:KIQ852095 JYU852090:JYU852095 JOY852090:JOY852095 JFC852090:JFC852095 IVG852090:IVG852095 ILK852090:ILK852095 IBO852090:IBO852095 HRS852090:HRS852095 HHW852090:HHW852095 GYA852090:GYA852095 GOE852090:GOE852095 GEI852090:GEI852095 FUM852090:FUM852095 FKQ852090:FKQ852095 FAU852090:FAU852095 EQY852090:EQY852095 EHC852090:EHC852095 DXG852090:DXG852095 DNK852090:DNK852095 DDO852090:DDO852095 CTS852090:CTS852095 CJW852090:CJW852095 CAA852090:CAA852095 BQE852090:BQE852095 BGI852090:BGI852095 AWM852090:AWM852095 AMQ852090:AMQ852095 ACU852090:ACU852095 SY852090:SY852095 JC852090:JC852095 D852090:E852095 WVO786554:WVO786559 WLS786554:WLS786559 WBW786554:WBW786559 VSA786554:VSA786559 VIE786554:VIE786559 UYI786554:UYI786559 UOM786554:UOM786559 UEQ786554:UEQ786559 TUU786554:TUU786559 TKY786554:TKY786559 TBC786554:TBC786559 SRG786554:SRG786559 SHK786554:SHK786559 RXO786554:RXO786559 RNS786554:RNS786559 RDW786554:RDW786559 QUA786554:QUA786559 QKE786554:QKE786559 QAI786554:QAI786559 PQM786554:PQM786559 PGQ786554:PGQ786559 OWU786554:OWU786559 OMY786554:OMY786559 ODC786554:ODC786559 NTG786554:NTG786559 NJK786554:NJK786559 MZO786554:MZO786559 MPS786554:MPS786559 MFW786554:MFW786559 LWA786554:LWA786559 LME786554:LME786559 LCI786554:LCI786559 KSM786554:KSM786559 KIQ786554:KIQ786559 JYU786554:JYU786559 JOY786554:JOY786559 JFC786554:JFC786559 IVG786554:IVG786559 ILK786554:ILK786559 IBO786554:IBO786559 HRS786554:HRS786559 HHW786554:HHW786559 GYA786554:GYA786559 GOE786554:GOE786559 GEI786554:GEI786559 FUM786554:FUM786559 FKQ786554:FKQ786559 FAU786554:FAU786559 EQY786554:EQY786559 EHC786554:EHC786559 DXG786554:DXG786559 DNK786554:DNK786559 DDO786554:DDO786559 CTS786554:CTS786559 CJW786554:CJW786559 CAA786554:CAA786559 BQE786554:BQE786559 BGI786554:BGI786559 AWM786554:AWM786559 AMQ786554:AMQ786559 ACU786554:ACU786559 SY786554:SY786559 JC786554:JC786559 D786554:E786559 WVO721018:WVO721023 WLS721018:WLS721023 WBW721018:WBW721023 VSA721018:VSA721023 VIE721018:VIE721023 UYI721018:UYI721023 UOM721018:UOM721023 UEQ721018:UEQ721023 TUU721018:TUU721023 TKY721018:TKY721023 TBC721018:TBC721023 SRG721018:SRG721023 SHK721018:SHK721023 RXO721018:RXO721023 RNS721018:RNS721023 RDW721018:RDW721023 QUA721018:QUA721023 QKE721018:QKE721023 QAI721018:QAI721023 PQM721018:PQM721023 PGQ721018:PGQ721023 OWU721018:OWU721023 OMY721018:OMY721023 ODC721018:ODC721023 NTG721018:NTG721023 NJK721018:NJK721023 MZO721018:MZO721023 MPS721018:MPS721023 MFW721018:MFW721023 LWA721018:LWA721023 LME721018:LME721023 LCI721018:LCI721023 KSM721018:KSM721023 KIQ721018:KIQ721023 JYU721018:JYU721023 JOY721018:JOY721023 JFC721018:JFC721023 IVG721018:IVG721023 ILK721018:ILK721023 IBO721018:IBO721023 HRS721018:HRS721023 HHW721018:HHW721023 GYA721018:GYA721023 GOE721018:GOE721023 GEI721018:GEI721023 FUM721018:FUM721023 FKQ721018:FKQ721023 FAU721018:FAU721023 EQY721018:EQY721023 EHC721018:EHC721023 DXG721018:DXG721023 DNK721018:DNK721023 DDO721018:DDO721023 CTS721018:CTS721023 CJW721018:CJW721023 CAA721018:CAA721023 BQE721018:BQE721023 BGI721018:BGI721023 AWM721018:AWM721023 AMQ721018:AMQ721023 ACU721018:ACU721023 SY721018:SY721023 JC721018:JC721023 D721018:E721023 WVO655482:WVO655487 WLS655482:WLS655487 WBW655482:WBW655487 VSA655482:VSA655487 VIE655482:VIE655487 UYI655482:UYI655487 UOM655482:UOM655487 UEQ655482:UEQ655487 TUU655482:TUU655487 TKY655482:TKY655487 TBC655482:TBC655487 SRG655482:SRG655487 SHK655482:SHK655487 RXO655482:RXO655487 RNS655482:RNS655487 RDW655482:RDW655487 QUA655482:QUA655487 QKE655482:QKE655487 QAI655482:QAI655487 PQM655482:PQM655487 PGQ655482:PGQ655487 OWU655482:OWU655487 OMY655482:OMY655487 ODC655482:ODC655487 NTG655482:NTG655487 NJK655482:NJK655487 MZO655482:MZO655487 MPS655482:MPS655487 MFW655482:MFW655487 LWA655482:LWA655487 LME655482:LME655487 LCI655482:LCI655487 KSM655482:KSM655487 KIQ655482:KIQ655487 JYU655482:JYU655487 JOY655482:JOY655487 JFC655482:JFC655487 IVG655482:IVG655487 ILK655482:ILK655487 IBO655482:IBO655487 HRS655482:HRS655487 HHW655482:HHW655487 GYA655482:GYA655487 GOE655482:GOE655487 GEI655482:GEI655487 FUM655482:FUM655487 FKQ655482:FKQ655487 FAU655482:FAU655487 EQY655482:EQY655487 EHC655482:EHC655487 DXG655482:DXG655487 DNK655482:DNK655487 DDO655482:DDO655487 CTS655482:CTS655487 CJW655482:CJW655487 CAA655482:CAA655487 BQE655482:BQE655487 BGI655482:BGI655487 AWM655482:AWM655487 AMQ655482:AMQ655487 ACU655482:ACU655487 SY655482:SY655487 JC655482:JC655487 D655482:E655487 WVO589946:WVO589951 WLS589946:WLS589951 WBW589946:WBW589951 VSA589946:VSA589951 VIE589946:VIE589951 UYI589946:UYI589951 UOM589946:UOM589951 UEQ589946:UEQ589951 TUU589946:TUU589951 TKY589946:TKY589951 TBC589946:TBC589951 SRG589946:SRG589951 SHK589946:SHK589951 RXO589946:RXO589951 RNS589946:RNS589951 RDW589946:RDW589951 QUA589946:QUA589951 QKE589946:QKE589951 QAI589946:QAI589951 PQM589946:PQM589951 PGQ589946:PGQ589951 OWU589946:OWU589951 OMY589946:OMY589951 ODC589946:ODC589951 NTG589946:NTG589951 NJK589946:NJK589951 MZO589946:MZO589951 MPS589946:MPS589951 MFW589946:MFW589951 LWA589946:LWA589951 LME589946:LME589951 LCI589946:LCI589951 KSM589946:KSM589951 KIQ589946:KIQ589951 JYU589946:JYU589951 JOY589946:JOY589951 JFC589946:JFC589951 IVG589946:IVG589951 ILK589946:ILK589951 IBO589946:IBO589951 HRS589946:HRS589951 HHW589946:HHW589951 GYA589946:GYA589951 GOE589946:GOE589951 GEI589946:GEI589951 FUM589946:FUM589951 FKQ589946:FKQ589951 FAU589946:FAU589951 EQY589946:EQY589951 EHC589946:EHC589951 DXG589946:DXG589951 DNK589946:DNK589951 DDO589946:DDO589951 CTS589946:CTS589951 CJW589946:CJW589951 CAA589946:CAA589951 BQE589946:BQE589951 BGI589946:BGI589951 AWM589946:AWM589951 AMQ589946:AMQ589951 ACU589946:ACU589951 SY589946:SY589951 JC589946:JC589951 D589946:E589951 WVO524410:WVO524415 WLS524410:WLS524415 WBW524410:WBW524415 VSA524410:VSA524415 VIE524410:VIE524415 UYI524410:UYI524415 UOM524410:UOM524415 UEQ524410:UEQ524415 TUU524410:TUU524415 TKY524410:TKY524415 TBC524410:TBC524415 SRG524410:SRG524415 SHK524410:SHK524415 RXO524410:RXO524415 RNS524410:RNS524415 RDW524410:RDW524415 QUA524410:QUA524415 QKE524410:QKE524415 QAI524410:QAI524415 PQM524410:PQM524415 PGQ524410:PGQ524415 OWU524410:OWU524415 OMY524410:OMY524415 ODC524410:ODC524415 NTG524410:NTG524415 NJK524410:NJK524415 MZO524410:MZO524415 MPS524410:MPS524415 MFW524410:MFW524415 LWA524410:LWA524415 LME524410:LME524415 LCI524410:LCI524415 KSM524410:KSM524415 KIQ524410:KIQ524415 JYU524410:JYU524415 JOY524410:JOY524415 JFC524410:JFC524415 IVG524410:IVG524415 ILK524410:ILK524415 IBO524410:IBO524415 HRS524410:HRS524415 HHW524410:HHW524415 GYA524410:GYA524415 GOE524410:GOE524415 GEI524410:GEI524415 FUM524410:FUM524415 FKQ524410:FKQ524415 FAU524410:FAU524415 EQY524410:EQY524415 EHC524410:EHC524415 DXG524410:DXG524415 DNK524410:DNK524415 DDO524410:DDO524415 CTS524410:CTS524415 CJW524410:CJW524415 CAA524410:CAA524415 BQE524410:BQE524415 BGI524410:BGI524415 AWM524410:AWM524415 AMQ524410:AMQ524415 ACU524410:ACU524415 SY524410:SY524415 JC524410:JC524415 D524410:E524415 WVO458874:WVO458879 WLS458874:WLS458879 WBW458874:WBW458879 VSA458874:VSA458879 VIE458874:VIE458879 UYI458874:UYI458879 UOM458874:UOM458879 UEQ458874:UEQ458879 TUU458874:TUU458879 TKY458874:TKY458879 TBC458874:TBC458879 SRG458874:SRG458879 SHK458874:SHK458879 RXO458874:RXO458879 RNS458874:RNS458879 RDW458874:RDW458879 QUA458874:QUA458879 QKE458874:QKE458879 QAI458874:QAI458879 PQM458874:PQM458879 PGQ458874:PGQ458879 OWU458874:OWU458879 OMY458874:OMY458879 ODC458874:ODC458879 NTG458874:NTG458879 NJK458874:NJK458879 MZO458874:MZO458879 MPS458874:MPS458879 MFW458874:MFW458879 LWA458874:LWA458879 LME458874:LME458879 LCI458874:LCI458879 KSM458874:KSM458879 KIQ458874:KIQ458879 JYU458874:JYU458879 JOY458874:JOY458879 JFC458874:JFC458879 IVG458874:IVG458879 ILK458874:ILK458879 IBO458874:IBO458879 HRS458874:HRS458879 HHW458874:HHW458879 GYA458874:GYA458879 GOE458874:GOE458879 GEI458874:GEI458879 FUM458874:FUM458879 FKQ458874:FKQ458879 FAU458874:FAU458879 EQY458874:EQY458879 EHC458874:EHC458879 DXG458874:DXG458879 DNK458874:DNK458879 DDO458874:DDO458879 CTS458874:CTS458879 CJW458874:CJW458879 CAA458874:CAA458879 BQE458874:BQE458879 BGI458874:BGI458879 AWM458874:AWM458879 AMQ458874:AMQ458879 ACU458874:ACU458879 SY458874:SY458879 JC458874:JC458879 D458874:E458879 WVO393338:WVO393343 WLS393338:WLS393343 WBW393338:WBW393343 VSA393338:VSA393343 VIE393338:VIE393343 UYI393338:UYI393343 UOM393338:UOM393343 UEQ393338:UEQ393343 TUU393338:TUU393343 TKY393338:TKY393343 TBC393338:TBC393343 SRG393338:SRG393343 SHK393338:SHK393343 RXO393338:RXO393343 RNS393338:RNS393343 RDW393338:RDW393343 QUA393338:QUA393343 QKE393338:QKE393343 QAI393338:QAI393343 PQM393338:PQM393343 PGQ393338:PGQ393343 OWU393338:OWU393343 OMY393338:OMY393343 ODC393338:ODC393343 NTG393338:NTG393343 NJK393338:NJK393343 MZO393338:MZO393343 MPS393338:MPS393343 MFW393338:MFW393343 LWA393338:LWA393343 LME393338:LME393343 LCI393338:LCI393343 KSM393338:KSM393343 KIQ393338:KIQ393343 JYU393338:JYU393343 JOY393338:JOY393343 JFC393338:JFC393343 IVG393338:IVG393343 ILK393338:ILK393343 IBO393338:IBO393343 HRS393338:HRS393343 HHW393338:HHW393343 GYA393338:GYA393343 GOE393338:GOE393343 GEI393338:GEI393343 FUM393338:FUM393343 FKQ393338:FKQ393343 FAU393338:FAU393343 EQY393338:EQY393343 EHC393338:EHC393343 DXG393338:DXG393343 DNK393338:DNK393343 DDO393338:DDO393343 CTS393338:CTS393343 CJW393338:CJW393343 CAA393338:CAA393343 BQE393338:BQE393343 BGI393338:BGI393343 AWM393338:AWM393343 AMQ393338:AMQ393343 ACU393338:ACU393343 SY393338:SY393343 JC393338:JC393343 D393338:E393343 WVO327802:WVO327807 WLS327802:WLS327807 WBW327802:WBW327807 VSA327802:VSA327807 VIE327802:VIE327807 UYI327802:UYI327807 UOM327802:UOM327807 UEQ327802:UEQ327807 TUU327802:TUU327807 TKY327802:TKY327807 TBC327802:TBC327807 SRG327802:SRG327807 SHK327802:SHK327807 RXO327802:RXO327807 RNS327802:RNS327807 RDW327802:RDW327807 QUA327802:QUA327807 QKE327802:QKE327807 QAI327802:QAI327807 PQM327802:PQM327807 PGQ327802:PGQ327807 OWU327802:OWU327807 OMY327802:OMY327807 ODC327802:ODC327807 NTG327802:NTG327807 NJK327802:NJK327807 MZO327802:MZO327807 MPS327802:MPS327807 MFW327802:MFW327807 LWA327802:LWA327807 LME327802:LME327807 LCI327802:LCI327807 KSM327802:KSM327807 KIQ327802:KIQ327807 JYU327802:JYU327807 JOY327802:JOY327807 JFC327802:JFC327807 IVG327802:IVG327807 ILK327802:ILK327807 IBO327802:IBO327807 HRS327802:HRS327807 HHW327802:HHW327807 GYA327802:GYA327807 GOE327802:GOE327807 GEI327802:GEI327807 FUM327802:FUM327807 FKQ327802:FKQ327807 FAU327802:FAU327807 EQY327802:EQY327807 EHC327802:EHC327807 DXG327802:DXG327807 DNK327802:DNK327807 DDO327802:DDO327807 CTS327802:CTS327807 CJW327802:CJW327807 CAA327802:CAA327807 BQE327802:BQE327807 BGI327802:BGI327807 AWM327802:AWM327807 AMQ327802:AMQ327807 ACU327802:ACU327807 SY327802:SY327807 JC327802:JC327807 D327802:E327807 WVO262266:WVO262271 WLS262266:WLS262271 WBW262266:WBW262271 VSA262266:VSA262271 VIE262266:VIE262271 UYI262266:UYI262271 UOM262266:UOM262271 UEQ262266:UEQ262271 TUU262266:TUU262271 TKY262266:TKY262271 TBC262266:TBC262271 SRG262266:SRG262271 SHK262266:SHK262271 RXO262266:RXO262271 RNS262266:RNS262271 RDW262266:RDW262271 QUA262266:QUA262271 QKE262266:QKE262271 QAI262266:QAI262271 PQM262266:PQM262271 PGQ262266:PGQ262271 OWU262266:OWU262271 OMY262266:OMY262271 ODC262266:ODC262271 NTG262266:NTG262271 NJK262266:NJK262271 MZO262266:MZO262271 MPS262266:MPS262271 MFW262266:MFW262271 LWA262266:LWA262271 LME262266:LME262271 LCI262266:LCI262271 KSM262266:KSM262271 KIQ262266:KIQ262271 JYU262266:JYU262271 JOY262266:JOY262271 JFC262266:JFC262271 IVG262266:IVG262271 ILK262266:ILK262271 IBO262266:IBO262271 HRS262266:HRS262271 HHW262266:HHW262271 GYA262266:GYA262271 GOE262266:GOE262271 GEI262266:GEI262271 FUM262266:FUM262271 FKQ262266:FKQ262271 FAU262266:FAU262271 EQY262266:EQY262271 EHC262266:EHC262271 DXG262266:DXG262271 DNK262266:DNK262271 DDO262266:DDO262271 CTS262266:CTS262271 CJW262266:CJW262271 CAA262266:CAA262271 BQE262266:BQE262271 BGI262266:BGI262271 AWM262266:AWM262271 AMQ262266:AMQ262271 ACU262266:ACU262271 SY262266:SY262271 JC262266:JC262271 D262266:E262271 WVO196730:WVO196735 WLS196730:WLS196735 WBW196730:WBW196735 VSA196730:VSA196735 VIE196730:VIE196735 UYI196730:UYI196735 UOM196730:UOM196735 UEQ196730:UEQ196735 TUU196730:TUU196735 TKY196730:TKY196735 TBC196730:TBC196735 SRG196730:SRG196735 SHK196730:SHK196735 RXO196730:RXO196735 RNS196730:RNS196735 RDW196730:RDW196735 QUA196730:QUA196735 QKE196730:QKE196735 QAI196730:QAI196735 PQM196730:PQM196735 PGQ196730:PGQ196735 OWU196730:OWU196735 OMY196730:OMY196735 ODC196730:ODC196735 NTG196730:NTG196735 NJK196730:NJK196735 MZO196730:MZO196735 MPS196730:MPS196735 MFW196730:MFW196735 LWA196730:LWA196735 LME196730:LME196735 LCI196730:LCI196735 KSM196730:KSM196735 KIQ196730:KIQ196735 JYU196730:JYU196735 JOY196730:JOY196735 JFC196730:JFC196735 IVG196730:IVG196735 ILK196730:ILK196735 IBO196730:IBO196735 HRS196730:HRS196735 HHW196730:HHW196735 GYA196730:GYA196735 GOE196730:GOE196735 GEI196730:GEI196735 FUM196730:FUM196735 FKQ196730:FKQ196735 FAU196730:FAU196735 EQY196730:EQY196735 EHC196730:EHC196735 DXG196730:DXG196735 DNK196730:DNK196735 DDO196730:DDO196735 CTS196730:CTS196735 CJW196730:CJW196735 CAA196730:CAA196735 BQE196730:BQE196735 BGI196730:BGI196735 AWM196730:AWM196735 AMQ196730:AMQ196735 ACU196730:ACU196735 SY196730:SY196735 JC196730:JC196735 D196730:E196735 WVO131194:WVO131199 WLS131194:WLS131199 WBW131194:WBW131199 VSA131194:VSA131199 VIE131194:VIE131199 UYI131194:UYI131199 UOM131194:UOM131199 UEQ131194:UEQ131199 TUU131194:TUU131199 TKY131194:TKY131199 TBC131194:TBC131199 SRG131194:SRG131199 SHK131194:SHK131199 RXO131194:RXO131199 RNS131194:RNS131199 RDW131194:RDW131199 QUA131194:QUA131199 QKE131194:QKE131199 QAI131194:QAI131199 PQM131194:PQM131199 PGQ131194:PGQ131199 OWU131194:OWU131199 OMY131194:OMY131199 ODC131194:ODC131199 NTG131194:NTG131199 NJK131194:NJK131199 MZO131194:MZO131199 MPS131194:MPS131199 MFW131194:MFW131199 LWA131194:LWA131199 LME131194:LME131199 LCI131194:LCI131199 KSM131194:KSM131199 KIQ131194:KIQ131199 JYU131194:JYU131199 JOY131194:JOY131199 JFC131194:JFC131199 IVG131194:IVG131199 ILK131194:ILK131199 IBO131194:IBO131199 HRS131194:HRS131199 HHW131194:HHW131199 GYA131194:GYA131199 GOE131194:GOE131199 GEI131194:GEI131199 FUM131194:FUM131199 FKQ131194:FKQ131199 FAU131194:FAU131199 EQY131194:EQY131199 EHC131194:EHC131199 DXG131194:DXG131199 DNK131194:DNK131199 DDO131194:DDO131199 CTS131194:CTS131199 CJW131194:CJW131199 CAA131194:CAA131199 BQE131194:BQE131199 BGI131194:BGI131199 AWM131194:AWM131199 AMQ131194:AMQ131199 ACU131194:ACU131199 SY131194:SY131199 JC131194:JC131199 D131194:E131199 WVO65658:WVO65663 WLS65658:WLS65663 WBW65658:WBW65663 VSA65658:VSA65663 VIE65658:VIE65663 UYI65658:UYI65663 UOM65658:UOM65663 UEQ65658:UEQ65663 TUU65658:TUU65663 TKY65658:TKY65663 TBC65658:TBC65663 SRG65658:SRG65663 SHK65658:SHK65663 RXO65658:RXO65663 RNS65658:RNS65663 RDW65658:RDW65663 QUA65658:QUA65663 QKE65658:QKE65663 QAI65658:QAI65663 PQM65658:PQM65663 PGQ65658:PGQ65663 OWU65658:OWU65663 OMY65658:OMY65663 ODC65658:ODC65663 NTG65658:NTG65663 NJK65658:NJK65663 MZO65658:MZO65663 MPS65658:MPS65663 MFW65658:MFW65663 LWA65658:LWA65663 LME65658:LME65663 LCI65658:LCI65663 KSM65658:KSM65663 KIQ65658:KIQ65663 JYU65658:JYU65663 JOY65658:JOY65663 JFC65658:JFC65663 IVG65658:IVG65663 ILK65658:ILK65663 IBO65658:IBO65663 HRS65658:HRS65663 HHW65658:HHW65663 GYA65658:GYA65663 GOE65658:GOE65663 GEI65658:GEI65663 FUM65658:FUM65663 FKQ65658:FKQ65663 FAU65658:FAU65663 EQY65658:EQY65663 EHC65658:EHC65663 DXG65658:DXG65663 DNK65658:DNK65663 DDO65658:DDO65663 CTS65658:CTS65663 CJW65658:CJW65663 CAA65658:CAA65663 BQE65658:BQE65663 BGI65658:BGI65663 AWM65658:AWM65663 AMQ65658:AMQ65663 ACU65658:ACU65663 SY65658:SY65663 JC65658:JC65663 D65658:E65663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WVO40:WVO46 WLS40:WLS46 WBW40:WBW46 VSA40:VSA46 VIE40:VIE46 UYI40:UYI46 UOM40:UOM46 UEQ40:UEQ46 TUU40:TUU46 TKY40:TKY46 TBC40:TBC46 SRG40:SRG46 SHK40:SHK46 RXO40:RXO46 RNS40:RNS46 RDW40:RDW46 QUA40:QUA46 QKE40:QKE46 QAI40:QAI46 PQM40:PQM46 PGQ40:PGQ46 OWU40:OWU46 OMY40:OMY46 ODC40:ODC46 NTG40:NTG46 NJK40:NJK46 MZO40:MZO46 MPS40:MPS46 MFW40:MFW46 LWA40:LWA46 LME40:LME46 LCI40:LCI46 KSM40:KSM46 KIQ40:KIQ46 JYU40:JYU46 JOY40:JOY46 JFC40:JFC46 IVG40:IVG46 ILK40:ILK46 IBO40:IBO46 HRS40:HRS46 HHW40:HHW46 GYA40:GYA46 GOE40:GOE46 GEI40:GEI46 FUM40:FUM46 FKQ40:FKQ46 FAU40:FAU46 EQY40:EQY46 EHC40:EHC46 DXG40:DXG46 DNK40:DNK46 DDO40:DDO46 CTS40:CTS46 CJW40:CJW46 CAA40:CAA46 BQE40:BQE46 BGI40:BGI46 AWM40:AWM46 AMQ40:AMQ46 ACU40:ACU46 SY40:SY46 JC40:JC46 WVO49:WVO55 WLS49:WLS55 WBW49:WBW55 VSA49:VSA55 VIE49:VIE55 UYI49:UYI55 UOM49:UOM55 UEQ49:UEQ55 TUU49:TUU55 TKY49:TKY55 TBC49:TBC55 SRG49:SRG55 SHK49:SHK55 RXO49:RXO55 RNS49:RNS55 RDW49:RDW55 QUA49:QUA55 QKE49:QKE55 QAI49:QAI55 PQM49:PQM55 PGQ49:PGQ55 OWU49:OWU55 OMY49:OMY55 ODC49:ODC55 NTG49:NTG55 NJK49:NJK55 MZO49:MZO55 MPS49:MPS55 MFW49:MFW55 LWA49:LWA55 LME49:LME55 LCI49:LCI55 KSM49:KSM55 KIQ49:KIQ55 JYU49:JYU55 JOY49:JOY55 JFC49:JFC55 IVG49:IVG55 ILK49:ILK55 IBO49:IBO55 HRS49:HRS55 HHW49:HHW55 GYA49:GYA55 GOE49:GOE55 GEI49:GEI55 FUM49:FUM55 FKQ49:FKQ55 FAU49:FAU55 EQY49:EQY55 EHC49:EHC55 DXG49:DXG55 DNK49:DNK55 DDO49:DDO55 CTS49:CTS55 CJW49:CJW55 CAA49:CAA55 BQE49:BQE55 BGI49:BGI55 AWM49:AWM55 AMQ49:AMQ55 ACU49:ACU55 SY49:SY55 JC49:JC55 WVO58:WVO64 WLS58:WLS64 WBW58:WBW64 VSA58:VSA64 VIE58:VIE64 UYI58:UYI64 UOM58:UOM64 UEQ58:UEQ64 TUU58:TUU64 TKY58:TKY64 TBC58:TBC64 SRG58:SRG64 SHK58:SHK64 RXO58:RXO64 RNS58:RNS64 RDW58:RDW64 QUA58:QUA64 QKE58:QKE64 QAI58:QAI64 PQM58:PQM64 PGQ58:PGQ64 OWU58:OWU64 OMY58:OMY64 ODC58:ODC64 NTG58:NTG64 NJK58:NJK64 MZO58:MZO64 MPS58:MPS64 MFW58:MFW64 LWA58:LWA64 LME58:LME64 LCI58:LCI64 KSM58:KSM64 KIQ58:KIQ64 JYU58:JYU64 JOY58:JOY64 JFC58:JFC64 IVG58:IVG64 ILK58:ILK64 IBO58:IBO64 HRS58:HRS64 HHW58:HHW64 GYA58:GYA64 GOE58:GOE64 GEI58:GEI64 FUM58:FUM64 FKQ58:FKQ64 FAU58:FAU64 EQY58:EQY64 EHC58:EHC64 DXG58:DXG64 DNK58:DNK64 DDO58:DDO64 CTS58:CTS64 CJW58:CJW64 CAA58:CAA64 BQE58:BQE64 BGI58:BGI64 AWM58:AWM64 AMQ58:AMQ64 ACU58:ACU64 SY58:SY64 JC58:JC64 WVO67:WVO73 WLS67:WLS73 WBW67:WBW73 VSA67:VSA73 VIE67:VIE73 UYI67:UYI73 UOM67:UOM73 UEQ67:UEQ73 TUU67:TUU73 TKY67:TKY73 TBC67:TBC73 SRG67:SRG73 SHK67:SHK73 RXO67:RXO73 RNS67:RNS73 RDW67:RDW73 QUA67:QUA73 QKE67:QKE73 QAI67:QAI73 PQM67:PQM73 PGQ67:PGQ73 OWU67:OWU73 OMY67:OMY73 ODC67:ODC73 NTG67:NTG73 NJK67:NJK73 MZO67:MZO73 MPS67:MPS73 MFW67:MFW73 LWA67:LWA73 LME67:LME73 LCI67:LCI73 KSM67:KSM73 KIQ67:KIQ73 JYU67:JYU73 JOY67:JOY73 JFC67:JFC73 IVG67:IVG73 ILK67:ILK73 IBO67:IBO73 HRS67:HRS73 HHW67:HHW73 GYA67:GYA73 GOE67:GOE73 GEI67:GEI73 FUM67:FUM73 FKQ67:FKQ73 FAU67:FAU73 EQY67:EQY73 EHC67:EHC73 DXG67:DXG73 DNK67:DNK73 DDO67:DDO73 CTS67:CTS73 CJW67:CJW73 CAA67:CAA73 BQE67:BQE73 BGI67:BGI73 AWM67:AWM73 AMQ67:AMQ73 ACU67:ACU73 SY67:SY73 JC67:JC73 WVO76:WVO82 WLS76:WLS82 WBW76:WBW82 VSA76:VSA82 VIE76:VIE82 UYI76:UYI82 UOM76:UOM82 UEQ76:UEQ82 TUU76:TUU82 TKY76:TKY82 TBC76:TBC82 SRG76:SRG82 SHK76:SHK82 RXO76:RXO82 RNS76:RNS82 RDW76:RDW82 QUA76:QUA82 QKE76:QKE82 QAI76:QAI82 PQM76:PQM82 PGQ76:PGQ82 OWU76:OWU82 OMY76:OMY82 ODC76:ODC82 NTG76:NTG82 NJK76:NJK82 MZO76:MZO82 MPS76:MPS82 MFW76:MFW82 LWA76:LWA82 LME76:LME82 LCI76:LCI82 KSM76:KSM82 KIQ76:KIQ82 JYU76:JYU82 JOY76:JOY82 JFC76:JFC82 IVG76:IVG82 ILK76:ILK82 IBO76:IBO82 HRS76:HRS82 HHW76:HHW82 GYA76:GYA82 GOE76:GOE82 GEI76:GEI82 FUM76:FUM82 FKQ76:FKQ82 FAU76:FAU82 EQY76:EQY82 EHC76:EHC82 DXG76:DXG82 DNK76:DNK82 DDO76:DDO82 CTS76:CTS82 CJW76:CJW82 CAA76:CAA82 BQE76:BQE82 BGI76:BGI82 AWM76:AWM82 AMQ76:AMQ82 ACU76:ACU82 SY76:SY82 JC76:JC82 WVO85:WVO91 WLS85:WLS91 WBW85:WBW91 VSA85:VSA91 VIE85:VIE91 UYI85:UYI91 UOM85:UOM91 UEQ85:UEQ91 TUU85:TUU91 TKY85:TKY91 TBC85:TBC91 SRG85:SRG91 SHK85:SHK91 RXO85:RXO91 RNS85:RNS91 RDW85:RDW91 QUA85:QUA91 QKE85:QKE91 QAI85:QAI91 PQM85:PQM91 PGQ85:PGQ91 OWU85:OWU91 OMY85:OMY91 ODC85:ODC91 NTG85:NTG91 NJK85:NJK91 MZO85:MZO91 MPS85:MPS91 MFW85:MFW91 LWA85:LWA91 LME85:LME91 LCI85:LCI91 KSM85:KSM91 KIQ85:KIQ91 JYU85:JYU91 JOY85:JOY91 JFC85:JFC91 IVG85:IVG91 ILK85:ILK91 IBO85:IBO91 HRS85:HRS91 HHW85:HHW91 GYA85:GYA91 GOE85:GOE91 GEI85:GEI91 FUM85:FUM91 FKQ85:FKQ91 FAU85:FAU91 EQY85:EQY91 EHC85:EHC91 DXG85:DXG91 DNK85:DNK91 DDO85:DDO91 CTS85:CTS91 CJW85:CJW91 CAA85:CAA91 BQE85:BQE91 BGI85:BGI91 AWM85:AWM91 AMQ85:AMQ91 ACU85:ACU91 SY85:SY91 JC85:JC91 WVO94:WVO100 WLS94:WLS100 WBW94:WBW100 VSA94:VSA100 VIE94:VIE100 UYI94:UYI100 UOM94:UOM100 UEQ94:UEQ100 TUU94:TUU100 TKY94:TKY100 TBC94:TBC100 SRG94:SRG100 SHK94:SHK100 RXO94:RXO100 RNS94:RNS100 RDW94:RDW100 QUA94:QUA100 QKE94:QKE100 QAI94:QAI100 PQM94:PQM100 PGQ94:PGQ100 OWU94:OWU100 OMY94:OMY100 ODC94:ODC100 NTG94:NTG100 NJK94:NJK100 MZO94:MZO100 MPS94:MPS100 MFW94:MFW100 LWA94:LWA100 LME94:LME100 LCI94:LCI100 KSM94:KSM100 KIQ94:KIQ100 JYU94:JYU100 JOY94:JOY100 JFC94:JFC100 IVG94:IVG100 ILK94:ILK100 IBO94:IBO100 HRS94:HRS100 HHW94:HHW100 GYA94:GYA100 GOE94:GOE100 GEI94:GEI100 FUM94:FUM100 FKQ94:FKQ100 FAU94:FAU100 EQY94:EQY100 EHC94:EHC100 DXG94:DXG100 DNK94:DNK100 DDO94:DDO100 CTS94:CTS100 CJW94:CJW100 CAA94:CAA100 BQE94:BQE100 BGI94:BGI100 AWM94:AWM100 AMQ94:AMQ100 ACU94:ACU100 SY94:SY100 JC94:JC100 WVO103:WVO109 WLS103:WLS109 WBW103:WBW109 VSA103:VSA109 VIE103:VIE109 UYI103:UYI109 UOM103:UOM109 UEQ103:UEQ109 TUU103:TUU109 TKY103:TKY109 TBC103:TBC109 SRG103:SRG109 SHK103:SHK109 RXO103:RXO109 RNS103:RNS109 RDW103:RDW109 QUA103:QUA109 QKE103:QKE109 QAI103:QAI109 PQM103:PQM109 PGQ103:PGQ109 OWU103:OWU109 OMY103:OMY109 ODC103:ODC109 NTG103:NTG109 NJK103:NJK109 MZO103:MZO109 MPS103:MPS109 MFW103:MFW109 LWA103:LWA109 LME103:LME109 LCI103:LCI109 KSM103:KSM109 KIQ103:KIQ109 JYU103:JYU109 JOY103:JOY109 JFC103:JFC109 IVG103:IVG109 ILK103:ILK109 IBO103:IBO109 HRS103:HRS109 HHW103:HHW109 GYA103:GYA109 GOE103:GOE109 GEI103:GEI109 FUM103:FUM109 FKQ103:FKQ109 FAU103:FAU109 EQY103:EQY109 EHC103:EHC109 DXG103:DXG109 DNK103:DNK109 DDO103:DDO109 CTS103:CTS109 CJW103:CJW109 CAA103:CAA109 BQE103:BQE109 BGI103:BGI109 AWM103:AWM109 AMQ103:AMQ109 ACU103:ACU109 SY103:SY109 JC103:JC109 WVO112:WVO118 WLS112:WLS118 WBW112:WBW118 VSA112:VSA118 VIE112:VIE118 UYI112:UYI118 UOM112:UOM118 UEQ112:UEQ118 TUU112:TUU118 TKY112:TKY118 TBC112:TBC118 SRG112:SRG118 SHK112:SHK118 RXO112:RXO118 RNS112:RNS118 RDW112:RDW118 QUA112:QUA118 QKE112:QKE118 QAI112:QAI118 PQM112:PQM118 PGQ112:PGQ118 OWU112:OWU118 OMY112:OMY118 ODC112:ODC118 NTG112:NTG118 NJK112:NJK118 MZO112:MZO118 MPS112:MPS118 MFW112:MFW118 LWA112:LWA118 LME112:LME118 LCI112:LCI118 KSM112:KSM118 KIQ112:KIQ118 JYU112:JYU118 JOY112:JOY118 JFC112:JFC118 IVG112:IVG118 ILK112:ILK118 IBO112:IBO118 HRS112:HRS118 HHW112:HHW118 GYA112:GYA118 GOE112:GOE118 GEI112:GEI118 FUM112:FUM118 FKQ112:FKQ118 FAU112:FAU118 EQY112:EQY118 EHC112:EHC118 DXG112:DXG118 DNK112:DNK118 DDO112:DDO118 CTS112:CTS118 CJW112:CJW118 CAA112:CAA118 BQE112:BQE118 BGI112:BGI118 AWM112:AWM118 AMQ112:AMQ118 ACU112:ACU118 SY112:SY118 JC112:JC118 WVO121:WVO127 WLS121:WLS127 WBW121:WBW127 VSA121:VSA127 VIE121:VIE127 UYI121:UYI127 UOM121:UOM127 UEQ121:UEQ127 TUU121:TUU127 TKY121:TKY127 TBC121:TBC127 SRG121:SRG127 SHK121:SHK127 RXO121:RXO127 RNS121:RNS127 RDW121:RDW127 QUA121:QUA127 QKE121:QKE127 QAI121:QAI127 PQM121:PQM127 PGQ121:PGQ127 OWU121:OWU127 OMY121:OMY127 ODC121:ODC127 NTG121:NTG127 NJK121:NJK127 MZO121:MZO127 MPS121:MPS127 MFW121:MFW127 LWA121:LWA127 LME121:LME127 LCI121:LCI127 KSM121:KSM127 KIQ121:KIQ127 JYU121:JYU127 JOY121:JOY127 JFC121:JFC127 IVG121:IVG127 ILK121:ILK127 IBO121:IBO127 HRS121:HRS127 HHW121:HHW127 GYA121:GYA127 GOE121:GOE127 GEI121:GEI127 FUM121:FUM127 FKQ121:FKQ127 FAU121:FAU127 EQY121:EQY127 EHC121:EHC127 DXG121:DXG127 DNK121:DNK127 DDO121:DDO127 CTS121:CTS127 CJW121:CJW127 CAA121:CAA127 BQE121:BQE127 BGI121:BGI127 AWM121:AWM127 AMQ121:AMQ127 ACU121:ACU127 SY121:SY127 JC121:JC127 WVO130:WVO136 WLS130:WLS136 WBW130:WBW136 VSA130:VSA136 VIE130:VIE136 UYI130:UYI136 UOM130:UOM136 UEQ130:UEQ136 TUU130:TUU136 TKY130:TKY136 TBC130:TBC136 SRG130:SRG136 SHK130:SHK136 RXO130:RXO136 RNS130:RNS136 RDW130:RDW136 QUA130:QUA136 QKE130:QKE136 QAI130:QAI136 PQM130:PQM136 PGQ130:PGQ136 OWU130:OWU136 OMY130:OMY136 ODC130:ODC136 NTG130:NTG136 NJK130:NJK136 MZO130:MZO136 MPS130:MPS136 MFW130:MFW136 LWA130:LWA136 LME130:LME136 LCI130:LCI136 KSM130:KSM136 KIQ130:KIQ136 JYU130:JYU136 JOY130:JOY136 JFC130:JFC136 IVG130:IVG136 ILK130:ILK136 IBO130:IBO136 HRS130:HRS136 HHW130:HHW136 GYA130:GYA136 GOE130:GOE136 GEI130:GEI136 FUM130:FUM136 FKQ130:FKQ136 FAU130:FAU136 EQY130:EQY136 EHC130:EHC136 DXG130:DXG136 DNK130:DNK136 DDO130:DDO136 CTS130:CTS136 CJW130:CJW136 CAA130:CAA136 BQE130:BQE136 BGI130:BGI136 AWM130:AWM136 AMQ130:AMQ136 ACU130:ACU136 SY130:SY136 JC130:JC136 WVO139:WVO145 WLS139:WLS145 WBW139:WBW145 VSA139:VSA145 VIE139:VIE145 UYI139:UYI145 UOM139:UOM145 UEQ139:UEQ145 TUU139:TUU145 TKY139:TKY145 TBC139:TBC145 SRG139:SRG145 SHK139:SHK145 RXO139:RXO145 RNS139:RNS145 RDW139:RDW145 QUA139:QUA145 QKE139:QKE145 QAI139:QAI145 PQM139:PQM145 PGQ139:PGQ145 OWU139:OWU145 OMY139:OMY145 ODC139:ODC145 NTG139:NTG145 NJK139:NJK145 MZO139:MZO145 MPS139:MPS145 MFW139:MFW145 LWA139:LWA145 LME139:LME145 LCI139:LCI145 KSM139:KSM145 KIQ139:KIQ145 JYU139:JYU145 JOY139:JOY145 JFC139:JFC145 IVG139:IVG145 ILK139:ILK145 IBO139:IBO145 HRS139:HRS145 HHW139:HHW145 GYA139:GYA145 GOE139:GOE145 GEI139:GEI145 FUM139:FUM145 FKQ139:FKQ145 FAU139:FAU145 EQY139:EQY145 EHC139:EHC145 DXG139:DXG145 DNK139:DNK145 DDO139:DDO145 CTS139:CTS145 CJW139:CJW145 CAA139:CAA145 BQE139:BQE145 BGI139:BGI145 AWM139:AWM145 AMQ139:AMQ145 ACU139:ACU145 SY139:SY145 JC139:JC145 WVO148:WVO154 WLS148:WLS154 WBW148:WBW154 VSA148:VSA154 VIE148:VIE154 UYI148:UYI154 UOM148:UOM154 UEQ148:UEQ154 TUU148:TUU154 TKY148:TKY154 TBC148:TBC154 SRG148:SRG154 SHK148:SHK154 RXO148:RXO154 RNS148:RNS154 RDW148:RDW154 QUA148:QUA154 QKE148:QKE154 QAI148:QAI154 PQM148:PQM154 PGQ148:PGQ154 OWU148:OWU154 OMY148:OMY154 ODC148:ODC154 NTG148:NTG154 NJK148:NJK154 MZO148:MZO154 MPS148:MPS154 MFW148:MFW154 LWA148:LWA154 LME148:LME154 LCI148:LCI154 KSM148:KSM154 KIQ148:KIQ154 JYU148:JYU154 JOY148:JOY154 JFC148:JFC154 IVG148:IVG154 ILK148:ILK154 IBO148:IBO154 HRS148:HRS154 HHW148:HHW154 GYA148:GYA154 GOE148:GOE154 GEI148:GEI154 FUM148:FUM154 FKQ148:FKQ154 FAU148:FAU154 EQY148:EQY154 EHC148:EHC154 DXG148:DXG154 DNK148:DNK154 DDO148:DDO154 CTS148:CTS154 CJW148:CJW154 CAA148:CAA154 BQE148:BQE154 BGI148:BGI154 AWM148:AWM154 AMQ148:AMQ154 ACU148:ACU154 SY148:SY154 JC148:JC154 WVO157:WVO163 WLS157:WLS163 WBW157:WBW163 VSA157:VSA163 VIE157:VIE163 UYI157:UYI163 UOM157:UOM163 UEQ157:UEQ163 TUU157:TUU163 TKY157:TKY163 TBC157:TBC163 SRG157:SRG163 SHK157:SHK163 RXO157:RXO163 RNS157:RNS163 RDW157:RDW163 QUA157:QUA163 QKE157:QKE163 QAI157:QAI163 PQM157:PQM163 PGQ157:PGQ163 OWU157:OWU163 OMY157:OMY163 ODC157:ODC163 NTG157:NTG163 NJK157:NJK163 MZO157:MZO163 MPS157:MPS163 MFW157:MFW163 LWA157:LWA163 LME157:LME163 LCI157:LCI163 KSM157:KSM163 KIQ157:KIQ163 JYU157:JYU163 JOY157:JOY163 JFC157:JFC163 IVG157:IVG163 ILK157:ILK163 IBO157:IBO163 HRS157:HRS163 HHW157:HHW163 GYA157:GYA163 GOE157:GOE163 GEI157:GEI163 FUM157:FUM163 FKQ157:FKQ163 FAU157:FAU163 EQY157:EQY163 EHC157:EHC163 DXG157:DXG163 DNK157:DNK163 DDO157:DDO163 CTS157:CTS163 CJW157:CJW163 CAA157:CAA163 BQE157:BQE163 BGI157:BGI163 AWM157:AWM163 AMQ157:AMQ163 ACU157:ACU163 SY157:SY163 JC157:JC163 WVO166:WVO172 WLS166:WLS172 WBW166:WBW172 VSA166:VSA172 VIE166:VIE172 UYI166:UYI172 UOM166:UOM172 UEQ166:UEQ172 TUU166:TUU172 TKY166:TKY172 TBC166:TBC172 SRG166:SRG172 SHK166:SHK172 RXO166:RXO172 RNS166:RNS172 RDW166:RDW172 QUA166:QUA172 QKE166:QKE172 QAI166:QAI172 PQM166:PQM172 PGQ166:PGQ172 OWU166:OWU172 OMY166:OMY172 ODC166:ODC172 NTG166:NTG172 NJK166:NJK172 MZO166:MZO172 MPS166:MPS172 MFW166:MFW172 LWA166:LWA172 LME166:LME172 LCI166:LCI172 KSM166:KSM172 KIQ166:KIQ172 JYU166:JYU172 JOY166:JOY172 JFC166:JFC172 IVG166:IVG172 ILK166:ILK172 IBO166:IBO172 HRS166:HRS172 HHW166:HHW172 GYA166:GYA172 GOE166:GOE172 GEI166:GEI172 FUM166:FUM172 FKQ166:FKQ172 FAU166:FAU172 EQY166:EQY172 EHC166:EHC172 DXG166:DXG172 DNK166:DNK172 DDO166:DDO172 CTS166:CTS172 CJW166:CJW172 CAA166:CAA172 BQE166:BQE172 BGI166:BGI172 AWM166:AWM172 AMQ166:AMQ172 ACU166:ACU172 SY166:SY172 JC166:JC172 WVO175:WVO181 WLS175:WLS181 WBW175:WBW181 VSA175:VSA181 VIE175:VIE181 UYI175:UYI181 UOM175:UOM181 UEQ175:UEQ181 TUU175:TUU181 TKY175:TKY181 TBC175:TBC181 SRG175:SRG181 SHK175:SHK181 RXO175:RXO181 RNS175:RNS181 RDW175:RDW181 QUA175:QUA181 QKE175:QKE181 QAI175:QAI181 PQM175:PQM181 PGQ175:PGQ181 OWU175:OWU181 OMY175:OMY181 ODC175:ODC181 NTG175:NTG181 NJK175:NJK181 MZO175:MZO181 MPS175:MPS181 MFW175:MFW181 LWA175:LWA181 LME175:LME181 LCI175:LCI181 KSM175:KSM181 KIQ175:KIQ181 JYU175:JYU181 JOY175:JOY181 JFC175:JFC181 IVG175:IVG181 ILK175:ILK181 IBO175:IBO181 HRS175:HRS181 HHW175:HHW181 GYA175:GYA181 GOE175:GOE181 GEI175:GEI181 FUM175:FUM181 FKQ175:FKQ181 FAU175:FAU181 EQY175:EQY181 EHC175:EHC181 DXG175:DXG181 DNK175:DNK181 DDO175:DDO181 CTS175:CTS181 CJW175:CJW181 CAA175:CAA181 BQE175:BQE181 BGI175:BGI181 AWM175:AWM181 AMQ175:AMQ181 ACU175:ACU181 SY175:SY181 JC175:JC181 WVO184:WVO190 WLS184:WLS190 WBW184:WBW190 VSA184:VSA190 VIE184:VIE190 UYI184:UYI190 UOM184:UOM190 UEQ184:UEQ190 TUU184:TUU190 TKY184:TKY190 TBC184:TBC190 SRG184:SRG190 SHK184:SHK190 RXO184:RXO190 RNS184:RNS190 RDW184:RDW190 QUA184:QUA190 QKE184:QKE190 QAI184:QAI190 PQM184:PQM190 PGQ184:PGQ190 OWU184:OWU190 OMY184:OMY190 ODC184:ODC190 NTG184:NTG190 NJK184:NJK190 MZO184:MZO190 MPS184:MPS190 MFW184:MFW190 LWA184:LWA190 LME184:LME190 LCI184:LCI190 KSM184:KSM190 KIQ184:KIQ190 JYU184:JYU190 JOY184:JOY190 JFC184:JFC190 IVG184:IVG190 ILK184:ILK190 IBO184:IBO190 HRS184:HRS190 HHW184:HHW190 GYA184:GYA190 GOE184:GOE190 GEI184:GEI190 FUM184:FUM190 FKQ184:FKQ190 FAU184:FAU190 EQY184:EQY190 EHC184:EHC190 DXG184:DXG190 DNK184:DNK190 DDO184:DDO190 CTS184:CTS190 CJW184:CJW190 CAA184:CAA190 BQE184:BQE190 BGI184:BGI190 AWM184:AWM190 AMQ184:AMQ190 ACU184:ACU190 SY184:SY190 JC184:JC190 WVO193:WVO199 WLS193:WLS199 WBW193:WBW199 VSA193:VSA199 VIE193:VIE199 UYI193:UYI199 UOM193:UOM199 UEQ193:UEQ199 TUU193:TUU199 TKY193:TKY199 TBC193:TBC199 SRG193:SRG199 SHK193:SHK199 RXO193:RXO199 RNS193:RNS199 RDW193:RDW199 QUA193:QUA199 QKE193:QKE199 QAI193:QAI199 PQM193:PQM199 PGQ193:PGQ199 OWU193:OWU199 OMY193:OMY199 ODC193:ODC199 NTG193:NTG199 NJK193:NJK199 MZO193:MZO199 MPS193:MPS199 MFW193:MFW199 LWA193:LWA199 LME193:LME199 LCI193:LCI199 KSM193:KSM199 KIQ193:KIQ199 JYU193:JYU199 JOY193:JOY199 JFC193:JFC199 IVG193:IVG199 ILK193:ILK199 IBO193:IBO199 HRS193:HRS199 HHW193:HHW199 GYA193:GYA199 GOE193:GOE199 GEI193:GEI199 FUM193:FUM199 FKQ193:FKQ199 FAU193:FAU199 EQY193:EQY199 EHC193:EHC199 DXG193:DXG199 DNK193:DNK199 DDO193:DDO199 CTS193:CTS199 CJW193:CJW199 CAA193:CAA199 BQE193:BQE199 BGI193:BGI199 AWM193:AWM199 AMQ193:AMQ199 ACU193:ACU199 SY193:SY199 JC193:JC199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8" customWidth="1"/>
    <col min="2" max="2" width="43.85546875" style="792" customWidth="1"/>
    <col min="3" max="3" width="65" style="792" customWidth="1"/>
    <col min="4" max="4" width="22.7109375" style="793" customWidth="1"/>
    <col min="5" max="5" width="15.42578125" style="794" customWidth="1"/>
    <col min="6" max="6" width="17.140625" style="794" customWidth="1"/>
    <col min="7" max="7" width="56.140625" style="795" customWidth="1"/>
    <col min="8" max="8" width="51.7109375" style="795" customWidth="1"/>
    <col min="9" max="9" width="36.7109375" style="796" customWidth="1"/>
    <col min="10" max="10" width="11.5703125" style="797" customWidth="1"/>
    <col min="11" max="11" width="24.28515625" style="797" customWidth="1"/>
    <col min="12" max="12" width="60.7109375" style="795" customWidth="1"/>
    <col min="13" max="13" width="52.7109375" style="795" customWidth="1"/>
    <col min="14" max="14" width="16.7109375" style="798" customWidth="1"/>
    <col min="15" max="15" width="15.7109375" style="795" customWidth="1"/>
    <col min="16" max="16" width="18.5703125" style="799" customWidth="1"/>
    <col min="17" max="17" width="32.85546875" style="800" customWidth="1"/>
    <col min="18" max="18" width="62.7109375" style="795" customWidth="1"/>
    <col min="19" max="19" width="40.7109375" style="795" customWidth="1"/>
    <col min="20" max="20" width="14.7109375" style="798" customWidth="1"/>
    <col min="21" max="26" width="15.7109375" style="798" customWidth="1"/>
    <col min="27" max="28" width="21.85546875" style="798" bestFit="1" customWidth="1"/>
    <col min="29" max="29" width="19.7109375" style="798" bestFit="1" customWidth="1"/>
    <col min="30" max="30" width="16.28515625" style="798" bestFit="1" customWidth="1"/>
    <col min="31" max="31" width="9.7109375" style="798" bestFit="1" customWidth="1"/>
    <col min="32" max="35" width="21.85546875" style="798" bestFit="1" customWidth="1"/>
    <col min="36" max="36" width="19.7109375" style="798" bestFit="1" customWidth="1"/>
    <col min="37" max="37" width="16.28515625" style="798" bestFit="1" customWidth="1"/>
    <col min="38" max="38" width="9.7109375" style="798" bestFit="1" customWidth="1"/>
    <col min="39" max="42" width="21.85546875" style="798" bestFit="1" customWidth="1"/>
    <col min="43" max="43" width="19.7109375" style="798" bestFit="1" customWidth="1"/>
    <col min="44" max="44" width="16.28515625" style="798" bestFit="1" customWidth="1"/>
    <col min="45" max="45" width="9.7109375" style="798" bestFit="1" customWidth="1"/>
    <col min="46" max="49" width="21.85546875" style="798" bestFit="1" customWidth="1"/>
    <col min="50" max="50" width="19.7109375" style="798" bestFit="1" customWidth="1"/>
    <col min="51" max="51" width="16.28515625" style="798" bestFit="1" customWidth="1"/>
    <col min="52" max="52" width="9.7109375" style="798" bestFit="1" customWidth="1"/>
    <col min="53" max="54" width="21.85546875" style="798" bestFit="1" customWidth="1"/>
    <col min="55" max="55" width="23.42578125" style="798" bestFit="1" customWidth="1"/>
    <col min="56" max="56" width="51.7109375" style="200"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12" t="s">
        <v>0</v>
      </c>
      <c r="C1" s="1012"/>
      <c r="D1" s="1012"/>
      <c r="E1" s="1012"/>
      <c r="F1" s="1012"/>
      <c r="G1" s="1012"/>
      <c r="H1" s="1012"/>
      <c r="I1" s="1012"/>
      <c r="J1" s="1012"/>
      <c r="K1" s="1012"/>
      <c r="L1" s="1012"/>
      <c r="M1" s="1012"/>
      <c r="N1" s="1012"/>
      <c r="O1" s="1012"/>
      <c r="P1" s="1012"/>
      <c r="Q1" s="1012"/>
      <c r="R1" s="1012"/>
      <c r="S1" s="1012"/>
      <c r="T1" s="1012"/>
      <c r="U1" s="1012"/>
      <c r="V1" s="199"/>
      <c r="W1" s="199"/>
      <c r="X1" s="199"/>
      <c r="Y1" s="199"/>
      <c r="Z1" s="199"/>
      <c r="AA1" s="199"/>
      <c r="AB1" s="199"/>
      <c r="AC1" s="199"/>
      <c r="AD1" s="199"/>
      <c r="AE1" s="199"/>
      <c r="AF1" s="199"/>
      <c r="AG1" s="199"/>
      <c r="AH1" s="199"/>
      <c r="AI1" s="199"/>
      <c r="AJ1" s="199"/>
      <c r="AK1" s="199"/>
      <c r="AL1" s="199"/>
      <c r="AM1" s="199"/>
      <c r="AN1" s="199"/>
      <c r="AO1" s="199"/>
      <c r="AP1" s="199"/>
      <c r="AQ1" s="199"/>
      <c r="AR1" s="199"/>
      <c r="AS1" s="199"/>
      <c r="AT1" s="199"/>
      <c r="AU1" s="199"/>
      <c r="AV1" s="199"/>
      <c r="AW1" s="199"/>
      <c r="AX1" s="199"/>
      <c r="AY1" s="199"/>
      <c r="AZ1" s="199"/>
      <c r="BA1" s="199"/>
      <c r="BB1" s="199"/>
      <c r="BC1" s="199"/>
    </row>
    <row r="2" spans="1:150" s="205" customFormat="1" ht="27" customHeight="1" x14ac:dyDescent="0.25">
      <c r="A2" s="201" t="s">
        <v>1</v>
      </c>
      <c r="B2" s="201"/>
      <c r="C2" s="201"/>
      <c r="D2" s="202"/>
      <c r="E2" s="201"/>
      <c r="F2" s="201"/>
      <c r="G2" s="203"/>
      <c r="H2" s="203"/>
      <c r="I2" s="204"/>
      <c r="J2" s="203"/>
      <c r="K2" s="203"/>
      <c r="L2" s="203"/>
      <c r="M2" s="203"/>
      <c r="N2" s="203"/>
      <c r="O2" s="203"/>
      <c r="P2" s="203"/>
      <c r="Q2" s="201"/>
      <c r="R2" s="203"/>
      <c r="S2" s="203"/>
      <c r="T2" s="203"/>
      <c r="U2" s="203"/>
      <c r="V2" s="203"/>
      <c r="W2" s="203"/>
      <c r="X2" s="203"/>
      <c r="Y2" s="203"/>
      <c r="Z2" s="203"/>
      <c r="AA2" s="203"/>
      <c r="AB2" s="203"/>
      <c r="AC2" s="203"/>
      <c r="AD2" s="203"/>
      <c r="AE2" s="203"/>
      <c r="AF2" s="203"/>
      <c r="AG2" s="203"/>
      <c r="AH2" s="203"/>
      <c r="AI2" s="203"/>
      <c r="AJ2" s="203"/>
      <c r="AK2" s="203"/>
      <c r="AL2" s="203"/>
      <c r="AM2" s="203"/>
      <c r="AN2" s="203"/>
      <c r="AO2" s="203"/>
      <c r="AP2" s="203"/>
      <c r="AQ2" s="203"/>
      <c r="AR2" s="203"/>
      <c r="AS2" s="203"/>
      <c r="AT2" s="203"/>
      <c r="AU2" s="203"/>
      <c r="AV2" s="203"/>
      <c r="AW2" s="203"/>
      <c r="AX2" s="203"/>
      <c r="AY2" s="203"/>
      <c r="AZ2" s="203"/>
      <c r="BA2" s="203"/>
      <c r="BB2" s="203"/>
      <c r="BC2" s="203"/>
      <c r="BD2" s="203"/>
    </row>
    <row r="3" spans="1:150" s="205" customFormat="1" ht="27" customHeight="1" x14ac:dyDescent="0.25">
      <c r="A3" s="201" t="s">
        <v>2</v>
      </c>
      <c r="B3" s="206"/>
      <c r="C3" s="206"/>
      <c r="D3" s="207"/>
      <c r="E3" s="206"/>
      <c r="F3" s="206"/>
      <c r="I3" s="208"/>
      <c r="Q3" s="206"/>
    </row>
    <row r="4" spans="1:150" s="205" customFormat="1" ht="35.25" customHeight="1" x14ac:dyDescent="0.25">
      <c r="A4" s="1013" t="s">
        <v>3</v>
      </c>
      <c r="B4" s="1013"/>
      <c r="C4" s="1013"/>
      <c r="D4" s="1013"/>
      <c r="E4" s="1013"/>
      <c r="F4" s="1013"/>
      <c r="G4" s="1013"/>
      <c r="H4" s="1013"/>
      <c r="I4" s="1013"/>
      <c r="J4" s="1013"/>
      <c r="K4" s="1013"/>
      <c r="L4" s="1013"/>
      <c r="M4" s="1013"/>
      <c r="N4" s="1013"/>
      <c r="O4" s="1013"/>
      <c r="P4" s="1013"/>
      <c r="Q4" s="1013"/>
      <c r="R4" s="1013"/>
      <c r="S4" s="1013"/>
      <c r="T4" s="1013"/>
      <c r="U4" s="1013"/>
      <c r="V4" s="1013"/>
      <c r="W4" s="1013"/>
      <c r="X4" s="1013"/>
      <c r="Y4" s="1013"/>
      <c r="Z4" s="1013"/>
      <c r="AA4" s="1013"/>
      <c r="AB4" s="1013"/>
      <c r="AC4" s="1013"/>
      <c r="AD4" s="1013"/>
      <c r="AE4" s="1013"/>
      <c r="AF4" s="1013"/>
      <c r="AG4" s="1013"/>
      <c r="AH4" s="1013"/>
      <c r="AI4" s="1013"/>
      <c r="AJ4" s="1013"/>
      <c r="AK4" s="1013"/>
      <c r="AL4" s="1013"/>
      <c r="AM4" s="1013"/>
      <c r="AN4" s="1013"/>
      <c r="AO4" s="1013"/>
      <c r="AP4" s="1013"/>
      <c r="AQ4" s="1013"/>
      <c r="AR4" s="1013"/>
      <c r="AS4" s="1013"/>
      <c r="AT4" s="1013"/>
      <c r="AU4" s="1013"/>
      <c r="AV4" s="1013"/>
      <c r="AW4" s="1013"/>
      <c r="AX4" s="1013"/>
      <c r="AY4" s="1013"/>
      <c r="AZ4" s="1013"/>
      <c r="BA4" s="1013"/>
      <c r="BB4" s="1013"/>
      <c r="BC4" s="1013"/>
      <c r="BD4" s="1013"/>
    </row>
    <row r="5" spans="1:150" s="205" customFormat="1" ht="72.75" customHeight="1" thickBot="1" x14ac:dyDescent="0.3">
      <c r="A5" s="1013" t="s">
        <v>4</v>
      </c>
      <c r="B5" s="1013"/>
      <c r="C5" s="1013"/>
      <c r="D5" s="1013"/>
      <c r="E5" s="1013"/>
      <c r="F5" s="1013"/>
      <c r="G5" s="1013"/>
      <c r="H5" s="1013"/>
      <c r="I5" s="1013"/>
      <c r="J5" s="1013"/>
      <c r="K5" s="1013"/>
      <c r="L5" s="1013"/>
      <c r="M5" s="1013"/>
      <c r="N5" s="1013"/>
      <c r="O5" s="1013"/>
      <c r="P5" s="1013"/>
      <c r="Q5" s="1013"/>
      <c r="R5" s="1013"/>
      <c r="S5" s="1013"/>
      <c r="T5" s="1013"/>
      <c r="U5" s="1013"/>
      <c r="V5" s="1013"/>
      <c r="W5" s="1013"/>
      <c r="X5" s="1013"/>
      <c r="Y5" s="1013"/>
      <c r="Z5" s="1013"/>
      <c r="AA5" s="1013"/>
      <c r="AB5" s="1013"/>
      <c r="AC5" s="1013"/>
      <c r="AD5" s="1013"/>
      <c r="AE5" s="1013"/>
      <c r="AF5" s="1013"/>
      <c r="AG5" s="1013"/>
      <c r="AH5" s="1013"/>
      <c r="AI5" s="1013"/>
      <c r="AJ5" s="1013"/>
      <c r="AK5" s="1013"/>
      <c r="AL5" s="1013"/>
      <c r="AM5" s="1013"/>
      <c r="AN5" s="1013"/>
      <c r="AO5" s="1013"/>
      <c r="AP5" s="1013"/>
      <c r="AQ5" s="1013"/>
      <c r="AR5" s="1013"/>
      <c r="AS5" s="1013"/>
      <c r="AT5" s="1013"/>
      <c r="AU5" s="1013"/>
      <c r="AV5" s="1013"/>
      <c r="AW5" s="1013"/>
      <c r="AX5" s="1013"/>
      <c r="AY5" s="1013"/>
      <c r="AZ5" s="1013"/>
      <c r="BA5" s="1013"/>
      <c r="BB5" s="1013"/>
      <c r="BC5" s="1013"/>
      <c r="BD5" s="1013"/>
    </row>
    <row r="6" spans="1:150" s="205" customFormat="1" ht="27" customHeight="1" thickBot="1" x14ac:dyDescent="0.3">
      <c r="A6" s="1014" t="s">
        <v>5</v>
      </c>
      <c r="B6" s="1017" t="s">
        <v>6</v>
      </c>
      <c r="C6" s="1017" t="s">
        <v>7</v>
      </c>
      <c r="D6" s="1014" t="s">
        <v>8</v>
      </c>
      <c r="E6" s="1014" t="s">
        <v>9</v>
      </c>
      <c r="F6" s="1014" t="s">
        <v>10</v>
      </c>
      <c r="G6" s="1020" t="s">
        <v>11</v>
      </c>
      <c r="H6" s="1020" t="s">
        <v>12</v>
      </c>
      <c r="I6" s="1026" t="s">
        <v>13</v>
      </c>
      <c r="J6" s="1020" t="s">
        <v>14</v>
      </c>
      <c r="K6" s="1020" t="s">
        <v>15</v>
      </c>
      <c r="L6" s="1020" t="s">
        <v>16</v>
      </c>
      <c r="M6" s="1020" t="s">
        <v>17</v>
      </c>
      <c r="N6" s="1043" t="s">
        <v>18</v>
      </c>
      <c r="O6" s="1020" t="s">
        <v>19</v>
      </c>
      <c r="P6" s="1014" t="s">
        <v>20</v>
      </c>
      <c r="Q6" s="1014" t="s">
        <v>21</v>
      </c>
      <c r="R6" s="1020" t="s">
        <v>22</v>
      </c>
      <c r="S6" s="1023" t="s">
        <v>23</v>
      </c>
      <c r="T6" s="1043" t="s">
        <v>24</v>
      </c>
      <c r="U6" s="1046" t="s">
        <v>25</v>
      </c>
      <c r="V6" s="1020" t="s">
        <v>26</v>
      </c>
      <c r="W6" s="1020" t="s">
        <v>27</v>
      </c>
      <c r="X6" s="1035" t="s">
        <v>28</v>
      </c>
      <c r="Y6" s="1020" t="s">
        <v>29</v>
      </c>
      <c r="Z6" s="1035" t="s">
        <v>30</v>
      </c>
      <c r="AA6" s="1038" t="s">
        <v>31</v>
      </c>
      <c r="AB6" s="1038"/>
      <c r="AC6" s="1038"/>
      <c r="AD6" s="1038"/>
      <c r="AE6" s="1038"/>
      <c r="AF6" s="1038"/>
      <c r="AG6" s="1038"/>
      <c r="AH6" s="1038"/>
      <c r="AI6" s="1038"/>
      <c r="AJ6" s="1038"/>
      <c r="AK6" s="1038"/>
      <c r="AL6" s="1038"/>
      <c r="AM6" s="1038"/>
      <c r="AN6" s="1038"/>
      <c r="AO6" s="1038"/>
      <c r="AP6" s="1038"/>
      <c r="AQ6" s="1038"/>
      <c r="AR6" s="1038"/>
      <c r="AS6" s="1038"/>
      <c r="AT6" s="1038"/>
      <c r="AU6" s="1038"/>
      <c r="AV6" s="1038"/>
      <c r="AW6" s="1038"/>
      <c r="AX6" s="1038"/>
      <c r="AY6" s="1038"/>
      <c r="AZ6" s="1038"/>
      <c r="BA6" s="1038"/>
      <c r="BB6" s="1039"/>
      <c r="BC6" s="1040" t="s">
        <v>32</v>
      </c>
      <c r="BD6" s="1020" t="s">
        <v>33</v>
      </c>
      <c r="BX6" s="205">
        <v>1</v>
      </c>
      <c r="BY6" s="205">
        <v>2</v>
      </c>
      <c r="BZ6" s="205">
        <v>3</v>
      </c>
      <c r="CA6" s="205">
        <v>4</v>
      </c>
      <c r="CB6" s="205">
        <v>5</v>
      </c>
      <c r="CC6" s="205">
        <v>6</v>
      </c>
      <c r="CD6" s="205">
        <v>7</v>
      </c>
      <c r="CE6" s="205">
        <v>8</v>
      </c>
      <c r="CF6" s="205">
        <v>9</v>
      </c>
      <c r="CG6" s="205">
        <v>10</v>
      </c>
      <c r="CH6" s="205">
        <v>11</v>
      </c>
      <c r="CI6" s="205">
        <v>12</v>
      </c>
      <c r="CJ6" s="205">
        <v>13</v>
      </c>
      <c r="CK6" s="205">
        <v>14</v>
      </c>
      <c r="CL6" s="205">
        <v>15</v>
      </c>
      <c r="CM6" s="205">
        <v>16</v>
      </c>
      <c r="CN6" s="205">
        <v>17</v>
      </c>
      <c r="CO6" s="205">
        <v>18</v>
      </c>
      <c r="CP6" s="205">
        <v>19</v>
      </c>
      <c r="CQ6" s="205">
        <v>20</v>
      </c>
      <c r="CR6" s="205">
        <v>21</v>
      </c>
      <c r="CS6" s="205">
        <v>22</v>
      </c>
      <c r="CT6" s="205">
        <v>23</v>
      </c>
      <c r="CU6" s="205">
        <v>24</v>
      </c>
      <c r="CV6" s="205">
        <v>25</v>
      </c>
      <c r="CW6" s="205">
        <v>26</v>
      </c>
      <c r="CX6" s="205">
        <v>27</v>
      </c>
      <c r="CY6" s="205">
        <v>28</v>
      </c>
      <c r="CZ6" s="205">
        <v>29</v>
      </c>
      <c r="DA6" s="205">
        <v>30</v>
      </c>
      <c r="DB6" s="205">
        <v>31</v>
      </c>
      <c r="DC6" s="206"/>
      <c r="DD6" s="206"/>
    </row>
    <row r="7" spans="1:150" s="205" customFormat="1" ht="19.5" customHeight="1" thickBot="1" x14ac:dyDescent="0.3">
      <c r="A7" s="1015"/>
      <c r="B7" s="1018"/>
      <c r="C7" s="1018"/>
      <c r="D7" s="1018"/>
      <c r="E7" s="1015"/>
      <c r="F7" s="1015"/>
      <c r="G7" s="1021"/>
      <c r="H7" s="1021"/>
      <c r="I7" s="1027"/>
      <c r="J7" s="1021"/>
      <c r="K7" s="1021"/>
      <c r="L7" s="1021"/>
      <c r="M7" s="1021"/>
      <c r="N7" s="1044"/>
      <c r="O7" s="1021"/>
      <c r="P7" s="1015"/>
      <c r="Q7" s="1015"/>
      <c r="R7" s="1021"/>
      <c r="S7" s="1024"/>
      <c r="T7" s="1044"/>
      <c r="U7" s="1047"/>
      <c r="V7" s="1021"/>
      <c r="W7" s="1021"/>
      <c r="X7" s="1036"/>
      <c r="Y7" s="1021"/>
      <c r="Z7" s="1036"/>
      <c r="AA7" s="1029">
        <v>2016</v>
      </c>
      <c r="AB7" s="1029"/>
      <c r="AC7" s="1029"/>
      <c r="AD7" s="1029"/>
      <c r="AE7" s="1029"/>
      <c r="AF7" s="1029"/>
      <c r="AG7" s="1030"/>
      <c r="AH7" s="1031">
        <v>2017</v>
      </c>
      <c r="AI7" s="1029"/>
      <c r="AJ7" s="1029"/>
      <c r="AK7" s="1029"/>
      <c r="AL7" s="1029"/>
      <c r="AM7" s="1029"/>
      <c r="AN7" s="1030"/>
      <c r="AO7" s="1031">
        <v>2018</v>
      </c>
      <c r="AP7" s="1029"/>
      <c r="AQ7" s="1029"/>
      <c r="AR7" s="1029"/>
      <c r="AS7" s="1029"/>
      <c r="AT7" s="1029"/>
      <c r="AU7" s="1030"/>
      <c r="AV7" s="1031">
        <v>2019</v>
      </c>
      <c r="AW7" s="1029"/>
      <c r="AX7" s="1029"/>
      <c r="AY7" s="1029"/>
      <c r="AZ7" s="1029"/>
      <c r="BA7" s="1029"/>
      <c r="BB7" s="1030"/>
      <c r="BC7" s="1041"/>
      <c r="BD7" s="1021"/>
      <c r="BF7" s="205">
        <v>1</v>
      </c>
      <c r="BG7" s="205">
        <v>2</v>
      </c>
      <c r="BI7" s="205">
        <v>1</v>
      </c>
      <c r="BJ7" s="205">
        <v>2</v>
      </c>
      <c r="BK7" s="205">
        <v>3</v>
      </c>
      <c r="BL7" s="205">
        <v>4</v>
      </c>
      <c r="BN7" s="205">
        <v>1</v>
      </c>
      <c r="BO7" s="205">
        <v>2</v>
      </c>
      <c r="BP7" s="205">
        <v>3</v>
      </c>
      <c r="BQ7" s="205">
        <v>4</v>
      </c>
      <c r="BS7" s="209">
        <v>1</v>
      </c>
      <c r="BT7" s="209">
        <v>2</v>
      </c>
      <c r="BU7" s="209">
        <v>3</v>
      </c>
      <c r="BV7" s="209">
        <v>4</v>
      </c>
      <c r="BZ7" s="205">
        <v>2016</v>
      </c>
      <c r="CG7" s="205">
        <v>2017</v>
      </c>
      <c r="CN7" s="205">
        <v>2018</v>
      </c>
      <c r="CU7" s="205">
        <v>2019</v>
      </c>
      <c r="DB7" s="205" t="s">
        <v>34</v>
      </c>
      <c r="DC7" s="205">
        <v>1</v>
      </c>
      <c r="DD7" s="205">
        <v>2</v>
      </c>
      <c r="DE7" s="205">
        <v>3</v>
      </c>
      <c r="DF7" s="205">
        <v>4</v>
      </c>
      <c r="DH7" s="205">
        <v>1</v>
      </c>
      <c r="DI7" s="205">
        <v>2</v>
      </c>
      <c r="DJ7" s="205">
        <v>3</v>
      </c>
      <c r="DK7" s="205">
        <v>4</v>
      </c>
      <c r="DL7" s="205">
        <v>5</v>
      </c>
      <c r="DN7" s="205">
        <v>1</v>
      </c>
      <c r="DO7" s="205">
        <v>2</v>
      </c>
      <c r="DQ7" s="205">
        <v>1</v>
      </c>
      <c r="DR7" s="205">
        <v>2</v>
      </c>
      <c r="DT7" s="205">
        <v>1</v>
      </c>
      <c r="DU7" s="205">
        <v>2</v>
      </c>
      <c r="DV7" s="205">
        <v>3</v>
      </c>
      <c r="DW7" s="205">
        <v>4</v>
      </c>
      <c r="DX7" s="205">
        <v>5</v>
      </c>
      <c r="DY7" s="205">
        <v>6</v>
      </c>
      <c r="DZ7" s="205">
        <v>7</v>
      </c>
      <c r="EB7" s="210">
        <v>1</v>
      </c>
      <c r="EC7" s="210">
        <v>2</v>
      </c>
      <c r="ED7" s="210">
        <v>3</v>
      </c>
      <c r="EE7" s="210">
        <v>4</v>
      </c>
      <c r="EF7" s="210">
        <v>5</v>
      </c>
      <c r="EG7" s="210">
        <v>6</v>
      </c>
      <c r="EH7" s="210">
        <v>7</v>
      </c>
      <c r="EI7" s="210">
        <v>8</v>
      </c>
      <c r="EJ7" s="210">
        <v>9</v>
      </c>
      <c r="EL7" s="816">
        <v>1</v>
      </c>
      <c r="EM7" s="816">
        <v>2</v>
      </c>
      <c r="EN7" s="816">
        <v>3</v>
      </c>
      <c r="EO7" s="816">
        <v>4</v>
      </c>
      <c r="EP7" s="816">
        <v>5</v>
      </c>
      <c r="EQ7" s="816">
        <v>6</v>
      </c>
      <c r="ER7" s="816">
        <v>7</v>
      </c>
      <c r="ES7" s="816">
        <v>8</v>
      </c>
      <c r="ET7" s="816">
        <v>9</v>
      </c>
    </row>
    <row r="8" spans="1:150" s="219" customFormat="1" ht="78" customHeight="1" thickBot="1" x14ac:dyDescent="0.25">
      <c r="A8" s="1016"/>
      <c r="B8" s="1019"/>
      <c r="C8" s="1019"/>
      <c r="D8" s="1019"/>
      <c r="E8" s="1016"/>
      <c r="F8" s="1016"/>
      <c r="G8" s="1022"/>
      <c r="H8" s="1022"/>
      <c r="I8" s="1028"/>
      <c r="J8" s="1022"/>
      <c r="K8" s="1022"/>
      <c r="L8" s="1022"/>
      <c r="M8" s="1022"/>
      <c r="N8" s="1045"/>
      <c r="O8" s="1022"/>
      <c r="P8" s="1016"/>
      <c r="Q8" s="1016"/>
      <c r="R8" s="1022"/>
      <c r="S8" s="1025"/>
      <c r="T8" s="1045"/>
      <c r="U8" s="1048"/>
      <c r="V8" s="1021"/>
      <c r="W8" s="1022"/>
      <c r="X8" s="1037"/>
      <c r="Y8" s="1022"/>
      <c r="Z8" s="1037"/>
      <c r="AA8" s="212" t="s">
        <v>35</v>
      </c>
      <c r="AB8" s="213" t="s">
        <v>36</v>
      </c>
      <c r="AC8" s="213" t="s">
        <v>37</v>
      </c>
      <c r="AD8" s="213" t="s">
        <v>38</v>
      </c>
      <c r="AE8" s="213" t="s">
        <v>39</v>
      </c>
      <c r="AF8" s="214" t="s">
        <v>40</v>
      </c>
      <c r="AG8" s="215" t="s">
        <v>41</v>
      </c>
      <c r="AH8" s="212" t="s">
        <v>35</v>
      </c>
      <c r="AI8" s="213" t="s">
        <v>36</v>
      </c>
      <c r="AJ8" s="213" t="s">
        <v>37</v>
      </c>
      <c r="AK8" s="213" t="s">
        <v>38</v>
      </c>
      <c r="AL8" s="213" t="s">
        <v>39</v>
      </c>
      <c r="AM8" s="213" t="s">
        <v>40</v>
      </c>
      <c r="AN8" s="216" t="s">
        <v>42</v>
      </c>
      <c r="AO8" s="217" t="s">
        <v>35</v>
      </c>
      <c r="AP8" s="213" t="s">
        <v>36</v>
      </c>
      <c r="AQ8" s="213" t="s">
        <v>37</v>
      </c>
      <c r="AR8" s="213" t="s">
        <v>38</v>
      </c>
      <c r="AS8" s="213" t="s">
        <v>39</v>
      </c>
      <c r="AT8" s="213" t="s">
        <v>40</v>
      </c>
      <c r="AU8" s="218" t="s">
        <v>43</v>
      </c>
      <c r="AV8" s="217" t="s">
        <v>35</v>
      </c>
      <c r="AW8" s="213" t="s">
        <v>36</v>
      </c>
      <c r="AX8" s="213" t="s">
        <v>37</v>
      </c>
      <c r="AY8" s="213" t="s">
        <v>38</v>
      </c>
      <c r="AZ8" s="213" t="s">
        <v>39</v>
      </c>
      <c r="BA8" s="213" t="s">
        <v>40</v>
      </c>
      <c r="BB8" s="218" t="s">
        <v>44</v>
      </c>
      <c r="BC8" s="1042"/>
      <c r="BD8" s="1022"/>
      <c r="BF8" s="220" t="s">
        <v>5</v>
      </c>
      <c r="BG8" s="221" t="s">
        <v>6</v>
      </c>
      <c r="BI8" s="222" t="s">
        <v>5</v>
      </c>
      <c r="BJ8" s="223" t="s">
        <v>6</v>
      </c>
      <c r="BK8" s="224" t="s">
        <v>10</v>
      </c>
      <c r="BL8" s="225" t="s">
        <v>11</v>
      </c>
      <c r="BN8" s="226" t="s">
        <v>10</v>
      </c>
      <c r="BO8" s="227" t="s">
        <v>11</v>
      </c>
      <c r="BP8" s="226" t="s">
        <v>15</v>
      </c>
      <c r="BQ8" s="228" t="s">
        <v>16</v>
      </c>
      <c r="BS8" s="229" t="s">
        <v>15</v>
      </c>
      <c r="BT8" s="229" t="s">
        <v>45</v>
      </c>
      <c r="BU8" s="230" t="s">
        <v>46</v>
      </c>
      <c r="BV8" s="230" t="s">
        <v>22</v>
      </c>
      <c r="BX8" s="219" t="s">
        <v>10</v>
      </c>
      <c r="BY8" s="219" t="s">
        <v>11</v>
      </c>
      <c r="BZ8" s="219" t="s">
        <v>35</v>
      </c>
      <c r="CA8" s="219" t="s">
        <v>36</v>
      </c>
      <c r="CB8" s="219" t="s">
        <v>37</v>
      </c>
      <c r="CC8" s="219" t="s">
        <v>38</v>
      </c>
      <c r="CD8" s="219" t="s">
        <v>39</v>
      </c>
      <c r="CE8" s="219" t="s">
        <v>40</v>
      </c>
      <c r="CF8" s="219" t="s">
        <v>41</v>
      </c>
      <c r="CG8" s="219" t="s">
        <v>35</v>
      </c>
      <c r="CH8" s="219" t="s">
        <v>36</v>
      </c>
      <c r="CI8" s="219" t="s">
        <v>37</v>
      </c>
      <c r="CJ8" s="219" t="s">
        <v>38</v>
      </c>
      <c r="CK8" s="219" t="s">
        <v>39</v>
      </c>
      <c r="CL8" s="219" t="s">
        <v>40</v>
      </c>
      <c r="CM8" s="219" t="s">
        <v>42</v>
      </c>
      <c r="CN8" s="219" t="s">
        <v>35</v>
      </c>
      <c r="CO8" s="219" t="s">
        <v>36</v>
      </c>
      <c r="CP8" s="219" t="s">
        <v>37</v>
      </c>
      <c r="CQ8" s="219" t="s">
        <v>38</v>
      </c>
      <c r="CR8" s="219" t="s">
        <v>39</v>
      </c>
      <c r="CS8" s="219" t="s">
        <v>40</v>
      </c>
      <c r="CT8" s="219" t="s">
        <v>43</v>
      </c>
      <c r="CU8" s="219" t="s">
        <v>35</v>
      </c>
      <c r="CV8" s="219" t="s">
        <v>36</v>
      </c>
      <c r="CW8" s="219" t="s">
        <v>37</v>
      </c>
      <c r="CX8" s="219" t="s">
        <v>38</v>
      </c>
      <c r="CY8" s="219" t="s">
        <v>39</v>
      </c>
      <c r="CZ8" s="219" t="s">
        <v>40</v>
      </c>
      <c r="DA8" s="219" t="s">
        <v>44</v>
      </c>
      <c r="DC8" s="204" t="s">
        <v>47</v>
      </c>
      <c r="DD8" s="204" t="s">
        <v>48</v>
      </c>
      <c r="DE8" s="204" t="s">
        <v>49</v>
      </c>
      <c r="DF8" s="204" t="s">
        <v>50</v>
      </c>
      <c r="DG8" s="208"/>
      <c r="DH8" s="204" t="s">
        <v>51</v>
      </c>
      <c r="DI8" s="204" t="s">
        <v>48</v>
      </c>
      <c r="DJ8" s="204" t="s">
        <v>49</v>
      </c>
      <c r="DK8" s="204" t="s">
        <v>50</v>
      </c>
      <c r="DL8" s="204" t="s">
        <v>52</v>
      </c>
      <c r="DN8" s="231" t="s">
        <v>15</v>
      </c>
      <c r="DO8" s="232" t="s">
        <v>16</v>
      </c>
      <c r="DP8" s="233"/>
      <c r="DQ8" s="232" t="s">
        <v>46</v>
      </c>
      <c r="DR8" s="232" t="s">
        <v>22</v>
      </c>
      <c r="DT8" s="231" t="s">
        <v>15</v>
      </c>
      <c r="DU8" s="204" t="s">
        <v>47</v>
      </c>
      <c r="DV8" s="204" t="s">
        <v>48</v>
      </c>
      <c r="DW8" s="204" t="s">
        <v>1785</v>
      </c>
      <c r="DX8" s="204" t="s">
        <v>1782</v>
      </c>
      <c r="DY8" s="204" t="s">
        <v>49</v>
      </c>
      <c r="DZ8" s="204" t="s">
        <v>50</v>
      </c>
      <c r="EB8" s="234" t="s">
        <v>15</v>
      </c>
      <c r="EC8" s="234" t="s">
        <v>16</v>
      </c>
      <c r="ED8" s="234" t="s">
        <v>17</v>
      </c>
      <c r="EE8" s="234" t="s">
        <v>18</v>
      </c>
      <c r="EF8" s="234" t="s">
        <v>19</v>
      </c>
      <c r="EG8" s="235" t="s">
        <v>27</v>
      </c>
      <c r="EH8" s="235" t="s">
        <v>28</v>
      </c>
      <c r="EI8" s="235" t="s">
        <v>29</v>
      </c>
      <c r="EJ8" s="235" t="s">
        <v>30</v>
      </c>
      <c r="EL8" s="817" t="s">
        <v>21</v>
      </c>
      <c r="EM8" s="818" t="s">
        <v>22</v>
      </c>
      <c r="EN8" s="818" t="s">
        <v>23</v>
      </c>
      <c r="EO8" s="818" t="s">
        <v>24</v>
      </c>
      <c r="EP8" s="819" t="s">
        <v>25</v>
      </c>
      <c r="EQ8" s="818" t="s">
        <v>1933</v>
      </c>
      <c r="ER8" s="818" t="s">
        <v>1934</v>
      </c>
      <c r="ES8" s="818" t="s">
        <v>1935</v>
      </c>
      <c r="ET8" s="820" t="s">
        <v>1936</v>
      </c>
    </row>
    <row r="9" spans="1:150" ht="112.5" customHeight="1" x14ac:dyDescent="0.2">
      <c r="A9" s="236" t="s">
        <v>53</v>
      </c>
      <c r="B9" s="237" t="s">
        <v>54</v>
      </c>
      <c r="C9" s="238" t="s">
        <v>55</v>
      </c>
      <c r="D9" s="239" t="s">
        <v>56</v>
      </c>
      <c r="E9" s="3" t="s">
        <v>57</v>
      </c>
      <c r="F9" s="240" t="str">
        <f>+CONCATENATE(A9,E9)</f>
        <v>E1.P_A</v>
      </c>
      <c r="G9" s="241" t="s">
        <v>58</v>
      </c>
      <c r="H9" s="242" t="s">
        <v>59</v>
      </c>
      <c r="I9" s="243" t="s">
        <v>60</v>
      </c>
      <c r="J9" s="244" t="s">
        <v>61</v>
      </c>
      <c r="K9" s="245" t="str">
        <f>+CONCATENATE(F9,".",J9)</f>
        <v>E1.P_A.MR1</v>
      </c>
      <c r="L9" s="246" t="s">
        <v>62</v>
      </c>
      <c r="M9" s="247" t="s">
        <v>63</v>
      </c>
      <c r="N9" s="248">
        <v>0</v>
      </c>
      <c r="O9" s="249">
        <v>0.1</v>
      </c>
      <c r="P9" s="250" t="s">
        <v>64</v>
      </c>
      <c r="Q9" s="250" t="str">
        <f>+CONCATENATE(K9,"-",P9)</f>
        <v>E1.P_A.MR1-MP01-1</v>
      </c>
      <c r="R9" s="251" t="s">
        <v>65</v>
      </c>
      <c r="S9" s="252" t="s">
        <v>66</v>
      </c>
      <c r="T9" s="253">
        <v>0</v>
      </c>
      <c r="U9" s="254">
        <v>0.3</v>
      </c>
      <c r="V9" s="255" t="s">
        <v>67</v>
      </c>
      <c r="W9" s="256">
        <v>0</v>
      </c>
      <c r="X9" s="257">
        <v>0.1</v>
      </c>
      <c r="Y9" s="258">
        <v>0.1</v>
      </c>
      <c r="Z9" s="259">
        <v>0.1</v>
      </c>
      <c r="AA9" s="260">
        <f>300000001+1900000000+5000000+100000000+1870000000+60000000+50000000+22000000+300000000+200000000+130000000+430000000+1328477+100000000-1684614000-28800153</f>
        <v>3754914325</v>
      </c>
      <c r="AB9" s="261">
        <f>399001658+30000+588865084+107188933</f>
        <v>1095085675</v>
      </c>
      <c r="AC9" s="261">
        <v>200000000</v>
      </c>
      <c r="AD9" s="261"/>
      <c r="AE9" s="261"/>
      <c r="AF9" s="261"/>
      <c r="AG9" s="261">
        <f>SUM(AA9:AF9)</f>
        <v>5050000000</v>
      </c>
      <c r="AH9" s="261">
        <f t="shared" ref="AH9:AT9" si="0">+AA9</f>
        <v>3754914325</v>
      </c>
      <c r="AI9" s="261">
        <f t="shared" si="0"/>
        <v>1095085675</v>
      </c>
      <c r="AJ9" s="261">
        <f t="shared" si="0"/>
        <v>200000000</v>
      </c>
      <c r="AK9" s="261">
        <f t="shared" si="0"/>
        <v>0</v>
      </c>
      <c r="AL9" s="261">
        <f t="shared" si="0"/>
        <v>0</v>
      </c>
      <c r="AM9" s="261">
        <f t="shared" si="0"/>
        <v>0</v>
      </c>
      <c r="AN9" s="261">
        <f t="shared" si="0"/>
        <v>5050000000</v>
      </c>
      <c r="AO9" s="261">
        <f t="shared" si="0"/>
        <v>3754914325</v>
      </c>
      <c r="AP9" s="261">
        <f t="shared" si="0"/>
        <v>1095085675</v>
      </c>
      <c r="AQ9" s="261">
        <f t="shared" si="0"/>
        <v>200000000</v>
      </c>
      <c r="AR9" s="261">
        <f t="shared" si="0"/>
        <v>0</v>
      </c>
      <c r="AS9" s="261">
        <f t="shared" si="0"/>
        <v>0</v>
      </c>
      <c r="AT9" s="261">
        <f t="shared" si="0"/>
        <v>0</v>
      </c>
      <c r="AU9" s="261">
        <f t="shared" ref="AU9" si="1">SUM(AO9:AT9)</f>
        <v>5050000000</v>
      </c>
      <c r="AV9" s="261">
        <f>+AO9</f>
        <v>3754914325</v>
      </c>
      <c r="AW9" s="261">
        <f t="shared" ref="AW9:BA9" si="2">+AP9</f>
        <v>1095085675</v>
      </c>
      <c r="AX9" s="261">
        <f t="shared" si="2"/>
        <v>200000000</v>
      </c>
      <c r="AY9" s="261">
        <f t="shared" si="2"/>
        <v>0</v>
      </c>
      <c r="AZ9" s="261">
        <f t="shared" si="2"/>
        <v>0</v>
      </c>
      <c r="BA9" s="261">
        <f t="shared" si="2"/>
        <v>0</v>
      </c>
      <c r="BB9" s="261">
        <f>SUM(AV9:BA9)</f>
        <v>5050000000</v>
      </c>
      <c r="BC9" s="262">
        <f t="shared" ref="BC9" si="3">+BB9+AU9+AN9+AG9</f>
        <v>20200000000</v>
      </c>
      <c r="BD9" s="263" t="s">
        <v>68</v>
      </c>
      <c r="BF9" s="264" t="s">
        <v>53</v>
      </c>
      <c r="BG9" s="265" t="s">
        <v>54</v>
      </c>
      <c r="BI9" s="266" t="s">
        <v>53</v>
      </c>
      <c r="BJ9" s="267" t="s">
        <v>54</v>
      </c>
      <c r="BK9" s="4" t="s">
        <v>69</v>
      </c>
      <c r="BL9" s="268" t="s">
        <v>58</v>
      </c>
      <c r="BN9" s="5" t="s">
        <v>69</v>
      </c>
      <c r="BO9" s="269" t="s">
        <v>58</v>
      </c>
      <c r="BP9" s="6" t="s">
        <v>70</v>
      </c>
      <c r="BQ9" s="270" t="s">
        <v>62</v>
      </c>
      <c r="BS9" s="271" t="s">
        <v>73</v>
      </c>
      <c r="BT9" s="271" t="s">
        <v>73</v>
      </c>
      <c r="BU9" s="271" t="s">
        <v>73</v>
      </c>
      <c r="BV9" s="271"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1" t="s">
        <v>73</v>
      </c>
      <c r="EC9" s="271" t="s">
        <v>73</v>
      </c>
      <c r="ED9" s="271" t="s">
        <v>73</v>
      </c>
      <c r="EE9" s="272" t="s">
        <v>73</v>
      </c>
      <c r="EF9" s="273" t="s">
        <v>73</v>
      </c>
      <c r="EG9" s="271"/>
      <c r="EH9" s="271"/>
      <c r="EI9" s="271"/>
      <c r="EJ9" s="271"/>
      <c r="EL9" s="821" t="s">
        <v>71</v>
      </c>
      <c r="EM9" s="822" t="s">
        <v>65</v>
      </c>
      <c r="EN9" s="274" t="s">
        <v>1894</v>
      </c>
      <c r="EO9" s="275">
        <v>0</v>
      </c>
      <c r="EP9" s="276">
        <v>30</v>
      </c>
      <c r="EQ9" s="276">
        <v>0</v>
      </c>
      <c r="ER9" s="814">
        <v>0</v>
      </c>
      <c r="ES9" s="814">
        <v>0</v>
      </c>
      <c r="ET9" s="823">
        <v>30</v>
      </c>
    </row>
    <row r="10" spans="1:150" ht="93.75" customHeight="1" x14ac:dyDescent="0.25">
      <c r="A10" s="278" t="s">
        <v>53</v>
      </c>
      <c r="B10" s="279" t="s">
        <v>54</v>
      </c>
      <c r="C10" s="280" t="s">
        <v>55</v>
      </c>
      <c r="D10" s="281"/>
      <c r="E10" s="8" t="s">
        <v>57</v>
      </c>
      <c r="F10" s="282" t="str">
        <f t="shared" ref="F10:F73" si="4">+CONCATENATE(A10,E10)</f>
        <v>E1.P_A</v>
      </c>
      <c r="G10" s="283" t="s">
        <v>58</v>
      </c>
      <c r="H10" s="283" t="s">
        <v>59</v>
      </c>
      <c r="I10" s="284"/>
      <c r="J10" s="285" t="s">
        <v>61</v>
      </c>
      <c r="K10" s="286" t="str">
        <f t="shared" ref="K10:K73" si="5">+CONCATENATE(F10,".",J10)</f>
        <v>E1.P_A.MR1</v>
      </c>
      <c r="L10" s="287" t="s">
        <v>62</v>
      </c>
      <c r="M10" s="288" t="s">
        <v>63</v>
      </c>
      <c r="N10" s="289">
        <v>0</v>
      </c>
      <c r="O10" s="290">
        <v>0.1</v>
      </c>
      <c r="P10" s="291" t="s">
        <v>74</v>
      </c>
      <c r="Q10" s="291" t="str">
        <f t="shared" ref="Q10:Q73" si="6">+CONCATENATE(K10,"-",P10)</f>
        <v>E1.P_A.MR1-MP01-2</v>
      </c>
      <c r="R10" s="292" t="s">
        <v>65</v>
      </c>
      <c r="S10" s="293" t="s">
        <v>75</v>
      </c>
      <c r="T10" s="294">
        <v>0</v>
      </c>
      <c r="U10" s="295">
        <v>1</v>
      </c>
      <c r="V10" s="294" t="s">
        <v>67</v>
      </c>
      <c r="W10" s="296">
        <v>0</v>
      </c>
      <c r="X10" s="297">
        <v>30</v>
      </c>
      <c r="Y10" s="296">
        <v>40</v>
      </c>
      <c r="Z10" s="298">
        <v>30</v>
      </c>
      <c r="AA10" s="299"/>
      <c r="AB10" s="300"/>
      <c r="AC10" s="300"/>
      <c r="AD10" s="300"/>
      <c r="AE10" s="300"/>
      <c r="AF10" s="300"/>
      <c r="AG10" s="300"/>
      <c r="AH10" s="300"/>
      <c r="AI10" s="300"/>
      <c r="AJ10" s="300"/>
      <c r="AK10" s="300"/>
      <c r="AL10" s="300"/>
      <c r="AM10" s="300"/>
      <c r="AN10" s="300"/>
      <c r="AO10" s="300"/>
      <c r="AP10" s="300"/>
      <c r="AQ10" s="300"/>
      <c r="AR10" s="300"/>
      <c r="AS10" s="300"/>
      <c r="AT10" s="300"/>
      <c r="AU10" s="300"/>
      <c r="AV10" s="300"/>
      <c r="AW10" s="300"/>
      <c r="AX10" s="300"/>
      <c r="AY10" s="300"/>
      <c r="AZ10" s="300"/>
      <c r="BA10" s="300"/>
      <c r="BB10" s="300"/>
      <c r="BC10" s="301"/>
      <c r="BD10" s="302" t="s">
        <v>68</v>
      </c>
      <c r="BF10" s="264" t="s">
        <v>76</v>
      </c>
      <c r="BG10" s="265" t="s">
        <v>77</v>
      </c>
      <c r="BI10" s="303"/>
      <c r="BJ10" s="304"/>
      <c r="BK10" s="9" t="s">
        <v>78</v>
      </c>
      <c r="BL10" s="305" t="s">
        <v>79</v>
      </c>
      <c r="BN10" s="10" t="s">
        <v>69</v>
      </c>
      <c r="BO10" s="306" t="s">
        <v>58</v>
      </c>
      <c r="BP10" s="11" t="s">
        <v>80</v>
      </c>
      <c r="BQ10" s="307"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8" t="s">
        <v>70</v>
      </c>
      <c r="EC10" s="309" t="s">
        <v>62</v>
      </c>
      <c r="ED10" s="310" t="s">
        <v>63</v>
      </c>
      <c r="EE10" s="311">
        <v>0</v>
      </c>
      <c r="EF10" s="312">
        <v>10</v>
      </c>
      <c r="EG10" s="271"/>
      <c r="EH10" s="271"/>
      <c r="EI10" s="271"/>
      <c r="EJ10" s="271"/>
      <c r="EL10" s="821" t="s">
        <v>82</v>
      </c>
      <c r="EM10" s="822" t="s">
        <v>65</v>
      </c>
      <c r="EN10" s="274" t="s">
        <v>75</v>
      </c>
      <c r="EO10" s="275">
        <v>0</v>
      </c>
      <c r="EP10" s="809">
        <v>1</v>
      </c>
      <c r="EQ10" s="808">
        <v>0</v>
      </c>
      <c r="ER10" s="814">
        <v>0</v>
      </c>
      <c r="ES10" s="814">
        <v>0</v>
      </c>
      <c r="ET10" s="823">
        <v>1</v>
      </c>
    </row>
    <row r="11" spans="1:150" ht="46.5" customHeight="1" x14ac:dyDescent="0.25">
      <c r="A11" s="278" t="s">
        <v>53</v>
      </c>
      <c r="B11" s="279" t="s">
        <v>54</v>
      </c>
      <c r="C11" s="280" t="s">
        <v>55</v>
      </c>
      <c r="D11" s="281"/>
      <c r="E11" s="8" t="s">
        <v>57</v>
      </c>
      <c r="F11" s="282" t="str">
        <f t="shared" si="4"/>
        <v>E1.P_A</v>
      </c>
      <c r="G11" s="283" t="s">
        <v>58</v>
      </c>
      <c r="H11" s="283" t="s">
        <v>59</v>
      </c>
      <c r="I11" s="284"/>
      <c r="J11" s="285" t="s">
        <v>61</v>
      </c>
      <c r="K11" s="286" t="str">
        <f t="shared" si="5"/>
        <v>E1.P_A.MR1</v>
      </c>
      <c r="L11" s="287" t="s">
        <v>62</v>
      </c>
      <c r="M11" s="288" t="s">
        <v>63</v>
      </c>
      <c r="N11" s="289">
        <v>0</v>
      </c>
      <c r="O11" s="290">
        <v>0.1</v>
      </c>
      <c r="P11" s="313" t="s">
        <v>87</v>
      </c>
      <c r="Q11" s="291" t="str">
        <f t="shared" si="6"/>
        <v>E1.P_A.MR1-MP02-1</v>
      </c>
      <c r="R11" s="314" t="s">
        <v>88</v>
      </c>
      <c r="S11" s="315" t="s">
        <v>89</v>
      </c>
      <c r="T11" s="294">
        <v>1</v>
      </c>
      <c r="U11" s="295">
        <v>2</v>
      </c>
      <c r="V11" s="294" t="s">
        <v>67</v>
      </c>
      <c r="W11" s="296">
        <v>0</v>
      </c>
      <c r="X11" s="297">
        <v>1</v>
      </c>
      <c r="Y11" s="316">
        <v>0.5</v>
      </c>
      <c r="Z11" s="317">
        <v>0.5</v>
      </c>
      <c r="AA11" s="299"/>
      <c r="AB11" s="300"/>
      <c r="AC11" s="300"/>
      <c r="AD11" s="300"/>
      <c r="AE11" s="300"/>
      <c r="AF11" s="300"/>
      <c r="AG11" s="300"/>
      <c r="AH11" s="300"/>
      <c r="AI11" s="300"/>
      <c r="AJ11" s="300"/>
      <c r="AK11" s="300"/>
      <c r="AL11" s="300"/>
      <c r="AM11" s="300"/>
      <c r="AN11" s="300"/>
      <c r="AO11" s="300"/>
      <c r="AP11" s="300"/>
      <c r="AQ11" s="300"/>
      <c r="AR11" s="300"/>
      <c r="AS11" s="300"/>
      <c r="AT11" s="300"/>
      <c r="AU11" s="300"/>
      <c r="AV11" s="300"/>
      <c r="AW11" s="300"/>
      <c r="AX11" s="300"/>
      <c r="AY11" s="300"/>
      <c r="AZ11" s="300"/>
      <c r="BA11" s="300"/>
      <c r="BB11" s="300"/>
      <c r="BC11" s="301"/>
      <c r="BD11" s="302" t="s">
        <v>68</v>
      </c>
      <c r="BF11" s="264" t="s">
        <v>90</v>
      </c>
      <c r="BG11" s="265" t="s">
        <v>91</v>
      </c>
      <c r="BI11" s="303"/>
      <c r="BJ11" s="304"/>
      <c r="BK11" s="9" t="s">
        <v>92</v>
      </c>
      <c r="BL11" s="305" t="s">
        <v>93</v>
      </c>
      <c r="BN11" s="10" t="s">
        <v>69</v>
      </c>
      <c r="BO11" s="306" t="s">
        <v>58</v>
      </c>
      <c r="BP11" s="11" t="s">
        <v>94</v>
      </c>
      <c r="BQ11" s="307"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8" t="s">
        <v>70</v>
      </c>
      <c r="EC11" s="318" t="s">
        <v>155</v>
      </c>
      <c r="ED11" s="318" t="s">
        <v>63</v>
      </c>
      <c r="EE11" s="311">
        <v>0</v>
      </c>
      <c r="EF11" s="312">
        <v>10</v>
      </c>
      <c r="EG11" s="271"/>
      <c r="EH11" s="271"/>
      <c r="EI11" s="271"/>
      <c r="EJ11" s="271"/>
      <c r="EL11" s="821" t="s">
        <v>96</v>
      </c>
      <c r="EM11" s="319" t="s">
        <v>88</v>
      </c>
      <c r="EN11" s="275" t="s">
        <v>89</v>
      </c>
      <c r="EO11" s="275">
        <v>1</v>
      </c>
      <c r="EP11" s="275">
        <v>2</v>
      </c>
      <c r="EQ11" s="276">
        <v>0</v>
      </c>
      <c r="ER11" s="814">
        <v>0.5</v>
      </c>
      <c r="ES11" s="277">
        <v>0.5</v>
      </c>
      <c r="ET11" s="823">
        <v>1</v>
      </c>
    </row>
    <row r="12" spans="1:150" ht="78" customHeight="1" thickBot="1" x14ac:dyDescent="0.3">
      <c r="A12" s="278" t="s">
        <v>53</v>
      </c>
      <c r="B12" s="279" t="s">
        <v>54</v>
      </c>
      <c r="C12" s="280" t="s">
        <v>55</v>
      </c>
      <c r="D12" s="281"/>
      <c r="E12" s="8" t="s">
        <v>57</v>
      </c>
      <c r="F12" s="282" t="str">
        <f t="shared" si="4"/>
        <v>E1.P_A</v>
      </c>
      <c r="G12" s="283" t="s">
        <v>58</v>
      </c>
      <c r="H12" s="283" t="s">
        <v>59</v>
      </c>
      <c r="I12" s="284"/>
      <c r="J12" s="285" t="s">
        <v>61</v>
      </c>
      <c r="K12" s="286" t="str">
        <f t="shared" si="5"/>
        <v>E1.P_A.MR1</v>
      </c>
      <c r="L12" s="287" t="s">
        <v>62</v>
      </c>
      <c r="M12" s="288" t="s">
        <v>63</v>
      </c>
      <c r="N12" s="289">
        <v>0</v>
      </c>
      <c r="O12" s="290">
        <v>0.1</v>
      </c>
      <c r="P12" s="313" t="s">
        <v>99</v>
      </c>
      <c r="Q12" s="291" t="str">
        <f t="shared" si="6"/>
        <v>E1.P_A.MR1-MP03-1</v>
      </c>
      <c r="R12" s="314" t="s">
        <v>100</v>
      </c>
      <c r="S12" s="315" t="s">
        <v>101</v>
      </c>
      <c r="T12" s="320">
        <v>0.98</v>
      </c>
      <c r="U12" s="321">
        <v>0.98</v>
      </c>
      <c r="V12" s="320" t="s">
        <v>102</v>
      </c>
      <c r="W12" s="322">
        <v>0.98</v>
      </c>
      <c r="X12" s="323">
        <v>0.98</v>
      </c>
      <c r="Y12" s="322">
        <v>0.98</v>
      </c>
      <c r="Z12" s="324">
        <v>0.98</v>
      </c>
      <c r="AA12" s="325"/>
      <c r="AB12" s="326"/>
      <c r="AC12" s="326"/>
      <c r="AD12" s="326"/>
      <c r="AE12" s="326"/>
      <c r="AF12" s="326"/>
      <c r="AG12" s="326"/>
      <c r="AH12" s="326"/>
      <c r="AI12" s="326"/>
      <c r="AJ12" s="326"/>
      <c r="AK12" s="326"/>
      <c r="AL12" s="326"/>
      <c r="AM12" s="326"/>
      <c r="AN12" s="326"/>
      <c r="AO12" s="326"/>
      <c r="AP12" s="326"/>
      <c r="AQ12" s="326"/>
      <c r="AR12" s="326"/>
      <c r="AS12" s="326"/>
      <c r="AT12" s="326"/>
      <c r="AU12" s="326"/>
      <c r="AV12" s="326"/>
      <c r="AW12" s="326"/>
      <c r="AX12" s="326"/>
      <c r="AY12" s="326"/>
      <c r="AZ12" s="326"/>
      <c r="BA12" s="326"/>
      <c r="BB12" s="326"/>
      <c r="BC12" s="327"/>
      <c r="BD12" s="302" t="s">
        <v>68</v>
      </c>
      <c r="BF12" s="328" t="s">
        <v>103</v>
      </c>
      <c r="BG12" s="329" t="s">
        <v>104</v>
      </c>
      <c r="BI12" s="303"/>
      <c r="BJ12" s="304"/>
      <c r="BK12" s="9" t="s">
        <v>105</v>
      </c>
      <c r="BL12" s="305" t="s">
        <v>106</v>
      </c>
      <c r="BN12" s="10" t="s">
        <v>69</v>
      </c>
      <c r="BO12" s="306" t="s">
        <v>58</v>
      </c>
      <c r="BP12" s="11" t="s">
        <v>107</v>
      </c>
      <c r="BQ12" s="307"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8" t="s">
        <v>80</v>
      </c>
      <c r="EC12" s="309" t="s">
        <v>81</v>
      </c>
      <c r="ED12" s="310" t="s">
        <v>168</v>
      </c>
      <c r="EE12" s="311">
        <v>3</v>
      </c>
      <c r="EF12" s="312">
        <v>2</v>
      </c>
      <c r="EG12" s="271"/>
      <c r="EH12" s="271"/>
      <c r="EI12" s="271"/>
      <c r="EJ12" s="271"/>
      <c r="EL12" s="821" t="s">
        <v>109</v>
      </c>
      <c r="EM12" s="319" t="s">
        <v>100</v>
      </c>
      <c r="EN12" s="275" t="s">
        <v>1895</v>
      </c>
      <c r="EO12" s="330">
        <v>98</v>
      </c>
      <c r="EP12" s="330">
        <v>98</v>
      </c>
      <c r="EQ12" s="330">
        <v>98</v>
      </c>
      <c r="ER12" s="330">
        <v>98</v>
      </c>
      <c r="ES12" s="330">
        <v>98</v>
      </c>
      <c r="ET12" s="824">
        <v>98</v>
      </c>
    </row>
    <row r="13" spans="1:150" ht="63.75" customHeight="1" thickBot="1" x14ac:dyDescent="0.25">
      <c r="A13" s="278" t="s">
        <v>53</v>
      </c>
      <c r="B13" s="279" t="s">
        <v>54</v>
      </c>
      <c r="C13" s="280" t="s">
        <v>55</v>
      </c>
      <c r="D13" s="281"/>
      <c r="E13" s="8" t="s">
        <v>57</v>
      </c>
      <c r="F13" s="282" t="str">
        <f t="shared" si="4"/>
        <v>E1.P_A</v>
      </c>
      <c r="G13" s="283" t="s">
        <v>58</v>
      </c>
      <c r="H13" s="283" t="s">
        <v>59</v>
      </c>
      <c r="I13" s="284"/>
      <c r="J13" s="285" t="s">
        <v>61</v>
      </c>
      <c r="K13" s="286" t="str">
        <f t="shared" si="5"/>
        <v>E1.P_A.MR1</v>
      </c>
      <c r="L13" s="287" t="s">
        <v>62</v>
      </c>
      <c r="M13" s="288" t="s">
        <v>63</v>
      </c>
      <c r="N13" s="289">
        <v>0</v>
      </c>
      <c r="O13" s="290">
        <v>0.1</v>
      </c>
      <c r="P13" s="313" t="s">
        <v>112</v>
      </c>
      <c r="Q13" s="291" t="str">
        <f t="shared" si="6"/>
        <v>E1.P_A.MR1-MP04-1</v>
      </c>
      <c r="R13" s="314" t="s">
        <v>113</v>
      </c>
      <c r="S13" s="315" t="s">
        <v>114</v>
      </c>
      <c r="T13" s="294">
        <v>0</v>
      </c>
      <c r="U13" s="295">
        <v>3</v>
      </c>
      <c r="V13" s="294" t="s">
        <v>67</v>
      </c>
      <c r="W13" s="316">
        <v>0.5</v>
      </c>
      <c r="X13" s="331">
        <v>0.5</v>
      </c>
      <c r="Y13" s="296">
        <v>1</v>
      </c>
      <c r="Z13" s="298">
        <v>1</v>
      </c>
      <c r="AA13" s="299"/>
      <c r="AB13" s="300"/>
      <c r="AC13" s="300"/>
      <c r="AD13" s="300"/>
      <c r="AE13" s="300"/>
      <c r="AF13" s="300"/>
      <c r="AG13" s="300"/>
      <c r="AH13" s="300"/>
      <c r="AI13" s="300"/>
      <c r="AJ13" s="300"/>
      <c r="AK13" s="300"/>
      <c r="AL13" s="300"/>
      <c r="AM13" s="300"/>
      <c r="AN13" s="300"/>
      <c r="AO13" s="300"/>
      <c r="AP13" s="300"/>
      <c r="AQ13" s="300"/>
      <c r="AR13" s="300"/>
      <c r="AS13" s="300"/>
      <c r="AT13" s="300"/>
      <c r="AU13" s="300"/>
      <c r="AV13" s="300"/>
      <c r="AW13" s="300"/>
      <c r="AX13" s="300"/>
      <c r="AY13" s="300"/>
      <c r="AZ13" s="300"/>
      <c r="BA13" s="300"/>
      <c r="BB13" s="300"/>
      <c r="BC13" s="301"/>
      <c r="BD13" s="302" t="s">
        <v>68</v>
      </c>
      <c r="BI13" s="303"/>
      <c r="BJ13" s="304"/>
      <c r="BK13" s="9" t="s">
        <v>115</v>
      </c>
      <c r="BL13" s="305" t="s">
        <v>116</v>
      </c>
      <c r="BN13" s="12" t="s">
        <v>69</v>
      </c>
      <c r="BO13" s="332" t="s">
        <v>58</v>
      </c>
      <c r="BP13" s="13" t="s">
        <v>117</v>
      </c>
      <c r="BQ13" s="333"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8" t="s">
        <v>94</v>
      </c>
      <c r="EC13" s="309" t="s">
        <v>95</v>
      </c>
      <c r="ED13" s="310" t="s">
        <v>213</v>
      </c>
      <c r="EE13" s="311" t="s">
        <v>214</v>
      </c>
      <c r="EF13" s="334" t="s">
        <v>214</v>
      </c>
      <c r="EG13" s="271"/>
      <c r="EH13" s="271"/>
      <c r="EI13" s="271"/>
      <c r="EJ13" s="271"/>
      <c r="EL13" s="821" t="s">
        <v>119</v>
      </c>
      <c r="EM13" s="319" t="s">
        <v>113</v>
      </c>
      <c r="EN13" s="275" t="s">
        <v>114</v>
      </c>
      <c r="EO13" s="275">
        <v>0</v>
      </c>
      <c r="EP13" s="275">
        <v>3</v>
      </c>
      <c r="EQ13" s="277">
        <v>0.5</v>
      </c>
      <c r="ER13" s="277">
        <v>0.5</v>
      </c>
      <c r="ES13" s="276">
        <v>1</v>
      </c>
      <c r="ET13" s="825">
        <v>1</v>
      </c>
    </row>
    <row r="14" spans="1:150" ht="55.5" customHeight="1" x14ac:dyDescent="0.25">
      <c r="A14" s="278" t="s">
        <v>53</v>
      </c>
      <c r="B14" s="279" t="s">
        <v>54</v>
      </c>
      <c r="C14" s="280" t="s">
        <v>55</v>
      </c>
      <c r="D14" s="281"/>
      <c r="E14" s="8" t="s">
        <v>57</v>
      </c>
      <c r="F14" s="282" t="str">
        <f t="shared" si="4"/>
        <v>E1.P_A</v>
      </c>
      <c r="G14" s="283" t="s">
        <v>58</v>
      </c>
      <c r="H14" s="283" t="s">
        <v>59</v>
      </c>
      <c r="I14" s="284"/>
      <c r="J14" s="285" t="s">
        <v>61</v>
      </c>
      <c r="K14" s="286" t="str">
        <f t="shared" si="5"/>
        <v>E1.P_A.MR1</v>
      </c>
      <c r="L14" s="287" t="s">
        <v>62</v>
      </c>
      <c r="M14" s="288" t="s">
        <v>63</v>
      </c>
      <c r="N14" s="289">
        <v>0</v>
      </c>
      <c r="O14" s="290">
        <v>0.1</v>
      </c>
      <c r="P14" s="313" t="s">
        <v>122</v>
      </c>
      <c r="Q14" s="291" t="str">
        <f t="shared" si="6"/>
        <v>E1.P_A.MR1-MP05-1</v>
      </c>
      <c r="R14" s="314" t="s">
        <v>123</v>
      </c>
      <c r="S14" s="315" t="s">
        <v>124</v>
      </c>
      <c r="T14" s="294">
        <v>3</v>
      </c>
      <c r="U14" s="295">
        <v>3</v>
      </c>
      <c r="V14" s="294" t="s">
        <v>102</v>
      </c>
      <c r="W14" s="296">
        <v>3</v>
      </c>
      <c r="X14" s="297">
        <v>3</v>
      </c>
      <c r="Y14" s="296">
        <v>3</v>
      </c>
      <c r="Z14" s="298">
        <v>3</v>
      </c>
      <c r="AA14" s="299"/>
      <c r="AB14" s="300"/>
      <c r="AC14" s="300"/>
      <c r="AD14" s="300"/>
      <c r="AE14" s="300"/>
      <c r="AF14" s="300"/>
      <c r="AG14" s="300"/>
      <c r="AH14" s="300"/>
      <c r="AI14" s="300"/>
      <c r="AJ14" s="300"/>
      <c r="AK14" s="300"/>
      <c r="AL14" s="300"/>
      <c r="AM14" s="300"/>
      <c r="AN14" s="300"/>
      <c r="AO14" s="300"/>
      <c r="AP14" s="300"/>
      <c r="AQ14" s="300"/>
      <c r="AR14" s="300"/>
      <c r="AS14" s="300"/>
      <c r="AT14" s="300"/>
      <c r="AU14" s="300"/>
      <c r="AV14" s="300"/>
      <c r="AW14" s="300"/>
      <c r="AX14" s="300"/>
      <c r="AY14" s="300"/>
      <c r="AZ14" s="300"/>
      <c r="BA14" s="300"/>
      <c r="BB14" s="300"/>
      <c r="BC14" s="301"/>
      <c r="BD14" s="302" t="s">
        <v>68</v>
      </c>
      <c r="BI14" s="303"/>
      <c r="BJ14" s="304"/>
      <c r="BK14" s="9" t="s">
        <v>125</v>
      </c>
      <c r="BL14" s="305" t="s">
        <v>126</v>
      </c>
      <c r="BN14" s="5" t="s">
        <v>78</v>
      </c>
      <c r="BO14" s="269" t="s">
        <v>79</v>
      </c>
      <c r="BP14" s="6" t="s">
        <v>127</v>
      </c>
      <c r="BQ14" s="270"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8" t="s">
        <v>107</v>
      </c>
      <c r="EC14" s="309" t="s">
        <v>108</v>
      </c>
      <c r="ED14" s="310" t="s">
        <v>269</v>
      </c>
      <c r="EE14" s="335">
        <v>0</v>
      </c>
      <c r="EF14" s="336">
        <v>4</v>
      </c>
      <c r="EG14" s="271"/>
      <c r="EH14" s="271"/>
      <c r="EI14" s="271"/>
      <c r="EJ14" s="271"/>
      <c r="EL14" s="821" t="s">
        <v>129</v>
      </c>
      <c r="EM14" s="319" t="s">
        <v>123</v>
      </c>
      <c r="EN14" s="275" t="s">
        <v>124</v>
      </c>
      <c r="EO14" s="275">
        <v>3</v>
      </c>
      <c r="EP14" s="275">
        <v>3</v>
      </c>
      <c r="EQ14" s="276">
        <v>3</v>
      </c>
      <c r="ER14" s="276">
        <v>3</v>
      </c>
      <c r="ES14" s="276">
        <v>3</v>
      </c>
      <c r="ET14" s="825">
        <v>3</v>
      </c>
    </row>
    <row r="15" spans="1:150" ht="48.75" customHeight="1" x14ac:dyDescent="0.25">
      <c r="A15" s="278" t="s">
        <v>53</v>
      </c>
      <c r="B15" s="279" t="s">
        <v>54</v>
      </c>
      <c r="C15" s="280" t="s">
        <v>55</v>
      </c>
      <c r="D15" s="281"/>
      <c r="E15" s="8" t="s">
        <v>57</v>
      </c>
      <c r="F15" s="282" t="str">
        <f t="shared" si="4"/>
        <v>E1.P_A</v>
      </c>
      <c r="G15" s="283" t="s">
        <v>58</v>
      </c>
      <c r="H15" s="283" t="s">
        <v>59</v>
      </c>
      <c r="I15" s="284"/>
      <c r="J15" s="285" t="s">
        <v>61</v>
      </c>
      <c r="K15" s="286" t="str">
        <f t="shared" si="5"/>
        <v>E1.P_A.MR1</v>
      </c>
      <c r="L15" s="287" t="s">
        <v>62</v>
      </c>
      <c r="M15" s="288" t="s">
        <v>63</v>
      </c>
      <c r="N15" s="289">
        <v>0</v>
      </c>
      <c r="O15" s="290">
        <v>0.1</v>
      </c>
      <c r="P15" s="313" t="s">
        <v>132</v>
      </c>
      <c r="Q15" s="291" t="str">
        <f t="shared" si="6"/>
        <v>E1.P_A.MR1-MP06-1</v>
      </c>
      <c r="R15" s="314" t="s">
        <v>133</v>
      </c>
      <c r="S15" s="315" t="s">
        <v>134</v>
      </c>
      <c r="T15" s="294">
        <v>3</v>
      </c>
      <c r="U15" s="295">
        <v>3</v>
      </c>
      <c r="V15" s="294" t="s">
        <v>102</v>
      </c>
      <c r="W15" s="296">
        <v>3</v>
      </c>
      <c r="X15" s="297">
        <v>3</v>
      </c>
      <c r="Y15" s="296">
        <v>3</v>
      </c>
      <c r="Z15" s="298">
        <v>3</v>
      </c>
      <c r="AA15" s="299"/>
      <c r="AB15" s="300"/>
      <c r="AC15" s="300"/>
      <c r="AD15" s="300"/>
      <c r="AE15" s="300"/>
      <c r="AF15" s="300"/>
      <c r="AG15" s="300"/>
      <c r="AH15" s="300"/>
      <c r="AI15" s="300"/>
      <c r="AJ15" s="300"/>
      <c r="AK15" s="300"/>
      <c r="AL15" s="300"/>
      <c r="AM15" s="300"/>
      <c r="AN15" s="300"/>
      <c r="AO15" s="300"/>
      <c r="AP15" s="300"/>
      <c r="AQ15" s="300"/>
      <c r="AR15" s="300"/>
      <c r="AS15" s="300"/>
      <c r="AT15" s="300"/>
      <c r="AU15" s="300"/>
      <c r="AV15" s="300"/>
      <c r="AW15" s="300"/>
      <c r="AX15" s="300"/>
      <c r="AY15" s="300"/>
      <c r="AZ15" s="300"/>
      <c r="BA15" s="300"/>
      <c r="BB15" s="300"/>
      <c r="BC15" s="301"/>
      <c r="BD15" s="302" t="s">
        <v>68</v>
      </c>
      <c r="BI15" s="303"/>
      <c r="BJ15" s="304"/>
      <c r="BK15" s="9" t="s">
        <v>135</v>
      </c>
      <c r="BL15" s="305" t="s">
        <v>136</v>
      </c>
      <c r="BN15" s="10" t="s">
        <v>78</v>
      </c>
      <c r="BO15" s="306" t="s">
        <v>79</v>
      </c>
      <c r="BP15" s="11" t="s">
        <v>137</v>
      </c>
      <c r="BQ15" s="307"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8" t="s">
        <v>117</v>
      </c>
      <c r="EC15" s="309" t="s">
        <v>118</v>
      </c>
      <c r="ED15" s="310" t="s">
        <v>328</v>
      </c>
      <c r="EE15" s="311">
        <v>0</v>
      </c>
      <c r="EF15" s="336">
        <v>1</v>
      </c>
      <c r="EG15" s="271"/>
      <c r="EH15" s="271"/>
      <c r="EI15" s="271"/>
      <c r="EJ15" s="271"/>
      <c r="EL15" s="821" t="s">
        <v>139</v>
      </c>
      <c r="EM15" s="319" t="s">
        <v>133</v>
      </c>
      <c r="EN15" s="275" t="s">
        <v>134</v>
      </c>
      <c r="EO15" s="275">
        <v>3</v>
      </c>
      <c r="EP15" s="275">
        <v>3</v>
      </c>
      <c r="EQ15" s="276">
        <v>3</v>
      </c>
      <c r="ER15" s="276">
        <v>3</v>
      </c>
      <c r="ES15" s="276">
        <v>3</v>
      </c>
      <c r="ET15" s="825">
        <v>3</v>
      </c>
    </row>
    <row r="16" spans="1:150" ht="64.5" customHeight="1" thickBot="1" x14ac:dyDescent="0.3">
      <c r="A16" s="278" t="s">
        <v>53</v>
      </c>
      <c r="B16" s="279" t="s">
        <v>54</v>
      </c>
      <c r="C16" s="280" t="s">
        <v>55</v>
      </c>
      <c r="D16" s="281"/>
      <c r="E16" s="8" t="s">
        <v>57</v>
      </c>
      <c r="F16" s="282" t="str">
        <f t="shared" si="4"/>
        <v>E1.P_A</v>
      </c>
      <c r="G16" s="283" t="s">
        <v>58</v>
      </c>
      <c r="H16" s="283" t="s">
        <v>59</v>
      </c>
      <c r="I16" s="284"/>
      <c r="J16" s="285" t="s">
        <v>61</v>
      </c>
      <c r="K16" s="286" t="str">
        <f t="shared" si="5"/>
        <v>E1.P_A.MR1</v>
      </c>
      <c r="L16" s="287" t="s">
        <v>62</v>
      </c>
      <c r="M16" s="288" t="s">
        <v>63</v>
      </c>
      <c r="N16" s="289">
        <v>0</v>
      </c>
      <c r="O16" s="290">
        <v>0.1</v>
      </c>
      <c r="P16" s="313" t="s">
        <v>142</v>
      </c>
      <c r="Q16" s="291" t="str">
        <f t="shared" si="6"/>
        <v>E1.P_A.MR1-MP07-1</v>
      </c>
      <c r="R16" s="337" t="s">
        <v>143</v>
      </c>
      <c r="S16" s="338" t="s">
        <v>144</v>
      </c>
      <c r="T16" s="339">
        <v>3</v>
      </c>
      <c r="U16" s="340">
        <v>3</v>
      </c>
      <c r="V16" s="294" t="s">
        <v>102</v>
      </c>
      <c r="W16" s="296">
        <v>3</v>
      </c>
      <c r="X16" s="297">
        <v>3</v>
      </c>
      <c r="Y16" s="296">
        <v>3</v>
      </c>
      <c r="Z16" s="298">
        <v>3</v>
      </c>
      <c r="AA16" s="299"/>
      <c r="AB16" s="300"/>
      <c r="AC16" s="300"/>
      <c r="AD16" s="300"/>
      <c r="AE16" s="300"/>
      <c r="AF16" s="300"/>
      <c r="AG16" s="300"/>
      <c r="AH16" s="300"/>
      <c r="AI16" s="300"/>
      <c r="AJ16" s="300"/>
      <c r="AK16" s="300"/>
      <c r="AL16" s="300"/>
      <c r="AM16" s="300"/>
      <c r="AN16" s="300"/>
      <c r="AO16" s="300"/>
      <c r="AP16" s="300"/>
      <c r="AQ16" s="300"/>
      <c r="AR16" s="300"/>
      <c r="AS16" s="300"/>
      <c r="AT16" s="300"/>
      <c r="AU16" s="300"/>
      <c r="AV16" s="300"/>
      <c r="AW16" s="300"/>
      <c r="AX16" s="300"/>
      <c r="AY16" s="300"/>
      <c r="AZ16" s="300"/>
      <c r="BA16" s="300"/>
      <c r="BB16" s="300"/>
      <c r="BC16" s="301"/>
      <c r="BD16" s="302" t="s">
        <v>68</v>
      </c>
      <c r="BI16" s="303"/>
      <c r="BJ16" s="304"/>
      <c r="BK16" s="9" t="s">
        <v>145</v>
      </c>
      <c r="BL16" s="305" t="s">
        <v>146</v>
      </c>
      <c r="BN16" s="12" t="s">
        <v>78</v>
      </c>
      <c r="BO16" s="332" t="s">
        <v>79</v>
      </c>
      <c r="BP16" s="13" t="s">
        <v>147</v>
      </c>
      <c r="BQ16" s="333"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8" t="s">
        <v>127</v>
      </c>
      <c r="EC16" s="309" t="s">
        <v>128</v>
      </c>
      <c r="ED16" s="310" t="s">
        <v>374</v>
      </c>
      <c r="EE16" s="311">
        <v>20</v>
      </c>
      <c r="EF16" s="336">
        <v>100</v>
      </c>
      <c r="EG16" s="271"/>
      <c r="EH16" s="271"/>
      <c r="EI16" s="271"/>
      <c r="EJ16" s="271"/>
      <c r="EL16" s="821" t="s">
        <v>149</v>
      </c>
      <c r="EM16" s="319" t="s">
        <v>143</v>
      </c>
      <c r="EN16" s="275" t="s">
        <v>144</v>
      </c>
      <c r="EO16" s="275">
        <v>3</v>
      </c>
      <c r="EP16" s="275">
        <v>3</v>
      </c>
      <c r="EQ16" s="276">
        <v>3</v>
      </c>
      <c r="ER16" s="276">
        <v>3</v>
      </c>
      <c r="ES16" s="276">
        <v>3</v>
      </c>
      <c r="ET16" s="825">
        <v>3</v>
      </c>
    </row>
    <row r="17" spans="1:150" ht="94.5" customHeight="1" thickBot="1" x14ac:dyDescent="0.25">
      <c r="A17" s="278" t="s">
        <v>53</v>
      </c>
      <c r="B17" s="279" t="s">
        <v>54</v>
      </c>
      <c r="C17" s="280" t="s">
        <v>55</v>
      </c>
      <c r="D17" s="281"/>
      <c r="E17" s="8" t="s">
        <v>57</v>
      </c>
      <c r="F17" s="282" t="str">
        <f t="shared" si="4"/>
        <v>E1.P_A</v>
      </c>
      <c r="G17" s="283" t="s">
        <v>58</v>
      </c>
      <c r="H17" s="283" t="s">
        <v>59</v>
      </c>
      <c r="I17" s="341" t="s">
        <v>154</v>
      </c>
      <c r="J17" s="342" t="s">
        <v>61</v>
      </c>
      <c r="K17" s="343" t="str">
        <f t="shared" si="5"/>
        <v>E1.P_A.MR1</v>
      </c>
      <c r="L17" s="344" t="s">
        <v>155</v>
      </c>
      <c r="M17" s="345" t="s">
        <v>63</v>
      </c>
      <c r="N17" s="346">
        <v>0</v>
      </c>
      <c r="O17" s="347">
        <v>0.1</v>
      </c>
      <c r="P17" s="348" t="s">
        <v>156</v>
      </c>
      <c r="Q17" s="349" t="str">
        <f t="shared" si="6"/>
        <v>E1.P_A.MR1-MP08-1</v>
      </c>
      <c r="R17" s="350" t="s">
        <v>157</v>
      </c>
      <c r="S17" s="351" t="s">
        <v>158</v>
      </c>
      <c r="T17" s="352">
        <v>0</v>
      </c>
      <c r="U17" s="353">
        <v>3</v>
      </c>
      <c r="V17" s="352" t="s">
        <v>67</v>
      </c>
      <c r="W17" s="354">
        <v>0</v>
      </c>
      <c r="X17" s="355">
        <v>1</v>
      </c>
      <c r="Y17" s="354">
        <v>1</v>
      </c>
      <c r="Z17" s="356">
        <v>1</v>
      </c>
      <c r="AA17" s="299"/>
      <c r="AB17" s="300"/>
      <c r="AC17" s="300"/>
      <c r="AD17" s="300"/>
      <c r="AE17" s="300"/>
      <c r="AF17" s="300"/>
      <c r="AG17" s="300"/>
      <c r="AH17" s="300"/>
      <c r="AI17" s="300"/>
      <c r="AJ17" s="300"/>
      <c r="AK17" s="300"/>
      <c r="AL17" s="300"/>
      <c r="AM17" s="300"/>
      <c r="AN17" s="300"/>
      <c r="AO17" s="300"/>
      <c r="AP17" s="300"/>
      <c r="AQ17" s="300"/>
      <c r="AR17" s="300"/>
      <c r="AS17" s="300"/>
      <c r="AT17" s="300"/>
      <c r="AU17" s="300"/>
      <c r="AV17" s="300"/>
      <c r="AW17" s="300"/>
      <c r="AX17" s="300"/>
      <c r="AY17" s="300"/>
      <c r="AZ17" s="300"/>
      <c r="BA17" s="300"/>
      <c r="BB17" s="300"/>
      <c r="BC17" s="301"/>
      <c r="BD17" s="302" t="s">
        <v>68</v>
      </c>
      <c r="BI17" s="303"/>
      <c r="BJ17" s="304"/>
      <c r="BK17" s="9" t="s">
        <v>159</v>
      </c>
      <c r="BL17" s="305" t="s">
        <v>160</v>
      </c>
      <c r="BN17" s="14" t="s">
        <v>92</v>
      </c>
      <c r="BO17" s="357" t="s">
        <v>93</v>
      </c>
      <c r="BP17" s="15" t="s">
        <v>161</v>
      </c>
      <c r="BQ17" s="358"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8" t="s">
        <v>137</v>
      </c>
      <c r="EC17" s="309" t="s">
        <v>138</v>
      </c>
      <c r="ED17" s="310" t="s">
        <v>420</v>
      </c>
      <c r="EE17" s="359">
        <v>5295</v>
      </c>
      <c r="EF17" s="334">
        <v>5295</v>
      </c>
      <c r="EG17" s="271"/>
      <c r="EH17" s="271"/>
      <c r="EI17" s="271"/>
      <c r="EJ17" s="271"/>
      <c r="EL17" s="821" t="s">
        <v>163</v>
      </c>
      <c r="EM17" s="319" t="s">
        <v>157</v>
      </c>
      <c r="EN17" s="275" t="s">
        <v>158</v>
      </c>
      <c r="EO17" s="275">
        <v>0</v>
      </c>
      <c r="EP17" s="275">
        <v>3</v>
      </c>
      <c r="EQ17" s="276">
        <v>1</v>
      </c>
      <c r="ER17" s="815">
        <v>0.66</v>
      </c>
      <c r="ES17" s="815">
        <v>0.66</v>
      </c>
      <c r="ET17" s="826">
        <v>0.68</v>
      </c>
    </row>
    <row r="18" spans="1:150" ht="49.5" customHeight="1" thickBot="1" x14ac:dyDescent="0.3">
      <c r="A18" s="278" t="s">
        <v>53</v>
      </c>
      <c r="B18" s="279" t="s">
        <v>54</v>
      </c>
      <c r="C18" s="280" t="s">
        <v>55</v>
      </c>
      <c r="D18" s="281"/>
      <c r="E18" s="8" t="s">
        <v>57</v>
      </c>
      <c r="F18" s="282" t="str">
        <f t="shared" si="4"/>
        <v>E1.P_A</v>
      </c>
      <c r="G18" s="283" t="s">
        <v>58</v>
      </c>
      <c r="H18" s="283" t="s">
        <v>59</v>
      </c>
      <c r="I18" s="1032" t="s">
        <v>166</v>
      </c>
      <c r="J18" s="360" t="s">
        <v>167</v>
      </c>
      <c r="K18" s="361" t="str">
        <f t="shared" si="5"/>
        <v>E1.P_A.MR2</v>
      </c>
      <c r="L18" s="362" t="s">
        <v>81</v>
      </c>
      <c r="M18" s="363" t="s">
        <v>168</v>
      </c>
      <c r="N18" s="364">
        <v>3</v>
      </c>
      <c r="O18" s="365">
        <v>2</v>
      </c>
      <c r="P18" s="366" t="s">
        <v>64</v>
      </c>
      <c r="Q18" s="367" t="str">
        <f t="shared" si="6"/>
        <v>E1.P_A.MR2-MP01-1</v>
      </c>
      <c r="R18" s="368" t="s">
        <v>169</v>
      </c>
      <c r="S18" s="369" t="s">
        <v>170</v>
      </c>
      <c r="T18" s="370">
        <v>0</v>
      </c>
      <c r="U18" s="371">
        <v>4</v>
      </c>
      <c r="V18" s="370" t="s">
        <v>67</v>
      </c>
      <c r="W18" s="256">
        <v>1</v>
      </c>
      <c r="X18" s="372">
        <v>1</v>
      </c>
      <c r="Y18" s="256">
        <v>1</v>
      </c>
      <c r="Z18" s="373">
        <v>1</v>
      </c>
      <c r="AA18" s="299"/>
      <c r="AB18" s="300"/>
      <c r="AC18" s="300"/>
      <c r="AD18" s="300"/>
      <c r="AE18" s="300"/>
      <c r="AF18" s="300"/>
      <c r="AG18" s="300"/>
      <c r="AH18" s="300"/>
      <c r="AI18" s="300"/>
      <c r="AJ18" s="300"/>
      <c r="AK18" s="300"/>
      <c r="AL18" s="300"/>
      <c r="AM18" s="300"/>
      <c r="AN18" s="300"/>
      <c r="AO18" s="300"/>
      <c r="AP18" s="300"/>
      <c r="AQ18" s="300"/>
      <c r="AR18" s="300"/>
      <c r="AS18" s="300"/>
      <c r="AT18" s="300"/>
      <c r="AU18" s="300"/>
      <c r="AV18" s="300"/>
      <c r="AW18" s="300"/>
      <c r="AX18" s="300"/>
      <c r="AY18" s="300"/>
      <c r="AZ18" s="300"/>
      <c r="BA18" s="300"/>
      <c r="BB18" s="300"/>
      <c r="BC18" s="301"/>
      <c r="BD18" s="302" t="s">
        <v>68</v>
      </c>
      <c r="BI18" s="303"/>
      <c r="BJ18" s="304"/>
      <c r="BK18" s="16" t="s">
        <v>171</v>
      </c>
      <c r="BL18" s="374" t="s">
        <v>172</v>
      </c>
      <c r="BN18" s="14" t="s">
        <v>105</v>
      </c>
      <c r="BO18" s="357" t="s">
        <v>106</v>
      </c>
      <c r="BP18" s="15" t="s">
        <v>173</v>
      </c>
      <c r="BQ18" s="358"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8" t="s">
        <v>147</v>
      </c>
      <c r="EC18" s="309" t="s">
        <v>148</v>
      </c>
      <c r="ED18" s="310" t="s">
        <v>451</v>
      </c>
      <c r="EE18" s="311">
        <v>0</v>
      </c>
      <c r="EF18" s="336">
        <v>20</v>
      </c>
      <c r="EG18" s="271"/>
      <c r="EH18" s="271"/>
      <c r="EI18" s="271"/>
      <c r="EJ18" s="271"/>
      <c r="EL18" s="827" t="s">
        <v>175</v>
      </c>
      <c r="EM18" s="319" t="s">
        <v>169</v>
      </c>
      <c r="EN18" s="275" t="s">
        <v>170</v>
      </c>
      <c r="EO18" s="275">
        <v>0</v>
      </c>
      <c r="EP18" s="275">
        <v>4</v>
      </c>
      <c r="EQ18" s="276">
        <v>0</v>
      </c>
      <c r="ER18" s="276">
        <v>1</v>
      </c>
      <c r="ES18" s="276">
        <v>2</v>
      </c>
      <c r="ET18" s="825">
        <v>1</v>
      </c>
    </row>
    <row r="19" spans="1:150" ht="33" customHeight="1" thickBot="1" x14ac:dyDescent="0.25">
      <c r="A19" s="278" t="s">
        <v>53</v>
      </c>
      <c r="B19" s="279" t="s">
        <v>54</v>
      </c>
      <c r="C19" s="280" t="s">
        <v>55</v>
      </c>
      <c r="D19" s="281"/>
      <c r="E19" s="8" t="s">
        <v>57</v>
      </c>
      <c r="F19" s="282" t="str">
        <f t="shared" si="4"/>
        <v>E1.P_A</v>
      </c>
      <c r="G19" s="283" t="s">
        <v>58</v>
      </c>
      <c r="H19" s="283" t="s">
        <v>59</v>
      </c>
      <c r="I19" s="1033"/>
      <c r="J19" s="375" t="s">
        <v>167</v>
      </c>
      <c r="K19" s="285" t="str">
        <f t="shared" si="5"/>
        <v>E1.P_A.MR2</v>
      </c>
      <c r="L19" s="287" t="s">
        <v>81</v>
      </c>
      <c r="M19" s="288" t="s">
        <v>168</v>
      </c>
      <c r="N19" s="376">
        <v>3</v>
      </c>
      <c r="O19" s="377">
        <v>2</v>
      </c>
      <c r="P19" s="378" t="s">
        <v>87</v>
      </c>
      <c r="Q19" s="379" t="str">
        <f t="shared" si="6"/>
        <v>E1.P_A.MR2-MP02-1</v>
      </c>
      <c r="R19" s="314" t="s">
        <v>178</v>
      </c>
      <c r="S19" s="315" t="s">
        <v>179</v>
      </c>
      <c r="T19" s="294">
        <v>0</v>
      </c>
      <c r="U19" s="295">
        <v>1</v>
      </c>
      <c r="V19" s="294" t="s">
        <v>67</v>
      </c>
      <c r="W19" s="296">
        <v>0</v>
      </c>
      <c r="X19" s="331">
        <v>0.5</v>
      </c>
      <c r="Y19" s="322">
        <v>0.25</v>
      </c>
      <c r="Z19" s="324">
        <v>0.25</v>
      </c>
      <c r="AA19" s="299"/>
      <c r="AB19" s="300"/>
      <c r="AC19" s="300"/>
      <c r="AD19" s="300"/>
      <c r="AE19" s="300"/>
      <c r="AF19" s="300"/>
      <c r="AG19" s="300"/>
      <c r="AH19" s="300"/>
      <c r="AI19" s="300"/>
      <c r="AJ19" s="300"/>
      <c r="AK19" s="300"/>
      <c r="AL19" s="300"/>
      <c r="AM19" s="300"/>
      <c r="AN19" s="300"/>
      <c r="AO19" s="300"/>
      <c r="AP19" s="300"/>
      <c r="AQ19" s="300"/>
      <c r="AR19" s="300"/>
      <c r="AS19" s="300"/>
      <c r="AT19" s="300"/>
      <c r="AU19" s="300"/>
      <c r="AV19" s="300"/>
      <c r="AW19" s="300"/>
      <c r="AX19" s="300"/>
      <c r="AY19" s="300"/>
      <c r="AZ19" s="300"/>
      <c r="BA19" s="300"/>
      <c r="BB19" s="300"/>
      <c r="BC19" s="301"/>
      <c r="BD19" s="302" t="s">
        <v>68</v>
      </c>
      <c r="BI19" s="380" t="s">
        <v>76</v>
      </c>
      <c r="BJ19" s="381" t="s">
        <v>77</v>
      </c>
      <c r="BK19" s="4" t="s">
        <v>180</v>
      </c>
      <c r="BL19" s="268" t="s">
        <v>181</v>
      </c>
      <c r="BN19" s="14" t="s">
        <v>115</v>
      </c>
      <c r="BO19" s="357" t="s">
        <v>116</v>
      </c>
      <c r="BP19" s="15" t="s">
        <v>182</v>
      </c>
      <c r="BQ19" s="358"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8" t="s">
        <v>161</v>
      </c>
      <c r="EC19" s="309" t="s">
        <v>162</v>
      </c>
      <c r="ED19" s="310" t="s">
        <v>532</v>
      </c>
      <c r="EE19" s="359">
        <v>3630</v>
      </c>
      <c r="EF19" s="334">
        <v>3700</v>
      </c>
      <c r="EG19" s="271"/>
      <c r="EH19" s="271"/>
      <c r="EI19" s="271"/>
      <c r="EJ19" s="271"/>
      <c r="EL19" s="827" t="s">
        <v>184</v>
      </c>
      <c r="EM19" s="319" t="s">
        <v>178</v>
      </c>
      <c r="EN19" s="275" t="s">
        <v>179</v>
      </c>
      <c r="EO19" s="275">
        <v>0</v>
      </c>
      <c r="EP19" s="275">
        <v>1</v>
      </c>
      <c r="EQ19" s="330">
        <v>0.25</v>
      </c>
      <c r="ER19" s="277">
        <v>0.25</v>
      </c>
      <c r="ES19" s="330">
        <v>0.25</v>
      </c>
      <c r="ET19" s="824">
        <v>0.25</v>
      </c>
    </row>
    <row r="20" spans="1:150" ht="49.5" customHeight="1" x14ac:dyDescent="0.2">
      <c r="A20" s="278" t="s">
        <v>53</v>
      </c>
      <c r="B20" s="279" t="s">
        <v>54</v>
      </c>
      <c r="C20" s="280" t="s">
        <v>55</v>
      </c>
      <c r="D20" s="281"/>
      <c r="E20" s="8" t="s">
        <v>57</v>
      </c>
      <c r="F20" s="282" t="str">
        <f t="shared" si="4"/>
        <v>E1.P_A</v>
      </c>
      <c r="G20" s="283" t="s">
        <v>58</v>
      </c>
      <c r="H20" s="283" t="s">
        <v>59</v>
      </c>
      <c r="I20" s="1033"/>
      <c r="J20" s="375" t="s">
        <v>167</v>
      </c>
      <c r="K20" s="285" t="str">
        <f t="shared" si="5"/>
        <v>E1.P_A.MR2</v>
      </c>
      <c r="L20" s="287" t="s">
        <v>81</v>
      </c>
      <c r="M20" s="288" t="s">
        <v>168</v>
      </c>
      <c r="N20" s="376">
        <v>3</v>
      </c>
      <c r="O20" s="377">
        <v>2</v>
      </c>
      <c r="P20" s="378" t="s">
        <v>99</v>
      </c>
      <c r="Q20" s="379" t="str">
        <f t="shared" si="6"/>
        <v>E1.P_A.MR2-MP03-1</v>
      </c>
      <c r="R20" s="314" t="s">
        <v>189</v>
      </c>
      <c r="S20" s="315" t="s">
        <v>190</v>
      </c>
      <c r="T20" s="382">
        <v>8</v>
      </c>
      <c r="U20" s="383">
        <v>8</v>
      </c>
      <c r="V20" s="382" t="s">
        <v>102</v>
      </c>
      <c r="W20" s="296">
        <v>8</v>
      </c>
      <c r="X20" s="297">
        <v>8</v>
      </c>
      <c r="Y20" s="296">
        <v>8</v>
      </c>
      <c r="Z20" s="298">
        <v>8</v>
      </c>
      <c r="AA20" s="384"/>
      <c r="AB20" s="385"/>
      <c r="AC20" s="385"/>
      <c r="AD20" s="385"/>
      <c r="AE20" s="385"/>
      <c r="AF20" s="385"/>
      <c r="AG20" s="385"/>
      <c r="AH20" s="385"/>
      <c r="AI20" s="385"/>
      <c r="AJ20" s="385"/>
      <c r="AK20" s="385"/>
      <c r="AL20" s="385"/>
      <c r="AM20" s="385"/>
      <c r="AN20" s="385"/>
      <c r="AO20" s="385"/>
      <c r="AP20" s="385"/>
      <c r="AQ20" s="385"/>
      <c r="AR20" s="385"/>
      <c r="AS20" s="385"/>
      <c r="AT20" s="385"/>
      <c r="AU20" s="385"/>
      <c r="AV20" s="385"/>
      <c r="AW20" s="385"/>
      <c r="AX20" s="385"/>
      <c r="AY20" s="385"/>
      <c r="AZ20" s="385"/>
      <c r="BA20" s="385"/>
      <c r="BB20" s="385"/>
      <c r="BC20" s="386"/>
      <c r="BD20" s="302" t="s">
        <v>68</v>
      </c>
      <c r="BI20" s="303"/>
      <c r="BJ20" s="304"/>
      <c r="BK20" s="9" t="s">
        <v>191</v>
      </c>
      <c r="BL20" s="305" t="s">
        <v>192</v>
      </c>
      <c r="BN20" s="5" t="s">
        <v>125</v>
      </c>
      <c r="BO20" s="269" t="s">
        <v>126</v>
      </c>
      <c r="BP20" s="6" t="s">
        <v>193</v>
      </c>
      <c r="BQ20" s="270"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8" t="s">
        <v>173</v>
      </c>
      <c r="EC20" s="309" t="s">
        <v>174</v>
      </c>
      <c r="ED20" s="310" t="s">
        <v>532</v>
      </c>
      <c r="EE20" s="359">
        <v>1400</v>
      </c>
      <c r="EF20" s="334">
        <v>1800</v>
      </c>
      <c r="EG20" s="271"/>
      <c r="EH20" s="271"/>
      <c r="EI20" s="271"/>
      <c r="EJ20" s="271"/>
      <c r="EL20" s="827" t="s">
        <v>195</v>
      </c>
      <c r="EM20" s="319" t="s">
        <v>189</v>
      </c>
      <c r="EN20" s="275" t="s">
        <v>190</v>
      </c>
      <c r="EO20" s="387">
        <v>8</v>
      </c>
      <c r="EP20" s="387">
        <v>8</v>
      </c>
      <c r="EQ20" s="276">
        <v>8</v>
      </c>
      <c r="ER20" s="276">
        <v>8</v>
      </c>
      <c r="ES20" s="276">
        <v>8</v>
      </c>
      <c r="ET20" s="825">
        <v>8</v>
      </c>
    </row>
    <row r="21" spans="1:150" ht="37.5" customHeight="1" thickBot="1" x14ac:dyDescent="0.25">
      <c r="A21" s="278" t="s">
        <v>53</v>
      </c>
      <c r="B21" s="279" t="s">
        <v>54</v>
      </c>
      <c r="C21" s="280" t="s">
        <v>55</v>
      </c>
      <c r="D21" s="281"/>
      <c r="E21" s="8" t="s">
        <v>57</v>
      </c>
      <c r="F21" s="282" t="str">
        <f t="shared" si="4"/>
        <v>E1.P_A</v>
      </c>
      <c r="G21" s="283" t="s">
        <v>58</v>
      </c>
      <c r="H21" s="283" t="s">
        <v>59</v>
      </c>
      <c r="I21" s="1034"/>
      <c r="J21" s="375" t="s">
        <v>167</v>
      </c>
      <c r="K21" s="342" t="str">
        <f t="shared" si="5"/>
        <v>E1.P_A.MR2</v>
      </c>
      <c r="L21" s="388" t="s">
        <v>81</v>
      </c>
      <c r="M21" s="389" t="s">
        <v>168</v>
      </c>
      <c r="N21" s="390">
        <v>3</v>
      </c>
      <c r="O21" s="391">
        <v>2</v>
      </c>
      <c r="P21" s="392" t="s">
        <v>112</v>
      </c>
      <c r="Q21" s="393" t="str">
        <f t="shared" si="6"/>
        <v>E1.P_A.MR2-MP04-1</v>
      </c>
      <c r="R21" s="350" t="s">
        <v>200</v>
      </c>
      <c r="S21" s="351" t="s">
        <v>201</v>
      </c>
      <c r="T21" s="394">
        <v>0</v>
      </c>
      <c r="U21" s="395">
        <v>3</v>
      </c>
      <c r="V21" s="394" t="s">
        <v>67</v>
      </c>
      <c r="W21" s="396">
        <v>0.75</v>
      </c>
      <c r="X21" s="397">
        <v>0.75</v>
      </c>
      <c r="Y21" s="396">
        <v>0.75</v>
      </c>
      <c r="Z21" s="398">
        <v>0.75</v>
      </c>
      <c r="AA21" s="384"/>
      <c r="AB21" s="385"/>
      <c r="AC21" s="385"/>
      <c r="AD21" s="385"/>
      <c r="AE21" s="385"/>
      <c r="AF21" s="385"/>
      <c r="AG21" s="385"/>
      <c r="AH21" s="385"/>
      <c r="AI21" s="385"/>
      <c r="AJ21" s="385"/>
      <c r="AK21" s="385"/>
      <c r="AL21" s="385"/>
      <c r="AM21" s="385"/>
      <c r="AN21" s="385"/>
      <c r="AO21" s="385"/>
      <c r="AP21" s="385"/>
      <c r="AQ21" s="385"/>
      <c r="AR21" s="385"/>
      <c r="AS21" s="385"/>
      <c r="AT21" s="385"/>
      <c r="AU21" s="385"/>
      <c r="AV21" s="385"/>
      <c r="AW21" s="385"/>
      <c r="AX21" s="385"/>
      <c r="AY21" s="385"/>
      <c r="AZ21" s="385"/>
      <c r="BA21" s="385"/>
      <c r="BB21" s="385"/>
      <c r="BC21" s="386"/>
      <c r="BD21" s="302" t="s">
        <v>68</v>
      </c>
      <c r="BI21" s="303"/>
      <c r="BJ21" s="304"/>
      <c r="BK21" s="9" t="s">
        <v>202</v>
      </c>
      <c r="BL21" s="305" t="s">
        <v>203</v>
      </c>
      <c r="BN21" s="12" t="s">
        <v>125</v>
      </c>
      <c r="BO21" s="332" t="s">
        <v>126</v>
      </c>
      <c r="BP21" s="13" t="s">
        <v>204</v>
      </c>
      <c r="BQ21" s="333"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8" t="s">
        <v>182</v>
      </c>
      <c r="EC21" s="309" t="s">
        <v>183</v>
      </c>
      <c r="ED21" s="310" t="s">
        <v>532</v>
      </c>
      <c r="EE21" s="359">
        <v>288</v>
      </c>
      <c r="EF21" s="334">
        <v>400</v>
      </c>
      <c r="EG21" s="271"/>
      <c r="EH21" s="271"/>
      <c r="EI21" s="271"/>
      <c r="EJ21" s="271"/>
      <c r="EL21" s="827" t="s">
        <v>206</v>
      </c>
      <c r="EM21" s="319" t="s">
        <v>200</v>
      </c>
      <c r="EN21" s="275" t="s">
        <v>201</v>
      </c>
      <c r="EO21" s="387">
        <v>0</v>
      </c>
      <c r="EP21" s="387">
        <v>3</v>
      </c>
      <c r="EQ21" s="330">
        <v>0.75</v>
      </c>
      <c r="ER21" s="330">
        <v>0.75</v>
      </c>
      <c r="ES21" s="330">
        <v>0.75</v>
      </c>
      <c r="ET21" s="824">
        <v>0.75</v>
      </c>
    </row>
    <row r="22" spans="1:150" ht="133.5" customHeight="1" x14ac:dyDescent="0.2">
      <c r="A22" s="278" t="s">
        <v>53</v>
      </c>
      <c r="B22" s="279" t="s">
        <v>54</v>
      </c>
      <c r="C22" s="280" t="s">
        <v>55</v>
      </c>
      <c r="D22" s="281"/>
      <c r="E22" s="8" t="s">
        <v>57</v>
      </c>
      <c r="F22" s="282" t="str">
        <f t="shared" si="4"/>
        <v>E1.P_A</v>
      </c>
      <c r="G22" s="283" t="s">
        <v>58</v>
      </c>
      <c r="H22" s="283" t="s">
        <v>59</v>
      </c>
      <c r="I22" s="1032" t="s">
        <v>211</v>
      </c>
      <c r="J22" s="399" t="s">
        <v>212</v>
      </c>
      <c r="K22" s="400" t="str">
        <f t="shared" si="5"/>
        <v>E1.P_A.MR3</v>
      </c>
      <c r="L22" s="362" t="s">
        <v>95</v>
      </c>
      <c r="M22" s="363" t="s">
        <v>213</v>
      </c>
      <c r="N22" s="248" t="s">
        <v>214</v>
      </c>
      <c r="O22" s="248" t="s">
        <v>214</v>
      </c>
      <c r="P22" s="401" t="s">
        <v>64</v>
      </c>
      <c r="Q22" s="367" t="str">
        <f t="shared" si="6"/>
        <v>E1.P_A.MR3-MP01-1</v>
      </c>
      <c r="R22" s="368" t="s">
        <v>215</v>
      </c>
      <c r="S22" s="369" t="s">
        <v>216</v>
      </c>
      <c r="T22" s="370">
        <v>1</v>
      </c>
      <c r="U22" s="371">
        <v>2</v>
      </c>
      <c r="V22" s="370" t="s">
        <v>67</v>
      </c>
      <c r="W22" s="258">
        <v>0.5</v>
      </c>
      <c r="X22" s="257">
        <v>0.5</v>
      </c>
      <c r="Y22" s="258">
        <v>0.5</v>
      </c>
      <c r="Z22" s="259">
        <v>0.5</v>
      </c>
      <c r="AA22" s="299"/>
      <c r="AB22" s="300"/>
      <c r="AC22" s="300"/>
      <c r="AD22" s="300"/>
      <c r="AE22" s="300"/>
      <c r="AF22" s="300"/>
      <c r="AG22" s="300"/>
      <c r="AH22" s="300"/>
      <c r="AI22" s="300"/>
      <c r="AJ22" s="300"/>
      <c r="AK22" s="300"/>
      <c r="AL22" s="300"/>
      <c r="AM22" s="300"/>
      <c r="AN22" s="300"/>
      <c r="AO22" s="300"/>
      <c r="AP22" s="300"/>
      <c r="AQ22" s="300"/>
      <c r="AR22" s="300"/>
      <c r="AS22" s="300"/>
      <c r="AT22" s="300"/>
      <c r="AU22" s="300"/>
      <c r="AV22" s="300"/>
      <c r="AW22" s="300"/>
      <c r="AX22" s="300"/>
      <c r="AY22" s="300"/>
      <c r="AZ22" s="300"/>
      <c r="BA22" s="300"/>
      <c r="BB22" s="300"/>
      <c r="BC22" s="301"/>
      <c r="BD22" s="302" t="s">
        <v>68</v>
      </c>
      <c r="BI22" s="303"/>
      <c r="BJ22" s="304"/>
      <c r="BK22" s="9" t="s">
        <v>217</v>
      </c>
      <c r="BL22" s="305" t="s">
        <v>218</v>
      </c>
      <c r="BN22" s="5" t="s">
        <v>135</v>
      </c>
      <c r="BO22" s="269" t="s">
        <v>136</v>
      </c>
      <c r="BP22" s="6" t="s">
        <v>219</v>
      </c>
      <c r="BQ22" s="270"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8" t="s">
        <v>193</v>
      </c>
      <c r="EC22" s="309" t="s">
        <v>194</v>
      </c>
      <c r="ED22" s="310" t="s">
        <v>720</v>
      </c>
      <c r="EE22" s="359">
        <v>1</v>
      </c>
      <c r="EF22" s="334">
        <v>4</v>
      </c>
      <c r="EG22" s="271"/>
      <c r="EH22" s="271"/>
      <c r="EI22" s="271"/>
      <c r="EJ22" s="271"/>
      <c r="EL22" s="827" t="s">
        <v>221</v>
      </c>
      <c r="EM22" s="319" t="s">
        <v>215</v>
      </c>
      <c r="EN22" s="275" t="s">
        <v>216</v>
      </c>
      <c r="EO22" s="275">
        <v>1</v>
      </c>
      <c r="EP22" s="275">
        <v>2</v>
      </c>
      <c r="EQ22" s="277">
        <v>0.5</v>
      </c>
      <c r="ER22" s="277">
        <v>0.5</v>
      </c>
      <c r="ES22" s="277">
        <v>0.5</v>
      </c>
      <c r="ET22" s="828">
        <v>0.5</v>
      </c>
    </row>
    <row r="23" spans="1:150" ht="39" customHeight="1" thickBot="1" x14ac:dyDescent="0.25">
      <c r="A23" s="278" t="s">
        <v>53</v>
      </c>
      <c r="B23" s="279" t="s">
        <v>54</v>
      </c>
      <c r="C23" s="280" t="s">
        <v>55</v>
      </c>
      <c r="D23" s="281"/>
      <c r="E23" s="8" t="s">
        <v>57</v>
      </c>
      <c r="F23" s="282" t="str">
        <f t="shared" si="4"/>
        <v>E1.P_A</v>
      </c>
      <c r="G23" s="283" t="s">
        <v>58</v>
      </c>
      <c r="H23" s="283" t="s">
        <v>59</v>
      </c>
      <c r="I23" s="1033"/>
      <c r="J23" s="286" t="s">
        <v>212</v>
      </c>
      <c r="K23" s="286" t="str">
        <f t="shared" si="5"/>
        <v>E1.P_A.MR3</v>
      </c>
      <c r="L23" s="287" t="s">
        <v>95</v>
      </c>
      <c r="M23" s="288" t="s">
        <v>213</v>
      </c>
      <c r="N23" s="288" t="s">
        <v>226</v>
      </c>
      <c r="O23" s="288" t="s">
        <v>226</v>
      </c>
      <c r="P23" s="401" t="s">
        <v>87</v>
      </c>
      <c r="Q23" s="379" t="str">
        <f t="shared" si="6"/>
        <v>E1.P_A.MR3-MP02-1</v>
      </c>
      <c r="R23" s="314" t="s">
        <v>227</v>
      </c>
      <c r="S23" s="315" t="s">
        <v>228</v>
      </c>
      <c r="T23" s="294">
        <v>0</v>
      </c>
      <c r="U23" s="295">
        <v>3</v>
      </c>
      <c r="V23" s="294" t="s">
        <v>67</v>
      </c>
      <c r="W23" s="296">
        <v>0</v>
      </c>
      <c r="X23" s="297">
        <v>1</v>
      </c>
      <c r="Y23" s="296">
        <v>1</v>
      </c>
      <c r="Z23" s="298">
        <v>1</v>
      </c>
      <c r="AA23" s="299"/>
      <c r="AB23" s="300"/>
      <c r="AC23" s="300"/>
      <c r="AD23" s="300"/>
      <c r="AE23" s="300"/>
      <c r="AF23" s="300"/>
      <c r="AG23" s="300"/>
      <c r="AH23" s="300"/>
      <c r="AI23" s="300"/>
      <c r="AJ23" s="300"/>
      <c r="AK23" s="300"/>
      <c r="AL23" s="300"/>
      <c r="AM23" s="300"/>
      <c r="AN23" s="300"/>
      <c r="AO23" s="300"/>
      <c r="AP23" s="300"/>
      <c r="AQ23" s="300"/>
      <c r="AR23" s="300"/>
      <c r="AS23" s="300"/>
      <c r="AT23" s="300"/>
      <c r="AU23" s="300"/>
      <c r="AV23" s="300"/>
      <c r="AW23" s="300"/>
      <c r="AX23" s="300"/>
      <c r="AY23" s="300"/>
      <c r="AZ23" s="300"/>
      <c r="BA23" s="300"/>
      <c r="BB23" s="300"/>
      <c r="BC23" s="301"/>
      <c r="BD23" s="302" t="s">
        <v>68</v>
      </c>
      <c r="BI23" s="303"/>
      <c r="BJ23" s="304"/>
      <c r="BK23" s="9" t="s">
        <v>229</v>
      </c>
      <c r="BL23" s="305" t="s">
        <v>230</v>
      </c>
      <c r="BN23" s="12" t="s">
        <v>135</v>
      </c>
      <c r="BO23" s="332" t="s">
        <v>136</v>
      </c>
      <c r="BP23" s="13" t="s">
        <v>231</v>
      </c>
      <c r="BQ23" s="333"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8" t="s">
        <v>204</v>
      </c>
      <c r="EC23" s="309" t="s">
        <v>205</v>
      </c>
      <c r="ED23" s="310" t="s">
        <v>532</v>
      </c>
      <c r="EE23" s="359">
        <v>2598</v>
      </c>
      <c r="EF23" s="334">
        <v>3100</v>
      </c>
      <c r="EG23" s="271"/>
      <c r="EH23" s="271"/>
      <c r="EI23" s="271"/>
      <c r="EJ23" s="271"/>
      <c r="EL23" s="827" t="s">
        <v>233</v>
      </c>
      <c r="EM23" s="319" t="s">
        <v>227</v>
      </c>
      <c r="EN23" s="275" t="s">
        <v>228</v>
      </c>
      <c r="EO23" s="275">
        <v>0</v>
      </c>
      <c r="EP23" s="275">
        <v>3</v>
      </c>
      <c r="EQ23" s="276">
        <v>0</v>
      </c>
      <c r="ER23" s="813">
        <v>0</v>
      </c>
      <c r="ES23" s="276">
        <v>1</v>
      </c>
      <c r="ET23" s="829">
        <v>2</v>
      </c>
    </row>
    <row r="24" spans="1:150" ht="48.75" customHeight="1" thickBot="1" x14ac:dyDescent="0.25">
      <c r="A24" s="278" t="s">
        <v>53</v>
      </c>
      <c r="B24" s="279" t="s">
        <v>54</v>
      </c>
      <c r="C24" s="280" t="s">
        <v>55</v>
      </c>
      <c r="D24" s="281"/>
      <c r="E24" s="8" t="s">
        <v>57</v>
      </c>
      <c r="F24" s="282" t="str">
        <f t="shared" si="4"/>
        <v>E1.P_A</v>
      </c>
      <c r="G24" s="283" t="s">
        <v>58</v>
      </c>
      <c r="H24" s="283" t="s">
        <v>59</v>
      </c>
      <c r="I24" s="1033"/>
      <c r="J24" s="286" t="s">
        <v>212</v>
      </c>
      <c r="K24" s="286" t="str">
        <f t="shared" si="5"/>
        <v>E1.P_A.MR3</v>
      </c>
      <c r="L24" s="287" t="s">
        <v>95</v>
      </c>
      <c r="M24" s="288" t="s">
        <v>213</v>
      </c>
      <c r="N24" s="288" t="s">
        <v>226</v>
      </c>
      <c r="O24" s="288" t="s">
        <v>226</v>
      </c>
      <c r="P24" s="401" t="s">
        <v>99</v>
      </c>
      <c r="Q24" s="379" t="str">
        <f t="shared" si="6"/>
        <v>E1.P_A.MR3-MP03-1</v>
      </c>
      <c r="R24" s="314" t="s">
        <v>236</v>
      </c>
      <c r="S24" s="315" t="s">
        <v>237</v>
      </c>
      <c r="T24" s="320">
        <v>1</v>
      </c>
      <c r="U24" s="321">
        <v>1</v>
      </c>
      <c r="V24" s="320" t="s">
        <v>102</v>
      </c>
      <c r="W24" s="296">
        <v>1</v>
      </c>
      <c r="X24" s="297">
        <v>1</v>
      </c>
      <c r="Y24" s="296">
        <v>1</v>
      </c>
      <c r="Z24" s="298">
        <v>1</v>
      </c>
      <c r="AA24" s="325"/>
      <c r="AB24" s="326"/>
      <c r="AC24" s="326"/>
      <c r="AD24" s="326"/>
      <c r="AE24" s="326"/>
      <c r="AF24" s="326"/>
      <c r="AG24" s="326"/>
      <c r="AH24" s="326"/>
      <c r="AI24" s="326"/>
      <c r="AJ24" s="326"/>
      <c r="AK24" s="326"/>
      <c r="AL24" s="326"/>
      <c r="AM24" s="326"/>
      <c r="AN24" s="326"/>
      <c r="AO24" s="326"/>
      <c r="AP24" s="326"/>
      <c r="AQ24" s="326"/>
      <c r="AR24" s="326"/>
      <c r="AS24" s="326"/>
      <c r="AT24" s="326"/>
      <c r="AU24" s="326"/>
      <c r="AV24" s="326"/>
      <c r="AW24" s="326"/>
      <c r="AX24" s="326"/>
      <c r="AY24" s="326"/>
      <c r="AZ24" s="326"/>
      <c r="BA24" s="326"/>
      <c r="BB24" s="326"/>
      <c r="BC24" s="327"/>
      <c r="BD24" s="302" t="s">
        <v>68</v>
      </c>
      <c r="BI24" s="303"/>
      <c r="BJ24" s="304"/>
      <c r="BK24" s="16" t="s">
        <v>238</v>
      </c>
      <c r="BL24" s="374" t="s">
        <v>239</v>
      </c>
      <c r="BN24" s="14" t="s">
        <v>145</v>
      </c>
      <c r="BO24" s="357" t="s">
        <v>146</v>
      </c>
      <c r="BP24" s="15" t="s">
        <v>240</v>
      </c>
      <c r="BQ24" s="358"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8" t="s">
        <v>219</v>
      </c>
      <c r="EC24" s="309" t="s">
        <v>220</v>
      </c>
      <c r="ED24" s="310" t="s">
        <v>754</v>
      </c>
      <c r="EE24" s="359">
        <v>1</v>
      </c>
      <c r="EF24" s="334">
        <v>3</v>
      </c>
      <c r="EG24" s="271"/>
      <c r="EH24" s="271"/>
      <c r="EI24" s="271"/>
      <c r="EJ24" s="271"/>
      <c r="EL24" s="827" t="s">
        <v>242</v>
      </c>
      <c r="EM24" s="319" t="s">
        <v>236</v>
      </c>
      <c r="EN24" s="275" t="s">
        <v>237</v>
      </c>
      <c r="EO24" s="276">
        <v>100</v>
      </c>
      <c r="EP24" s="276">
        <v>100</v>
      </c>
      <c r="EQ24" s="276">
        <v>100</v>
      </c>
      <c r="ER24" s="276">
        <v>100</v>
      </c>
      <c r="ES24" s="276">
        <v>100</v>
      </c>
      <c r="ET24" s="825">
        <v>100</v>
      </c>
    </row>
    <row r="25" spans="1:150" ht="54" customHeight="1" thickBot="1" x14ac:dyDescent="0.25">
      <c r="A25" s="278" t="s">
        <v>53</v>
      </c>
      <c r="B25" s="279" t="s">
        <v>54</v>
      </c>
      <c r="C25" s="280" t="s">
        <v>55</v>
      </c>
      <c r="D25" s="281"/>
      <c r="E25" s="8" t="s">
        <v>57</v>
      </c>
      <c r="F25" s="282" t="str">
        <f t="shared" si="4"/>
        <v>E1.P_A</v>
      </c>
      <c r="G25" s="283" t="s">
        <v>58</v>
      </c>
      <c r="H25" s="283" t="s">
        <v>59</v>
      </c>
      <c r="I25" s="1033"/>
      <c r="J25" s="286" t="s">
        <v>212</v>
      </c>
      <c r="K25" s="286" t="str">
        <f t="shared" si="5"/>
        <v>E1.P_A.MR3</v>
      </c>
      <c r="L25" s="287" t="s">
        <v>95</v>
      </c>
      <c r="M25" s="288" t="s">
        <v>213</v>
      </c>
      <c r="N25" s="288" t="s">
        <v>226</v>
      </c>
      <c r="O25" s="288" t="s">
        <v>226</v>
      </c>
      <c r="P25" s="401" t="s">
        <v>112</v>
      </c>
      <c r="Q25" s="379" t="str">
        <f t="shared" si="6"/>
        <v>E1.P_A.MR3-MP04-1</v>
      </c>
      <c r="R25" s="314" t="s">
        <v>247</v>
      </c>
      <c r="S25" s="315" t="s">
        <v>248</v>
      </c>
      <c r="T25" s="294">
        <v>3</v>
      </c>
      <c r="U25" s="295">
        <v>3</v>
      </c>
      <c r="V25" s="294" t="s">
        <v>102</v>
      </c>
      <c r="W25" s="296">
        <v>3</v>
      </c>
      <c r="X25" s="297">
        <v>3</v>
      </c>
      <c r="Y25" s="296">
        <v>3</v>
      </c>
      <c r="Z25" s="298">
        <v>3</v>
      </c>
      <c r="AA25" s="299"/>
      <c r="AB25" s="300"/>
      <c r="AC25" s="300"/>
      <c r="AD25" s="300"/>
      <c r="AE25" s="300"/>
      <c r="AF25" s="300"/>
      <c r="AG25" s="300"/>
      <c r="AH25" s="300"/>
      <c r="AI25" s="300"/>
      <c r="AJ25" s="300"/>
      <c r="AK25" s="300"/>
      <c r="AL25" s="300"/>
      <c r="AM25" s="300"/>
      <c r="AN25" s="300"/>
      <c r="AO25" s="300"/>
      <c r="AP25" s="300"/>
      <c r="AQ25" s="300"/>
      <c r="AR25" s="300"/>
      <c r="AS25" s="300"/>
      <c r="AT25" s="300"/>
      <c r="AU25" s="300"/>
      <c r="AV25" s="300"/>
      <c r="AW25" s="300"/>
      <c r="AX25" s="300"/>
      <c r="AY25" s="300"/>
      <c r="AZ25" s="300"/>
      <c r="BA25" s="300"/>
      <c r="BB25" s="300"/>
      <c r="BC25" s="301"/>
      <c r="BD25" s="302" t="s">
        <v>68</v>
      </c>
      <c r="BI25" s="380" t="s">
        <v>90</v>
      </c>
      <c r="BJ25" s="381" t="s">
        <v>91</v>
      </c>
      <c r="BK25" s="4" t="s">
        <v>249</v>
      </c>
      <c r="BL25" s="268" t="s">
        <v>250</v>
      </c>
      <c r="BN25" s="14" t="s">
        <v>159</v>
      </c>
      <c r="BO25" s="357" t="s">
        <v>160</v>
      </c>
      <c r="BP25" s="15" t="s">
        <v>251</v>
      </c>
      <c r="BQ25" s="358"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8" t="s">
        <v>231</v>
      </c>
      <c r="EC25" s="309" t="s">
        <v>232</v>
      </c>
      <c r="ED25" s="310" t="s">
        <v>754</v>
      </c>
      <c r="EE25" s="359">
        <v>1</v>
      </c>
      <c r="EF25" s="334">
        <v>1</v>
      </c>
      <c r="EG25" s="271"/>
      <c r="EH25" s="271"/>
      <c r="EI25" s="271"/>
      <c r="EJ25" s="271"/>
      <c r="EL25" s="827" t="s">
        <v>253</v>
      </c>
      <c r="EM25" s="319" t="s">
        <v>247</v>
      </c>
      <c r="EN25" s="275" t="s">
        <v>248</v>
      </c>
      <c r="EO25" s="275">
        <v>3</v>
      </c>
      <c r="EP25" s="275">
        <v>3</v>
      </c>
      <c r="EQ25" s="276">
        <v>3</v>
      </c>
      <c r="ER25" s="276">
        <v>3</v>
      </c>
      <c r="ES25" s="276">
        <v>3</v>
      </c>
      <c r="ET25" s="825">
        <v>3</v>
      </c>
    </row>
    <row r="26" spans="1:150" ht="37.5" customHeight="1" thickBot="1" x14ac:dyDescent="0.25">
      <c r="A26" s="278" t="s">
        <v>53</v>
      </c>
      <c r="B26" s="279" t="s">
        <v>54</v>
      </c>
      <c r="C26" s="280" t="s">
        <v>55</v>
      </c>
      <c r="D26" s="281"/>
      <c r="E26" s="8" t="s">
        <v>57</v>
      </c>
      <c r="F26" s="282" t="str">
        <f t="shared" si="4"/>
        <v>E1.P_A</v>
      </c>
      <c r="G26" s="283" t="s">
        <v>58</v>
      </c>
      <c r="H26" s="283" t="s">
        <v>59</v>
      </c>
      <c r="I26" s="1034"/>
      <c r="J26" s="402" t="s">
        <v>212</v>
      </c>
      <c r="K26" s="402" t="str">
        <f t="shared" si="5"/>
        <v>E1.P_A.MR3</v>
      </c>
      <c r="L26" s="388" t="s">
        <v>95</v>
      </c>
      <c r="M26" s="288" t="s">
        <v>213</v>
      </c>
      <c r="N26" s="389" t="s">
        <v>226</v>
      </c>
      <c r="O26" s="389" t="s">
        <v>226</v>
      </c>
      <c r="P26" s="401" t="s">
        <v>122</v>
      </c>
      <c r="Q26" s="403" t="str">
        <f t="shared" si="6"/>
        <v>E1.P_A.MR3-MP05-1</v>
      </c>
      <c r="R26" s="337" t="s">
        <v>256</v>
      </c>
      <c r="S26" s="338" t="s">
        <v>257</v>
      </c>
      <c r="T26" s="339">
        <v>0</v>
      </c>
      <c r="U26" s="340">
        <v>1</v>
      </c>
      <c r="V26" s="352" t="s">
        <v>67</v>
      </c>
      <c r="W26" s="354">
        <v>0</v>
      </c>
      <c r="X26" s="355">
        <v>0</v>
      </c>
      <c r="Y26" s="404">
        <v>0.5</v>
      </c>
      <c r="Z26" s="405">
        <v>0.5</v>
      </c>
      <c r="AA26" s="299"/>
      <c r="AB26" s="300"/>
      <c r="AC26" s="300"/>
      <c r="AD26" s="300"/>
      <c r="AE26" s="300"/>
      <c r="AF26" s="300"/>
      <c r="AG26" s="300"/>
      <c r="AH26" s="300"/>
      <c r="AI26" s="300"/>
      <c r="AJ26" s="300"/>
      <c r="AK26" s="300"/>
      <c r="AL26" s="300"/>
      <c r="AM26" s="300"/>
      <c r="AN26" s="300"/>
      <c r="AO26" s="300"/>
      <c r="AP26" s="300"/>
      <c r="AQ26" s="300"/>
      <c r="AR26" s="300"/>
      <c r="AS26" s="300"/>
      <c r="AT26" s="300"/>
      <c r="AU26" s="300"/>
      <c r="AV26" s="300"/>
      <c r="AW26" s="300"/>
      <c r="AX26" s="300"/>
      <c r="AY26" s="300"/>
      <c r="AZ26" s="300"/>
      <c r="BA26" s="300"/>
      <c r="BB26" s="300"/>
      <c r="BC26" s="301"/>
      <c r="BD26" s="302" t="s">
        <v>68</v>
      </c>
      <c r="BI26" s="303"/>
      <c r="BJ26" s="304"/>
      <c r="BK26" s="9" t="s">
        <v>258</v>
      </c>
      <c r="BL26" s="305" t="s">
        <v>259</v>
      </c>
      <c r="BN26" s="14" t="s">
        <v>171</v>
      </c>
      <c r="BO26" s="357" t="s">
        <v>172</v>
      </c>
      <c r="BP26" s="15" t="s">
        <v>260</v>
      </c>
      <c r="BQ26" s="358"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8" t="s">
        <v>240</v>
      </c>
      <c r="EC26" s="309" t="s">
        <v>241</v>
      </c>
      <c r="ED26" s="310" t="s">
        <v>774</v>
      </c>
      <c r="EE26" s="359">
        <v>952</v>
      </c>
      <c r="EF26" s="334">
        <v>952</v>
      </c>
      <c r="EG26" s="271"/>
      <c r="EH26" s="271"/>
      <c r="EI26" s="271"/>
      <c r="EJ26" s="271"/>
      <c r="EL26" s="827" t="s">
        <v>262</v>
      </c>
      <c r="EM26" s="319" t="s">
        <v>256</v>
      </c>
      <c r="EN26" s="275" t="s">
        <v>257</v>
      </c>
      <c r="EO26" s="275">
        <v>0</v>
      </c>
      <c r="EP26" s="275">
        <v>1</v>
      </c>
      <c r="EQ26" s="276">
        <v>0</v>
      </c>
      <c r="ER26" s="276">
        <v>0</v>
      </c>
      <c r="ES26" s="277">
        <v>0.5</v>
      </c>
      <c r="ET26" s="828">
        <v>0.5</v>
      </c>
    </row>
    <row r="27" spans="1:150" ht="81" customHeight="1" thickBot="1" x14ac:dyDescent="0.25">
      <c r="A27" s="278" t="s">
        <v>53</v>
      </c>
      <c r="B27" s="279" t="s">
        <v>54</v>
      </c>
      <c r="C27" s="280" t="s">
        <v>55</v>
      </c>
      <c r="D27" s="281"/>
      <c r="E27" s="8" t="s">
        <v>57</v>
      </c>
      <c r="F27" s="282" t="str">
        <f t="shared" si="4"/>
        <v>E1.P_A</v>
      </c>
      <c r="G27" s="283" t="s">
        <v>58</v>
      </c>
      <c r="H27" s="283" t="s">
        <v>59</v>
      </c>
      <c r="I27" s="406" t="s">
        <v>267</v>
      </c>
      <c r="J27" s="399" t="s">
        <v>268</v>
      </c>
      <c r="K27" s="400" t="str">
        <f t="shared" si="5"/>
        <v>E1.P_A.MR4</v>
      </c>
      <c r="L27" s="362" t="s">
        <v>108</v>
      </c>
      <c r="M27" s="363" t="s">
        <v>269</v>
      </c>
      <c r="N27" s="407">
        <v>0</v>
      </c>
      <c r="O27" s="408">
        <v>0.04</v>
      </c>
      <c r="P27" s="409" t="s">
        <v>64</v>
      </c>
      <c r="Q27" s="250" t="str">
        <f t="shared" si="6"/>
        <v>E1.P_A.MR4-MP01-1</v>
      </c>
      <c r="R27" s="368" t="s">
        <v>270</v>
      </c>
      <c r="S27" s="369" t="s">
        <v>271</v>
      </c>
      <c r="T27" s="370">
        <v>2</v>
      </c>
      <c r="U27" s="371">
        <v>2</v>
      </c>
      <c r="V27" s="370" t="s">
        <v>102</v>
      </c>
      <c r="W27" s="258">
        <v>0.5</v>
      </c>
      <c r="X27" s="257">
        <v>0.05</v>
      </c>
      <c r="Y27" s="258">
        <v>0.5</v>
      </c>
      <c r="Z27" s="259">
        <v>0.5</v>
      </c>
      <c r="AA27" s="299"/>
      <c r="AB27" s="300"/>
      <c r="AC27" s="300"/>
      <c r="AD27" s="300"/>
      <c r="AE27" s="300"/>
      <c r="AF27" s="300"/>
      <c r="AG27" s="300"/>
      <c r="AH27" s="300"/>
      <c r="AI27" s="300"/>
      <c r="AJ27" s="300"/>
      <c r="AK27" s="300"/>
      <c r="AL27" s="300"/>
      <c r="AM27" s="300"/>
      <c r="AN27" s="300"/>
      <c r="AO27" s="300"/>
      <c r="AP27" s="300"/>
      <c r="AQ27" s="300"/>
      <c r="AR27" s="300"/>
      <c r="AS27" s="300"/>
      <c r="AT27" s="300"/>
      <c r="AU27" s="300"/>
      <c r="AV27" s="300"/>
      <c r="AW27" s="300"/>
      <c r="AX27" s="300"/>
      <c r="AY27" s="300"/>
      <c r="AZ27" s="300"/>
      <c r="BA27" s="300"/>
      <c r="BB27" s="300"/>
      <c r="BC27" s="301"/>
      <c r="BD27" s="302" t="s">
        <v>68</v>
      </c>
      <c r="BI27" s="303"/>
      <c r="BJ27" s="304"/>
      <c r="BK27" s="9" t="s">
        <v>272</v>
      </c>
      <c r="BL27" s="305" t="s">
        <v>273</v>
      </c>
      <c r="BN27" s="14" t="s">
        <v>180</v>
      </c>
      <c r="BO27" s="357" t="s">
        <v>181</v>
      </c>
      <c r="BP27" s="15" t="s">
        <v>274</v>
      </c>
      <c r="BQ27" s="358"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8" t="s">
        <v>251</v>
      </c>
      <c r="EC27" s="309" t="s">
        <v>252</v>
      </c>
      <c r="ED27" s="310" t="s">
        <v>804</v>
      </c>
      <c r="EE27" s="359">
        <v>164</v>
      </c>
      <c r="EF27" s="334">
        <v>131</v>
      </c>
      <c r="EG27" s="271"/>
      <c r="EH27" s="271"/>
      <c r="EI27" s="271"/>
      <c r="EJ27" s="271"/>
      <c r="EL27" s="821" t="s">
        <v>276</v>
      </c>
      <c r="EM27" s="319" t="s">
        <v>270</v>
      </c>
      <c r="EN27" s="275" t="s">
        <v>271</v>
      </c>
      <c r="EO27" s="275">
        <v>2</v>
      </c>
      <c r="EP27" s="275">
        <v>2</v>
      </c>
      <c r="EQ27" s="807">
        <v>0.5</v>
      </c>
      <c r="ER27" s="807">
        <v>0.5</v>
      </c>
      <c r="ES27" s="807">
        <v>0.5</v>
      </c>
      <c r="ET27" s="830">
        <v>0.5</v>
      </c>
    </row>
    <row r="28" spans="1:150" ht="66" customHeight="1" thickBot="1" x14ac:dyDescent="0.25">
      <c r="A28" s="278" t="s">
        <v>53</v>
      </c>
      <c r="B28" s="279" t="s">
        <v>54</v>
      </c>
      <c r="C28" s="280" t="s">
        <v>55</v>
      </c>
      <c r="D28" s="281"/>
      <c r="E28" s="8" t="s">
        <v>57</v>
      </c>
      <c r="F28" s="282" t="str">
        <f t="shared" si="4"/>
        <v>E1.P_A</v>
      </c>
      <c r="G28" s="283" t="s">
        <v>58</v>
      </c>
      <c r="H28" s="283" t="s">
        <v>59</v>
      </c>
      <c r="I28" s="410"/>
      <c r="J28" s="286" t="s">
        <v>268</v>
      </c>
      <c r="K28" s="286" t="str">
        <f t="shared" si="5"/>
        <v>E1.P_A.MR4</v>
      </c>
      <c r="L28" s="411" t="s">
        <v>108</v>
      </c>
      <c r="M28" s="412" t="s">
        <v>269</v>
      </c>
      <c r="N28" s="413">
        <v>0</v>
      </c>
      <c r="O28" s="414">
        <v>0.04</v>
      </c>
      <c r="P28" s="409" t="s">
        <v>87</v>
      </c>
      <c r="Q28" s="291" t="str">
        <f t="shared" si="6"/>
        <v>E1.P_A.MR4-MP02-1</v>
      </c>
      <c r="R28" s="314" t="s">
        <v>281</v>
      </c>
      <c r="S28" s="315" t="s">
        <v>282</v>
      </c>
      <c r="T28" s="294">
        <v>1</v>
      </c>
      <c r="U28" s="295">
        <v>3</v>
      </c>
      <c r="V28" s="294" t="s">
        <v>67</v>
      </c>
      <c r="W28" s="322">
        <v>0.75</v>
      </c>
      <c r="X28" s="323">
        <v>0.75</v>
      </c>
      <c r="Y28" s="322">
        <v>0.75</v>
      </c>
      <c r="Z28" s="324">
        <v>0.75</v>
      </c>
      <c r="AA28" s="299"/>
      <c r="AB28" s="300"/>
      <c r="AC28" s="300"/>
      <c r="AD28" s="300"/>
      <c r="AE28" s="300"/>
      <c r="AF28" s="300"/>
      <c r="AG28" s="300"/>
      <c r="AH28" s="300"/>
      <c r="AI28" s="300"/>
      <c r="AJ28" s="300"/>
      <c r="AK28" s="300"/>
      <c r="AL28" s="300"/>
      <c r="AM28" s="300"/>
      <c r="AN28" s="300"/>
      <c r="AO28" s="300"/>
      <c r="AP28" s="300"/>
      <c r="AQ28" s="300"/>
      <c r="AR28" s="300"/>
      <c r="AS28" s="300"/>
      <c r="AT28" s="300"/>
      <c r="AU28" s="300"/>
      <c r="AV28" s="300"/>
      <c r="AW28" s="300"/>
      <c r="AX28" s="300"/>
      <c r="AY28" s="300"/>
      <c r="AZ28" s="300"/>
      <c r="BA28" s="300"/>
      <c r="BB28" s="300"/>
      <c r="BC28" s="301"/>
      <c r="BD28" s="302" t="s">
        <v>68</v>
      </c>
      <c r="BI28" s="303"/>
      <c r="BJ28" s="304"/>
      <c r="BK28" s="9" t="s">
        <v>283</v>
      </c>
      <c r="BL28" s="305" t="s">
        <v>284</v>
      </c>
      <c r="BN28" s="14" t="s">
        <v>191</v>
      </c>
      <c r="BO28" s="357" t="s">
        <v>192</v>
      </c>
      <c r="BP28" s="15" t="s">
        <v>285</v>
      </c>
      <c r="BQ28" s="358"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8" t="s">
        <v>260</v>
      </c>
      <c r="EC28" s="309" t="s">
        <v>261</v>
      </c>
      <c r="ED28" s="310" t="s">
        <v>532</v>
      </c>
      <c r="EE28" s="359">
        <v>260</v>
      </c>
      <c r="EF28" s="334">
        <v>318</v>
      </c>
      <c r="EG28" s="271"/>
      <c r="EH28" s="271"/>
      <c r="EI28" s="271"/>
      <c r="EJ28" s="271"/>
      <c r="EL28" s="821" t="s">
        <v>287</v>
      </c>
      <c r="EM28" s="319" t="s">
        <v>281</v>
      </c>
      <c r="EN28" s="275" t="s">
        <v>282</v>
      </c>
      <c r="EO28" s="275">
        <v>1</v>
      </c>
      <c r="EP28" s="275">
        <v>3</v>
      </c>
      <c r="EQ28" s="330">
        <v>0.75</v>
      </c>
      <c r="ER28" s="330">
        <v>0.75</v>
      </c>
      <c r="ES28" s="330">
        <v>0.75</v>
      </c>
      <c r="ET28" s="824">
        <v>0.75</v>
      </c>
    </row>
    <row r="29" spans="1:150" ht="64.5" customHeight="1" thickBot="1" x14ac:dyDescent="0.25">
      <c r="A29" s="278" t="s">
        <v>53</v>
      </c>
      <c r="B29" s="279" t="s">
        <v>54</v>
      </c>
      <c r="C29" s="280" t="s">
        <v>55</v>
      </c>
      <c r="D29" s="281"/>
      <c r="E29" s="8" t="s">
        <v>57</v>
      </c>
      <c r="F29" s="282" t="str">
        <f t="shared" si="4"/>
        <v>E1.P_A</v>
      </c>
      <c r="G29" s="283" t="s">
        <v>58</v>
      </c>
      <c r="H29" s="283" t="s">
        <v>59</v>
      </c>
      <c r="I29" s="410"/>
      <c r="J29" s="286" t="s">
        <v>268</v>
      </c>
      <c r="K29" s="286" t="str">
        <f t="shared" si="5"/>
        <v>E1.P_A.MR4</v>
      </c>
      <c r="L29" s="411" t="s">
        <v>108</v>
      </c>
      <c r="M29" s="412" t="s">
        <v>269</v>
      </c>
      <c r="N29" s="413">
        <v>0</v>
      </c>
      <c r="O29" s="414">
        <v>0.04</v>
      </c>
      <c r="P29" s="409" t="s">
        <v>99</v>
      </c>
      <c r="Q29" s="291" t="str">
        <f t="shared" si="6"/>
        <v>E1.P_A.MR4-MP03-1</v>
      </c>
      <c r="R29" s="314" t="s">
        <v>292</v>
      </c>
      <c r="S29" s="315" t="s">
        <v>293</v>
      </c>
      <c r="T29" s="294">
        <v>1</v>
      </c>
      <c r="U29" s="295">
        <v>3</v>
      </c>
      <c r="V29" s="294" t="s">
        <v>67</v>
      </c>
      <c r="W29" s="322">
        <v>0.75</v>
      </c>
      <c r="X29" s="323">
        <v>0.75</v>
      </c>
      <c r="Y29" s="322">
        <v>0.75</v>
      </c>
      <c r="Z29" s="324">
        <v>0.75</v>
      </c>
      <c r="AA29" s="299"/>
      <c r="AB29" s="300"/>
      <c r="AC29" s="300"/>
      <c r="AD29" s="300"/>
      <c r="AE29" s="300"/>
      <c r="AF29" s="300"/>
      <c r="AG29" s="300"/>
      <c r="AH29" s="300"/>
      <c r="AI29" s="300"/>
      <c r="AJ29" s="300"/>
      <c r="AK29" s="300"/>
      <c r="AL29" s="300"/>
      <c r="AM29" s="300"/>
      <c r="AN29" s="300"/>
      <c r="AO29" s="300"/>
      <c r="AP29" s="300"/>
      <c r="AQ29" s="300"/>
      <c r="AR29" s="300"/>
      <c r="AS29" s="300"/>
      <c r="AT29" s="300"/>
      <c r="AU29" s="300"/>
      <c r="AV29" s="300"/>
      <c r="AW29" s="300"/>
      <c r="AX29" s="300"/>
      <c r="AY29" s="300"/>
      <c r="AZ29" s="300"/>
      <c r="BA29" s="300"/>
      <c r="BB29" s="300"/>
      <c r="BC29" s="301"/>
      <c r="BD29" s="302" t="s">
        <v>68</v>
      </c>
      <c r="BI29" s="303"/>
      <c r="BJ29" s="304"/>
      <c r="BK29" s="9" t="s">
        <v>294</v>
      </c>
      <c r="BL29" s="305" t="s">
        <v>295</v>
      </c>
      <c r="BN29" s="14" t="s">
        <v>202</v>
      </c>
      <c r="BO29" s="357" t="s">
        <v>203</v>
      </c>
      <c r="BP29" s="15" t="s">
        <v>296</v>
      </c>
      <c r="BQ29" s="358"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8" t="s">
        <v>274</v>
      </c>
      <c r="EC29" s="309" t="s">
        <v>275</v>
      </c>
      <c r="ED29" s="310" t="s">
        <v>829</v>
      </c>
      <c r="EE29" s="311">
        <v>4.75</v>
      </c>
      <c r="EF29" s="334">
        <v>4.5</v>
      </c>
      <c r="EG29" s="271"/>
      <c r="EH29" s="271"/>
      <c r="EI29" s="271"/>
      <c r="EJ29" s="271"/>
      <c r="EL29" s="821" t="s">
        <v>298</v>
      </c>
      <c r="EM29" s="319" t="s">
        <v>292</v>
      </c>
      <c r="EN29" s="275" t="s">
        <v>293</v>
      </c>
      <c r="EO29" s="275">
        <v>1</v>
      </c>
      <c r="EP29" s="275">
        <v>3</v>
      </c>
      <c r="EQ29" s="330">
        <v>0.75</v>
      </c>
      <c r="ER29" s="330">
        <v>0.75</v>
      </c>
      <c r="ES29" s="330">
        <v>0.75</v>
      </c>
      <c r="ET29" s="824">
        <v>0.75</v>
      </c>
    </row>
    <row r="30" spans="1:150" ht="52.5" customHeight="1" thickBot="1" x14ac:dyDescent="0.25">
      <c r="A30" s="278" t="s">
        <v>53</v>
      </c>
      <c r="B30" s="279" t="s">
        <v>54</v>
      </c>
      <c r="C30" s="280" t="s">
        <v>55</v>
      </c>
      <c r="D30" s="281"/>
      <c r="E30" s="8" t="s">
        <v>57</v>
      </c>
      <c r="F30" s="282" t="str">
        <f t="shared" si="4"/>
        <v>E1.P_A</v>
      </c>
      <c r="G30" s="283" t="s">
        <v>58</v>
      </c>
      <c r="H30" s="283" t="s">
        <v>59</v>
      </c>
      <c r="I30" s="410"/>
      <c r="J30" s="286" t="s">
        <v>268</v>
      </c>
      <c r="K30" s="286" t="str">
        <f t="shared" si="5"/>
        <v>E1.P_A.MR4</v>
      </c>
      <c r="L30" s="411" t="s">
        <v>108</v>
      </c>
      <c r="M30" s="412" t="s">
        <v>269</v>
      </c>
      <c r="N30" s="413">
        <v>0</v>
      </c>
      <c r="O30" s="414">
        <v>0.04</v>
      </c>
      <c r="P30" s="409" t="s">
        <v>112</v>
      </c>
      <c r="Q30" s="291" t="str">
        <f t="shared" si="6"/>
        <v>E1.P_A.MR4-MP04-1</v>
      </c>
      <c r="R30" s="314" t="s">
        <v>304</v>
      </c>
      <c r="S30" s="315" t="s">
        <v>305</v>
      </c>
      <c r="T30" s="294">
        <v>0</v>
      </c>
      <c r="U30" s="295">
        <v>1</v>
      </c>
      <c r="V30" s="294" t="s">
        <v>67</v>
      </c>
      <c r="W30" s="322">
        <v>0.25</v>
      </c>
      <c r="X30" s="323">
        <v>0.25</v>
      </c>
      <c r="Y30" s="322">
        <v>0.25</v>
      </c>
      <c r="Z30" s="324">
        <v>0.25</v>
      </c>
      <c r="AA30" s="299"/>
      <c r="AB30" s="300"/>
      <c r="AC30" s="300"/>
      <c r="AD30" s="300"/>
      <c r="AE30" s="300"/>
      <c r="AF30" s="300"/>
      <c r="AG30" s="300"/>
      <c r="AH30" s="300"/>
      <c r="AI30" s="300"/>
      <c r="AJ30" s="300"/>
      <c r="AK30" s="300"/>
      <c r="AL30" s="300"/>
      <c r="AM30" s="300"/>
      <c r="AN30" s="300"/>
      <c r="AO30" s="300"/>
      <c r="AP30" s="300"/>
      <c r="AQ30" s="300"/>
      <c r="AR30" s="300"/>
      <c r="AS30" s="300"/>
      <c r="AT30" s="300"/>
      <c r="AU30" s="300"/>
      <c r="AV30" s="300"/>
      <c r="AW30" s="300"/>
      <c r="AX30" s="300"/>
      <c r="AY30" s="300"/>
      <c r="AZ30" s="300"/>
      <c r="BA30" s="300"/>
      <c r="BB30" s="300"/>
      <c r="BC30" s="301"/>
      <c r="BD30" s="302" t="s">
        <v>68</v>
      </c>
      <c r="BI30" s="303"/>
      <c r="BJ30" s="304"/>
      <c r="BK30" s="9" t="s">
        <v>306</v>
      </c>
      <c r="BL30" s="305" t="s">
        <v>307</v>
      </c>
      <c r="BN30" s="14" t="s">
        <v>217</v>
      </c>
      <c r="BO30" s="357" t="s">
        <v>218</v>
      </c>
      <c r="BP30" s="15" t="s">
        <v>308</v>
      </c>
      <c r="BQ30" s="358"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8" t="s">
        <v>285</v>
      </c>
      <c r="EC30" s="309" t="s">
        <v>286</v>
      </c>
      <c r="ED30" s="310" t="s">
        <v>872</v>
      </c>
      <c r="EE30" s="359">
        <v>184</v>
      </c>
      <c r="EF30" s="359">
        <v>230</v>
      </c>
      <c r="EG30" s="271"/>
      <c r="EH30" s="271"/>
      <c r="EI30" s="271"/>
      <c r="EJ30" s="271"/>
      <c r="EL30" s="821" t="s">
        <v>310</v>
      </c>
      <c r="EM30" s="319" t="s">
        <v>304</v>
      </c>
      <c r="EN30" s="275" t="s">
        <v>305</v>
      </c>
      <c r="EO30" s="275">
        <v>0</v>
      </c>
      <c r="EP30" s="275">
        <v>1</v>
      </c>
      <c r="EQ30" s="330">
        <v>0.25</v>
      </c>
      <c r="ER30" s="330">
        <v>0.25</v>
      </c>
      <c r="ES30" s="330">
        <v>0.25</v>
      </c>
      <c r="ET30" s="824">
        <v>0.25</v>
      </c>
    </row>
    <row r="31" spans="1:150" ht="75" customHeight="1" thickBot="1" x14ac:dyDescent="0.25">
      <c r="A31" s="278" t="s">
        <v>53</v>
      </c>
      <c r="B31" s="279" t="s">
        <v>54</v>
      </c>
      <c r="C31" s="280" t="s">
        <v>55</v>
      </c>
      <c r="D31" s="281"/>
      <c r="E31" s="8" t="s">
        <v>57</v>
      </c>
      <c r="F31" s="282" t="str">
        <f t="shared" si="4"/>
        <v>E1.P_A</v>
      </c>
      <c r="G31" s="283" t="s">
        <v>58</v>
      </c>
      <c r="H31" s="283" t="s">
        <v>59</v>
      </c>
      <c r="I31" s="415"/>
      <c r="J31" s="286" t="s">
        <v>268</v>
      </c>
      <c r="K31" s="286" t="str">
        <f t="shared" si="5"/>
        <v>E1.P_A.MR4</v>
      </c>
      <c r="L31" s="411" t="s">
        <v>108</v>
      </c>
      <c r="M31" s="412" t="s">
        <v>269</v>
      </c>
      <c r="N31" s="416">
        <v>0</v>
      </c>
      <c r="O31" s="417">
        <v>0.04</v>
      </c>
      <c r="P31" s="409" t="s">
        <v>122</v>
      </c>
      <c r="Q31" s="349" t="str">
        <f t="shared" si="6"/>
        <v>E1.P_A.MR4-MP05-1</v>
      </c>
      <c r="R31" s="337" t="s">
        <v>315</v>
      </c>
      <c r="S31" s="338" t="s">
        <v>316</v>
      </c>
      <c r="T31" s="339">
        <v>120</v>
      </c>
      <c r="U31" s="340">
        <v>1500</v>
      </c>
      <c r="V31" s="352" t="s">
        <v>67</v>
      </c>
      <c r="W31" s="354">
        <v>375</v>
      </c>
      <c r="X31" s="355">
        <v>375</v>
      </c>
      <c r="Y31" s="354">
        <v>375</v>
      </c>
      <c r="Z31" s="356">
        <v>375</v>
      </c>
      <c r="AA31" s="299"/>
      <c r="AB31" s="300"/>
      <c r="AC31" s="300"/>
      <c r="AD31" s="300"/>
      <c r="AE31" s="300"/>
      <c r="AF31" s="300"/>
      <c r="AG31" s="300"/>
      <c r="AH31" s="300"/>
      <c r="AI31" s="300"/>
      <c r="AJ31" s="300"/>
      <c r="AK31" s="300"/>
      <c r="AL31" s="300"/>
      <c r="AM31" s="300"/>
      <c r="AN31" s="300"/>
      <c r="AO31" s="300"/>
      <c r="AP31" s="300"/>
      <c r="AQ31" s="300"/>
      <c r="AR31" s="300"/>
      <c r="AS31" s="300"/>
      <c r="AT31" s="300"/>
      <c r="AU31" s="300"/>
      <c r="AV31" s="300"/>
      <c r="AW31" s="300"/>
      <c r="AX31" s="300"/>
      <c r="AY31" s="300"/>
      <c r="AZ31" s="300"/>
      <c r="BA31" s="300"/>
      <c r="BB31" s="300"/>
      <c r="BC31" s="301"/>
      <c r="BD31" s="302" t="s">
        <v>68</v>
      </c>
      <c r="BI31" s="303"/>
      <c r="BJ31" s="304"/>
      <c r="BK31" s="9" t="s">
        <v>317</v>
      </c>
      <c r="BL31" s="305" t="s">
        <v>318</v>
      </c>
      <c r="BN31" s="14" t="s">
        <v>229</v>
      </c>
      <c r="BO31" s="357" t="s">
        <v>230</v>
      </c>
      <c r="BP31" s="15" t="s">
        <v>319</v>
      </c>
      <c r="BQ31" s="270"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8" t="s">
        <v>296</v>
      </c>
      <c r="EC31" s="309" t="s">
        <v>297</v>
      </c>
      <c r="ED31" s="310" t="s">
        <v>890</v>
      </c>
      <c r="EE31" s="359">
        <v>0</v>
      </c>
      <c r="EF31" s="359">
        <v>80</v>
      </c>
      <c r="EG31" s="271"/>
      <c r="EH31" s="271"/>
      <c r="EI31" s="271"/>
      <c r="EJ31" s="271"/>
      <c r="EL31" s="821" t="s">
        <v>321</v>
      </c>
      <c r="EM31" s="319" t="s">
        <v>315</v>
      </c>
      <c r="EN31" s="275" t="s">
        <v>316</v>
      </c>
      <c r="EO31" s="275">
        <v>120</v>
      </c>
      <c r="EP31" s="275">
        <v>1500</v>
      </c>
      <c r="EQ31" s="276">
        <v>375</v>
      </c>
      <c r="ER31" s="276">
        <v>375</v>
      </c>
      <c r="ES31" s="276">
        <v>375</v>
      </c>
      <c r="ET31" s="825">
        <v>375</v>
      </c>
    </row>
    <row r="32" spans="1:150" ht="135" customHeight="1" x14ac:dyDescent="0.2">
      <c r="A32" s="278" t="s">
        <v>53</v>
      </c>
      <c r="B32" s="279" t="s">
        <v>54</v>
      </c>
      <c r="C32" s="280" t="s">
        <v>55</v>
      </c>
      <c r="D32" s="281"/>
      <c r="E32" s="8" t="s">
        <v>57</v>
      </c>
      <c r="F32" s="282" t="str">
        <f t="shared" si="4"/>
        <v>E1.P_A</v>
      </c>
      <c r="G32" s="283" t="s">
        <v>58</v>
      </c>
      <c r="H32" s="283" t="s">
        <v>59</v>
      </c>
      <c r="I32" s="406" t="s">
        <v>326</v>
      </c>
      <c r="J32" s="399" t="s">
        <v>327</v>
      </c>
      <c r="K32" s="418" t="str">
        <f t="shared" si="5"/>
        <v>E1.P_A.MR5</v>
      </c>
      <c r="L32" s="362" t="s">
        <v>118</v>
      </c>
      <c r="M32" s="363" t="s">
        <v>328</v>
      </c>
      <c r="N32" s="364">
        <v>0</v>
      </c>
      <c r="O32" s="248">
        <v>1</v>
      </c>
      <c r="P32" s="378" t="s">
        <v>64</v>
      </c>
      <c r="Q32" s="367" t="str">
        <f t="shared" si="6"/>
        <v>E1.P_A.MR5-MP01-1</v>
      </c>
      <c r="R32" s="419" t="s">
        <v>329</v>
      </c>
      <c r="S32" s="369" t="s">
        <v>330</v>
      </c>
      <c r="T32" s="370">
        <v>1</v>
      </c>
      <c r="U32" s="371">
        <v>1</v>
      </c>
      <c r="V32" s="370" t="s">
        <v>102</v>
      </c>
      <c r="W32" s="256">
        <v>1</v>
      </c>
      <c r="X32" s="372">
        <v>0</v>
      </c>
      <c r="Y32" s="256">
        <v>0</v>
      </c>
      <c r="Z32" s="373">
        <v>0</v>
      </c>
      <c r="AA32" s="299"/>
      <c r="AB32" s="300"/>
      <c r="AC32" s="300"/>
      <c r="AD32" s="300"/>
      <c r="AE32" s="300"/>
      <c r="AF32" s="300"/>
      <c r="AG32" s="300"/>
      <c r="AH32" s="300"/>
      <c r="AI32" s="300"/>
      <c r="AJ32" s="300"/>
      <c r="AK32" s="300"/>
      <c r="AL32" s="300"/>
      <c r="AM32" s="300"/>
      <c r="AN32" s="300"/>
      <c r="AO32" s="300"/>
      <c r="AP32" s="300"/>
      <c r="AQ32" s="300"/>
      <c r="AR32" s="300"/>
      <c r="AS32" s="300"/>
      <c r="AT32" s="300"/>
      <c r="AU32" s="300"/>
      <c r="AV32" s="300"/>
      <c r="AW32" s="300"/>
      <c r="AX32" s="300"/>
      <c r="AY32" s="300"/>
      <c r="AZ32" s="300"/>
      <c r="BA32" s="300"/>
      <c r="BB32" s="300"/>
      <c r="BC32" s="301"/>
      <c r="BD32" s="302" t="s">
        <v>68</v>
      </c>
      <c r="BI32" s="303"/>
      <c r="BJ32" s="304"/>
      <c r="BK32" s="9" t="s">
        <v>331</v>
      </c>
      <c r="BL32" s="305" t="s">
        <v>332</v>
      </c>
      <c r="BN32" s="5" t="s">
        <v>238</v>
      </c>
      <c r="BO32" s="269" t="s">
        <v>239</v>
      </c>
      <c r="BP32" s="17" t="s">
        <v>333</v>
      </c>
      <c r="BQ32" s="420"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8" t="s">
        <v>308</v>
      </c>
      <c r="EC32" s="421" t="s">
        <v>309</v>
      </c>
      <c r="ED32" s="310" t="s">
        <v>904</v>
      </c>
      <c r="EE32" s="359">
        <v>0</v>
      </c>
      <c r="EF32" s="359">
        <v>2</v>
      </c>
      <c r="EG32" s="271"/>
      <c r="EH32" s="271"/>
      <c r="EI32" s="271"/>
      <c r="EJ32" s="271"/>
      <c r="EL32" s="827" t="s">
        <v>335</v>
      </c>
      <c r="EM32" s="319" t="s">
        <v>329</v>
      </c>
      <c r="EN32" s="275" t="s">
        <v>330</v>
      </c>
      <c r="EO32" s="275">
        <v>1</v>
      </c>
      <c r="EP32" s="275">
        <v>1</v>
      </c>
      <c r="EQ32" s="330">
        <v>0.25</v>
      </c>
      <c r="ER32" s="330">
        <v>0.25</v>
      </c>
      <c r="ES32" s="330">
        <v>0.25</v>
      </c>
      <c r="ET32" s="824">
        <v>0.25</v>
      </c>
    </row>
    <row r="33" spans="1:150" ht="95.25" customHeight="1" thickBot="1" x14ac:dyDescent="0.25">
      <c r="A33" s="278" t="s">
        <v>53</v>
      </c>
      <c r="B33" s="279" t="s">
        <v>54</v>
      </c>
      <c r="C33" s="280" t="s">
        <v>55</v>
      </c>
      <c r="D33" s="281"/>
      <c r="E33" s="8" t="s">
        <v>57</v>
      </c>
      <c r="F33" s="282" t="str">
        <f t="shared" si="4"/>
        <v>E1.P_A</v>
      </c>
      <c r="G33" s="283" t="s">
        <v>58</v>
      </c>
      <c r="H33" s="283" t="s">
        <v>59</v>
      </c>
      <c r="I33" s="422"/>
      <c r="J33" s="286" t="s">
        <v>327</v>
      </c>
      <c r="K33" s="286" t="str">
        <f t="shared" si="5"/>
        <v>E1.P_A.MR5</v>
      </c>
      <c r="L33" s="411" t="s">
        <v>118</v>
      </c>
      <c r="M33" s="412" t="s">
        <v>328</v>
      </c>
      <c r="N33" s="376">
        <v>0</v>
      </c>
      <c r="O33" s="289">
        <v>1</v>
      </c>
      <c r="P33" s="378" t="s">
        <v>87</v>
      </c>
      <c r="Q33" s="379" t="str">
        <f t="shared" si="6"/>
        <v>E1.P_A.MR5-MP02-1</v>
      </c>
      <c r="R33" s="423" t="s">
        <v>340</v>
      </c>
      <c r="S33" s="315" t="s">
        <v>341</v>
      </c>
      <c r="T33" s="294">
        <v>1</v>
      </c>
      <c r="U33" s="295">
        <v>2</v>
      </c>
      <c r="V33" s="294" t="s">
        <v>67</v>
      </c>
      <c r="W33" s="316">
        <v>0.5</v>
      </c>
      <c r="X33" s="331">
        <v>0.5</v>
      </c>
      <c r="Y33" s="316">
        <v>0.5</v>
      </c>
      <c r="Z33" s="317">
        <v>0.5</v>
      </c>
      <c r="AA33" s="299"/>
      <c r="AB33" s="300"/>
      <c r="AC33" s="300"/>
      <c r="AD33" s="300"/>
      <c r="AE33" s="300"/>
      <c r="AF33" s="300"/>
      <c r="AG33" s="300"/>
      <c r="AH33" s="300"/>
      <c r="AI33" s="300"/>
      <c r="AJ33" s="300"/>
      <c r="AK33" s="300"/>
      <c r="AL33" s="300"/>
      <c r="AM33" s="300"/>
      <c r="AN33" s="300"/>
      <c r="AO33" s="300"/>
      <c r="AP33" s="300"/>
      <c r="AQ33" s="300"/>
      <c r="AR33" s="300"/>
      <c r="AS33" s="300"/>
      <c r="AT33" s="300"/>
      <c r="AU33" s="300"/>
      <c r="AV33" s="300"/>
      <c r="AW33" s="300"/>
      <c r="AX33" s="300"/>
      <c r="AY33" s="300"/>
      <c r="AZ33" s="300"/>
      <c r="BA33" s="300"/>
      <c r="BB33" s="300"/>
      <c r="BC33" s="301"/>
      <c r="BD33" s="302" t="s">
        <v>68</v>
      </c>
      <c r="BI33" s="303"/>
      <c r="BJ33" s="304"/>
      <c r="BK33" s="9" t="s">
        <v>342</v>
      </c>
      <c r="BL33" s="305" t="s">
        <v>343</v>
      </c>
      <c r="BN33" s="12" t="s">
        <v>238</v>
      </c>
      <c r="BO33" s="332" t="s">
        <v>239</v>
      </c>
      <c r="BP33" s="18" t="s">
        <v>344</v>
      </c>
      <c r="BQ33" s="424"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8" t="s">
        <v>319</v>
      </c>
      <c r="EC33" s="309" t="s">
        <v>320</v>
      </c>
      <c r="ED33" s="310" t="s">
        <v>927</v>
      </c>
      <c r="EE33" s="359">
        <v>665</v>
      </c>
      <c r="EF33" s="359">
        <v>1100</v>
      </c>
      <c r="EG33" s="271"/>
      <c r="EH33" s="271"/>
      <c r="EI33" s="271"/>
      <c r="EJ33" s="271"/>
      <c r="EL33" s="827" t="s">
        <v>346</v>
      </c>
      <c r="EM33" s="319" t="s">
        <v>340</v>
      </c>
      <c r="EN33" s="275" t="s">
        <v>341</v>
      </c>
      <c r="EO33" s="275">
        <v>1</v>
      </c>
      <c r="EP33" s="275">
        <v>2</v>
      </c>
      <c r="EQ33" s="277">
        <v>0.5</v>
      </c>
      <c r="ER33" s="277">
        <v>0.5</v>
      </c>
      <c r="ES33" s="277">
        <v>0.5</v>
      </c>
      <c r="ET33" s="828">
        <v>0.5</v>
      </c>
    </row>
    <row r="34" spans="1:150" ht="105" customHeight="1" thickBot="1" x14ac:dyDescent="0.25">
      <c r="A34" s="278" t="s">
        <v>53</v>
      </c>
      <c r="B34" s="279" t="s">
        <v>54</v>
      </c>
      <c r="C34" s="280" t="s">
        <v>55</v>
      </c>
      <c r="D34" s="281"/>
      <c r="E34" s="8" t="s">
        <v>57</v>
      </c>
      <c r="F34" s="282" t="str">
        <f t="shared" si="4"/>
        <v>E1.P_A</v>
      </c>
      <c r="G34" s="283" t="s">
        <v>58</v>
      </c>
      <c r="H34" s="283" t="s">
        <v>59</v>
      </c>
      <c r="I34" s="422"/>
      <c r="J34" s="286" t="s">
        <v>327</v>
      </c>
      <c r="K34" s="286" t="str">
        <f t="shared" si="5"/>
        <v>E1.P_A.MR5</v>
      </c>
      <c r="L34" s="411" t="s">
        <v>118</v>
      </c>
      <c r="M34" s="412" t="s">
        <v>328</v>
      </c>
      <c r="N34" s="376">
        <v>0</v>
      </c>
      <c r="O34" s="289">
        <v>1</v>
      </c>
      <c r="P34" s="378" t="s">
        <v>99</v>
      </c>
      <c r="Q34" s="379" t="str">
        <f t="shared" si="6"/>
        <v>E1.P_A.MR5-MP03-1</v>
      </c>
      <c r="R34" s="423" t="s">
        <v>351</v>
      </c>
      <c r="S34" s="315" t="s">
        <v>352</v>
      </c>
      <c r="T34" s="294">
        <v>5</v>
      </c>
      <c r="U34" s="383">
        <v>6</v>
      </c>
      <c r="V34" s="382" t="s">
        <v>67</v>
      </c>
      <c r="W34" s="296">
        <v>2</v>
      </c>
      <c r="X34" s="297">
        <v>2</v>
      </c>
      <c r="Y34" s="296">
        <v>1</v>
      </c>
      <c r="Z34" s="298">
        <v>1</v>
      </c>
      <c r="AA34" s="384"/>
      <c r="AB34" s="385"/>
      <c r="AC34" s="385"/>
      <c r="AD34" s="385"/>
      <c r="AE34" s="385"/>
      <c r="AF34" s="385"/>
      <c r="AG34" s="385"/>
      <c r="AH34" s="385"/>
      <c r="AI34" s="385"/>
      <c r="AJ34" s="385"/>
      <c r="AK34" s="385"/>
      <c r="AL34" s="385"/>
      <c r="AM34" s="385"/>
      <c r="AN34" s="385"/>
      <c r="AO34" s="385"/>
      <c r="AP34" s="385"/>
      <c r="AQ34" s="385"/>
      <c r="AR34" s="385"/>
      <c r="AS34" s="385"/>
      <c r="AT34" s="385"/>
      <c r="AU34" s="385"/>
      <c r="AV34" s="385"/>
      <c r="AW34" s="385"/>
      <c r="AX34" s="385"/>
      <c r="AY34" s="385"/>
      <c r="AZ34" s="385"/>
      <c r="BA34" s="385"/>
      <c r="BB34" s="385"/>
      <c r="BC34" s="386"/>
      <c r="BD34" s="302" t="s">
        <v>68</v>
      </c>
      <c r="BI34" s="303"/>
      <c r="BJ34" s="304"/>
      <c r="BK34" s="9" t="s">
        <v>353</v>
      </c>
      <c r="BL34" s="305" t="s">
        <v>354</v>
      </c>
      <c r="BN34" s="14" t="s">
        <v>249</v>
      </c>
      <c r="BO34" s="357" t="s">
        <v>250</v>
      </c>
      <c r="BP34" s="15" t="s">
        <v>355</v>
      </c>
      <c r="BQ34" s="333"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8" t="s">
        <v>333</v>
      </c>
      <c r="EC34" s="309" t="s">
        <v>334</v>
      </c>
      <c r="ED34" s="310" t="s">
        <v>953</v>
      </c>
      <c r="EE34" s="359">
        <v>25</v>
      </c>
      <c r="EF34" s="359">
        <v>90</v>
      </c>
      <c r="EG34" s="271"/>
      <c r="EH34" s="271"/>
      <c r="EI34" s="271"/>
      <c r="EJ34" s="271"/>
      <c r="EL34" s="827" t="s">
        <v>357</v>
      </c>
      <c r="EM34" s="319" t="s">
        <v>351</v>
      </c>
      <c r="EN34" s="275" t="s">
        <v>352</v>
      </c>
      <c r="EO34" s="275">
        <v>5</v>
      </c>
      <c r="EP34" s="387">
        <v>6</v>
      </c>
      <c r="EQ34" s="276">
        <v>2</v>
      </c>
      <c r="ER34" s="276">
        <v>2</v>
      </c>
      <c r="ES34" s="276">
        <v>1</v>
      </c>
      <c r="ET34" s="825">
        <v>1</v>
      </c>
    </row>
    <row r="35" spans="1:150" ht="85.5" customHeight="1" thickBot="1" x14ac:dyDescent="0.25">
      <c r="A35" s="278" t="s">
        <v>53</v>
      </c>
      <c r="B35" s="279" t="s">
        <v>54</v>
      </c>
      <c r="C35" s="280" t="s">
        <v>55</v>
      </c>
      <c r="D35" s="281"/>
      <c r="E35" s="8" t="s">
        <v>57</v>
      </c>
      <c r="F35" s="282" t="str">
        <f t="shared" si="4"/>
        <v>E1.P_A</v>
      </c>
      <c r="G35" s="425" t="s">
        <v>58</v>
      </c>
      <c r="H35" s="425" t="s">
        <v>59</v>
      </c>
      <c r="I35" s="426"/>
      <c r="J35" s="402" t="s">
        <v>327</v>
      </c>
      <c r="K35" s="402" t="str">
        <f t="shared" si="5"/>
        <v>E1.P_A.MR5</v>
      </c>
      <c r="L35" s="427" t="s">
        <v>118</v>
      </c>
      <c r="M35" s="428" t="s">
        <v>328</v>
      </c>
      <c r="N35" s="390">
        <v>0</v>
      </c>
      <c r="O35" s="429">
        <v>1</v>
      </c>
      <c r="P35" s="378" t="s">
        <v>112</v>
      </c>
      <c r="Q35" s="393" t="str">
        <f t="shared" si="6"/>
        <v>E1.P_A.MR5-MP04-1</v>
      </c>
      <c r="R35" s="430" t="s">
        <v>362</v>
      </c>
      <c r="S35" s="351" t="s">
        <v>363</v>
      </c>
      <c r="T35" s="352">
        <v>0</v>
      </c>
      <c r="U35" s="353">
        <v>1</v>
      </c>
      <c r="V35" s="352" t="s">
        <v>67</v>
      </c>
      <c r="W35" s="396">
        <v>0.25</v>
      </c>
      <c r="X35" s="397">
        <v>0.25</v>
      </c>
      <c r="Y35" s="396">
        <v>0.25</v>
      </c>
      <c r="Z35" s="398">
        <v>0.25</v>
      </c>
      <c r="AA35" s="299"/>
      <c r="AB35" s="300"/>
      <c r="AC35" s="300"/>
      <c r="AD35" s="300"/>
      <c r="AE35" s="300"/>
      <c r="AF35" s="300"/>
      <c r="AG35" s="300"/>
      <c r="AH35" s="300"/>
      <c r="AI35" s="300"/>
      <c r="AJ35" s="300"/>
      <c r="AK35" s="300"/>
      <c r="AL35" s="300"/>
      <c r="AM35" s="300"/>
      <c r="AN35" s="300"/>
      <c r="AO35" s="300"/>
      <c r="AP35" s="300"/>
      <c r="AQ35" s="300"/>
      <c r="AR35" s="300"/>
      <c r="AS35" s="300"/>
      <c r="AT35" s="300"/>
      <c r="AU35" s="300"/>
      <c r="AV35" s="300"/>
      <c r="AW35" s="300"/>
      <c r="AX35" s="300"/>
      <c r="AY35" s="300"/>
      <c r="AZ35" s="300"/>
      <c r="BA35" s="300"/>
      <c r="BB35" s="300"/>
      <c r="BC35" s="301"/>
      <c r="BD35" s="302" t="s">
        <v>68</v>
      </c>
      <c r="BI35" s="303"/>
      <c r="BJ35" s="304"/>
      <c r="BK35" s="9" t="s">
        <v>364</v>
      </c>
      <c r="BL35" s="305" t="s">
        <v>365</v>
      </c>
      <c r="BN35" s="14" t="s">
        <v>258</v>
      </c>
      <c r="BO35" s="357" t="s">
        <v>259</v>
      </c>
      <c r="BP35" s="6" t="s">
        <v>366</v>
      </c>
      <c r="BQ35" s="270"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8" t="s">
        <v>344</v>
      </c>
      <c r="EC35" s="309" t="s">
        <v>345</v>
      </c>
      <c r="ED35" s="310" t="s">
        <v>975</v>
      </c>
      <c r="EE35" s="359">
        <v>18152</v>
      </c>
      <c r="EF35" s="359">
        <v>40000</v>
      </c>
      <c r="EG35" s="271"/>
      <c r="EH35" s="271"/>
      <c r="EI35" s="271"/>
      <c r="EJ35" s="271"/>
      <c r="EL35" s="827" t="s">
        <v>368</v>
      </c>
      <c r="EM35" s="319" t="s">
        <v>362</v>
      </c>
      <c r="EN35" s="275" t="s">
        <v>363</v>
      </c>
      <c r="EO35" s="275">
        <v>0</v>
      </c>
      <c r="EP35" s="275">
        <v>1</v>
      </c>
      <c r="EQ35" s="330">
        <v>0.25</v>
      </c>
      <c r="ER35" s="330">
        <v>0.25</v>
      </c>
      <c r="ES35" s="330">
        <v>0.25</v>
      </c>
      <c r="ET35" s="824">
        <v>0.25</v>
      </c>
    </row>
    <row r="36" spans="1:150" ht="78.75" customHeight="1" thickBot="1" x14ac:dyDescent="0.25">
      <c r="A36" s="278" t="s">
        <v>53</v>
      </c>
      <c r="B36" s="431" t="s">
        <v>54</v>
      </c>
      <c r="C36" s="432" t="s">
        <v>55</v>
      </c>
      <c r="D36" s="433" t="s">
        <v>371</v>
      </c>
      <c r="E36" s="3" t="s">
        <v>372</v>
      </c>
      <c r="F36" s="434" t="str">
        <f t="shared" si="4"/>
        <v>E1.P_B</v>
      </c>
      <c r="G36" s="435" t="s">
        <v>79</v>
      </c>
      <c r="H36" s="436" t="s">
        <v>152</v>
      </c>
      <c r="I36" s="406" t="s">
        <v>373</v>
      </c>
      <c r="J36" s="437" t="s">
        <v>61</v>
      </c>
      <c r="K36" s="418" t="str">
        <f t="shared" si="5"/>
        <v>E1.P_B.MR1</v>
      </c>
      <c r="L36" s="362" t="s">
        <v>128</v>
      </c>
      <c r="M36" s="363" t="s">
        <v>374</v>
      </c>
      <c r="N36" s="408">
        <v>0.2</v>
      </c>
      <c r="O36" s="408">
        <v>1</v>
      </c>
      <c r="P36" s="409" t="s">
        <v>64</v>
      </c>
      <c r="Q36" s="250" t="str">
        <f t="shared" si="6"/>
        <v>E1.P_B.MR1-MP01-1</v>
      </c>
      <c r="R36" s="337" t="s">
        <v>375</v>
      </c>
      <c r="S36" s="338" t="s">
        <v>376</v>
      </c>
      <c r="T36" s="407">
        <v>0.6</v>
      </c>
      <c r="U36" s="438">
        <v>1</v>
      </c>
      <c r="V36" s="255" t="s">
        <v>67</v>
      </c>
      <c r="W36" s="256">
        <v>0</v>
      </c>
      <c r="X36" s="257">
        <v>0.5</v>
      </c>
      <c r="Y36" s="258">
        <v>0.5</v>
      </c>
      <c r="Z36" s="373">
        <v>0</v>
      </c>
      <c r="AA36" s="439">
        <f>45000000+5000000+42000000+149295165+52000000+40000000+81871606+88245720+1159140+75000000+32000000+27000000+100000000+35877140+233000000+25185824+704835+1684614000+815386000-2500000000+2500000000</f>
        <v>3533339430</v>
      </c>
      <c r="AB36" s="440">
        <f>893704160+48000000+51000000+43000000+96928+5128394+13003958</f>
        <v>1053933440</v>
      </c>
      <c r="AC36" s="440">
        <v>500000000</v>
      </c>
      <c r="AD36" s="440"/>
      <c r="AE36" s="440"/>
      <c r="AF36" s="440">
        <f>469367247+541637228+1499262124+16008270+122259387+28727650+1995078</f>
        <v>2679256984</v>
      </c>
      <c r="AG36" s="440">
        <f>SUM(AA36:AF36)</f>
        <v>7766529854</v>
      </c>
      <c r="AH36" s="440">
        <f>AA36*1.035</f>
        <v>3657006310.0499997</v>
      </c>
      <c r="AI36" s="440">
        <f>AB36*1.035</f>
        <v>1090821110.3999999</v>
      </c>
      <c r="AJ36" s="440">
        <f>AC36*1.035-87500000</f>
        <v>429999999.99999994</v>
      </c>
      <c r="AK36" s="440">
        <f>AD36*1.035</f>
        <v>0</v>
      </c>
      <c r="AL36" s="440">
        <f>AE36*1.035</f>
        <v>0</v>
      </c>
      <c r="AM36" s="440">
        <f>AF36*1.035</f>
        <v>2773030978.4399996</v>
      </c>
      <c r="AN36" s="440">
        <f t="shared" ref="AN36" si="8">SUM(AH36:AM36)</f>
        <v>7950858398.8899994</v>
      </c>
      <c r="AO36" s="440">
        <f>AH36*1.035-2500000000</f>
        <v>1285001530.9017496</v>
      </c>
      <c r="AP36" s="440">
        <f t="shared" ref="AP36:AT36" si="9">AI36*1.035</f>
        <v>1128999849.2639997</v>
      </c>
      <c r="AQ36" s="440">
        <f>AJ36*1.035-87500000</f>
        <v>357549999.99999988</v>
      </c>
      <c r="AR36" s="440">
        <f t="shared" si="9"/>
        <v>0</v>
      </c>
      <c r="AS36" s="440">
        <f t="shared" si="9"/>
        <v>0</v>
      </c>
      <c r="AT36" s="440">
        <f t="shared" si="9"/>
        <v>2870087062.6853995</v>
      </c>
      <c r="AU36" s="440">
        <f t="shared" ref="AU36" si="10">SUM(AO36:AT36)</f>
        <v>5641638442.8511486</v>
      </c>
      <c r="AV36" s="440">
        <f>AO36*1.035</f>
        <v>1329976584.4833107</v>
      </c>
      <c r="AW36" s="440">
        <f t="shared" ref="AW36:BA36" si="11">AP36*1.035</f>
        <v>1168514843.9882395</v>
      </c>
      <c r="AX36" s="440">
        <f t="shared" si="11"/>
        <v>370064249.99999982</v>
      </c>
      <c r="AY36" s="440">
        <f t="shared" si="11"/>
        <v>0</v>
      </c>
      <c r="AZ36" s="440">
        <f t="shared" si="11"/>
        <v>0</v>
      </c>
      <c r="BA36" s="440">
        <f t="shared" si="11"/>
        <v>2970540109.8793883</v>
      </c>
      <c r="BB36" s="440">
        <f t="shared" ref="BB36" si="12">SUM(AV36:BA36)</f>
        <v>5839095788.3509388</v>
      </c>
      <c r="BC36" s="441">
        <f t="shared" ref="BC36" si="13">+BB36+AU36+AN36+AG36</f>
        <v>27198122484.092087</v>
      </c>
      <c r="BD36" s="302" t="s">
        <v>377</v>
      </c>
      <c r="BI36" s="303"/>
      <c r="BJ36" s="304"/>
      <c r="BK36" s="16" t="s">
        <v>378</v>
      </c>
      <c r="BL36" s="374" t="s">
        <v>379</v>
      </c>
      <c r="BN36" s="5" t="s">
        <v>272</v>
      </c>
      <c r="BO36" s="269" t="s">
        <v>273</v>
      </c>
      <c r="BP36" s="17" t="s">
        <v>380</v>
      </c>
      <c r="BQ36" s="420"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8" t="s">
        <v>355</v>
      </c>
      <c r="EC36" s="309" t="s">
        <v>356</v>
      </c>
      <c r="ED36" s="310" t="s">
        <v>995</v>
      </c>
      <c r="EE36" s="442">
        <v>87</v>
      </c>
      <c r="EF36" s="442">
        <v>114</v>
      </c>
      <c r="EG36" s="271"/>
      <c r="EH36" s="271"/>
      <c r="EI36" s="271"/>
      <c r="EJ36" s="271"/>
      <c r="EL36" s="821" t="s">
        <v>382</v>
      </c>
      <c r="EM36" s="319" t="s">
        <v>375</v>
      </c>
      <c r="EN36" s="275" t="s">
        <v>1896</v>
      </c>
      <c r="EO36" s="276">
        <v>60</v>
      </c>
      <c r="EP36" s="276">
        <v>100</v>
      </c>
      <c r="EQ36" s="276">
        <v>0</v>
      </c>
      <c r="ER36" s="814">
        <v>0</v>
      </c>
      <c r="ES36" s="277">
        <v>50</v>
      </c>
      <c r="ET36" s="829">
        <v>50</v>
      </c>
    </row>
    <row r="37" spans="1:150" ht="51" customHeight="1" thickBot="1" x14ac:dyDescent="0.25">
      <c r="A37" s="278" t="s">
        <v>53</v>
      </c>
      <c r="B37" s="279" t="s">
        <v>54</v>
      </c>
      <c r="C37" s="280" t="s">
        <v>55</v>
      </c>
      <c r="D37" s="281"/>
      <c r="E37" s="8" t="s">
        <v>372</v>
      </c>
      <c r="F37" s="282" t="str">
        <f t="shared" si="4"/>
        <v>E1.P_B</v>
      </c>
      <c r="G37" s="443" t="s">
        <v>79</v>
      </c>
      <c r="H37" s="444" t="s">
        <v>152</v>
      </c>
      <c r="I37" s="445"/>
      <c r="J37" s="285" t="s">
        <v>61</v>
      </c>
      <c r="K37" s="286" t="str">
        <f t="shared" si="5"/>
        <v>E1.P_B.MR1</v>
      </c>
      <c r="L37" s="446" t="s">
        <v>128</v>
      </c>
      <c r="M37" s="447" t="s">
        <v>374</v>
      </c>
      <c r="N37" s="414">
        <v>0.2</v>
      </c>
      <c r="O37" s="414">
        <v>1</v>
      </c>
      <c r="P37" s="409" t="s">
        <v>87</v>
      </c>
      <c r="Q37" s="291" t="str">
        <f t="shared" si="6"/>
        <v>E1.P_B.MR1-MP02-1</v>
      </c>
      <c r="R37" s="368" t="s">
        <v>388</v>
      </c>
      <c r="S37" s="369" t="s">
        <v>389</v>
      </c>
      <c r="T37" s="370">
        <v>0</v>
      </c>
      <c r="U37" s="371">
        <v>1</v>
      </c>
      <c r="V37" s="294" t="s">
        <v>67</v>
      </c>
      <c r="W37" s="296">
        <v>0</v>
      </c>
      <c r="X37" s="297">
        <v>0</v>
      </c>
      <c r="Y37" s="316">
        <v>0.5</v>
      </c>
      <c r="Z37" s="317">
        <v>0.5</v>
      </c>
      <c r="AA37" s="299"/>
      <c r="AB37" s="300"/>
      <c r="AC37" s="300"/>
      <c r="AD37" s="300"/>
      <c r="AE37" s="300"/>
      <c r="AF37" s="300"/>
      <c r="AG37" s="300"/>
      <c r="AH37" s="300"/>
      <c r="AI37" s="300"/>
      <c r="AJ37" s="300"/>
      <c r="AK37" s="300"/>
      <c r="AL37" s="300"/>
      <c r="AM37" s="300"/>
      <c r="AN37" s="300"/>
      <c r="AO37" s="300"/>
      <c r="AP37" s="300"/>
      <c r="AQ37" s="300"/>
      <c r="AR37" s="300"/>
      <c r="AS37" s="300"/>
      <c r="AT37" s="300"/>
      <c r="AU37" s="300"/>
      <c r="AV37" s="300"/>
      <c r="AW37" s="300"/>
      <c r="AX37" s="300"/>
      <c r="AY37" s="300"/>
      <c r="AZ37" s="300"/>
      <c r="BA37" s="300"/>
      <c r="BB37" s="300"/>
      <c r="BC37" s="301"/>
      <c r="BD37" s="302" t="s">
        <v>377</v>
      </c>
      <c r="BI37" s="380" t="s">
        <v>103</v>
      </c>
      <c r="BJ37" s="381" t="s">
        <v>104</v>
      </c>
      <c r="BK37" s="4" t="s">
        <v>390</v>
      </c>
      <c r="BL37" s="268" t="s">
        <v>391</v>
      </c>
      <c r="BN37" s="12" t="s">
        <v>272</v>
      </c>
      <c r="BO37" s="332" t="s">
        <v>273</v>
      </c>
      <c r="BP37" s="19" t="s">
        <v>392</v>
      </c>
      <c r="BQ37" s="448"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1783</v>
      </c>
      <c r="DY37" s="7" t="s">
        <v>396</v>
      </c>
      <c r="DZ37" s="7" t="s">
        <v>397</v>
      </c>
      <c r="EB37" s="308" t="s">
        <v>366</v>
      </c>
      <c r="EC37" s="309" t="s">
        <v>367</v>
      </c>
      <c r="ED37" s="310" t="s">
        <v>1073</v>
      </c>
      <c r="EE37" s="318" t="s">
        <v>1074</v>
      </c>
      <c r="EF37" s="318" t="s">
        <v>1075</v>
      </c>
      <c r="EG37" s="271"/>
      <c r="EH37" s="271"/>
      <c r="EI37" s="271"/>
      <c r="EJ37" s="271"/>
      <c r="EL37" s="821" t="s">
        <v>394</v>
      </c>
      <c r="EM37" s="319" t="s">
        <v>388</v>
      </c>
      <c r="EN37" s="275" t="s">
        <v>389</v>
      </c>
      <c r="EO37" s="275">
        <v>0</v>
      </c>
      <c r="EP37" s="275">
        <v>1</v>
      </c>
      <c r="EQ37" s="276">
        <v>0</v>
      </c>
      <c r="ER37" s="276">
        <v>0</v>
      </c>
      <c r="ES37" s="277">
        <v>0.5</v>
      </c>
      <c r="ET37" s="828">
        <v>0.5</v>
      </c>
    </row>
    <row r="38" spans="1:150" ht="81" customHeight="1" x14ac:dyDescent="0.2">
      <c r="A38" s="278" t="s">
        <v>53</v>
      </c>
      <c r="B38" s="279" t="s">
        <v>54</v>
      </c>
      <c r="C38" s="280" t="s">
        <v>55</v>
      </c>
      <c r="D38" s="281"/>
      <c r="E38" s="8" t="s">
        <v>372</v>
      </c>
      <c r="F38" s="282" t="str">
        <f t="shared" si="4"/>
        <v>E1.P_B</v>
      </c>
      <c r="G38" s="443" t="s">
        <v>79</v>
      </c>
      <c r="H38" s="444" t="s">
        <v>152</v>
      </c>
      <c r="I38" s="445"/>
      <c r="J38" s="285" t="s">
        <v>61</v>
      </c>
      <c r="K38" s="286" t="str">
        <f t="shared" si="5"/>
        <v>E1.P_B.MR1</v>
      </c>
      <c r="L38" s="446" t="s">
        <v>128</v>
      </c>
      <c r="M38" s="447" t="s">
        <v>374</v>
      </c>
      <c r="N38" s="414">
        <v>0.2</v>
      </c>
      <c r="O38" s="414">
        <v>1</v>
      </c>
      <c r="P38" s="409" t="s">
        <v>99</v>
      </c>
      <c r="Q38" s="291" t="str">
        <f t="shared" si="6"/>
        <v>E1.P_B.MR1-MP03-1</v>
      </c>
      <c r="R38" s="314" t="s">
        <v>399</v>
      </c>
      <c r="S38" s="315" t="s">
        <v>400</v>
      </c>
      <c r="T38" s="294">
        <v>0</v>
      </c>
      <c r="U38" s="295">
        <v>1</v>
      </c>
      <c r="V38" s="294" t="s">
        <v>67</v>
      </c>
      <c r="W38" s="322">
        <v>0.25</v>
      </c>
      <c r="X38" s="323">
        <v>0.25</v>
      </c>
      <c r="Y38" s="322">
        <v>0.25</v>
      </c>
      <c r="Z38" s="324">
        <v>0.25</v>
      </c>
      <c r="AA38" s="299"/>
      <c r="AB38" s="300"/>
      <c r="AC38" s="300"/>
      <c r="AD38" s="300"/>
      <c r="AE38" s="300"/>
      <c r="AF38" s="300"/>
      <c r="AG38" s="300"/>
      <c r="AH38" s="300"/>
      <c r="AI38" s="300"/>
      <c r="AJ38" s="300"/>
      <c r="AK38" s="300"/>
      <c r="AL38" s="300"/>
      <c r="AM38" s="300"/>
      <c r="AN38" s="300"/>
      <c r="AO38" s="300"/>
      <c r="AP38" s="300"/>
      <c r="AQ38" s="300"/>
      <c r="AR38" s="300"/>
      <c r="AS38" s="300"/>
      <c r="AT38" s="300"/>
      <c r="AU38" s="300"/>
      <c r="AV38" s="300"/>
      <c r="AW38" s="300"/>
      <c r="AX38" s="300"/>
      <c r="AY38" s="300"/>
      <c r="AZ38" s="300"/>
      <c r="BA38" s="300"/>
      <c r="BB38" s="300"/>
      <c r="BC38" s="301"/>
      <c r="BD38" s="302" t="s">
        <v>377</v>
      </c>
      <c r="BI38" s="303"/>
      <c r="BJ38" s="304"/>
      <c r="BK38" s="9" t="s">
        <v>401</v>
      </c>
      <c r="BL38" s="305" t="s">
        <v>402</v>
      </c>
      <c r="BN38" s="5" t="s">
        <v>283</v>
      </c>
      <c r="BO38" s="269" t="s">
        <v>284</v>
      </c>
      <c r="BP38" s="17" t="s">
        <v>403</v>
      </c>
      <c r="BQ38" s="420"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8" t="s">
        <v>380</v>
      </c>
      <c r="EC38" s="309" t="s">
        <v>381</v>
      </c>
      <c r="ED38" s="310" t="s">
        <v>1129</v>
      </c>
      <c r="EE38" s="359">
        <v>99</v>
      </c>
      <c r="EF38" s="359">
        <v>99</v>
      </c>
      <c r="EG38" s="271"/>
      <c r="EH38" s="271"/>
      <c r="EI38" s="271"/>
      <c r="EJ38" s="271"/>
      <c r="EL38" s="821" t="s">
        <v>405</v>
      </c>
      <c r="EM38" s="319" t="s">
        <v>399</v>
      </c>
      <c r="EN38" s="275" t="s">
        <v>400</v>
      </c>
      <c r="EO38" s="275">
        <v>0</v>
      </c>
      <c r="EP38" s="275">
        <v>1</v>
      </c>
      <c r="EQ38" s="330">
        <v>0.25</v>
      </c>
      <c r="ER38" s="330">
        <v>0.25</v>
      </c>
      <c r="ES38" s="330">
        <v>0.25</v>
      </c>
      <c r="ET38" s="824">
        <v>0.25</v>
      </c>
    </row>
    <row r="39" spans="1:150" ht="57" customHeight="1" thickBot="1" x14ac:dyDescent="0.25">
      <c r="A39" s="278" t="s">
        <v>53</v>
      </c>
      <c r="B39" s="279" t="s">
        <v>54</v>
      </c>
      <c r="C39" s="280" t="s">
        <v>55</v>
      </c>
      <c r="D39" s="281"/>
      <c r="E39" s="8" t="s">
        <v>372</v>
      </c>
      <c r="F39" s="282" t="str">
        <f t="shared" si="4"/>
        <v>E1.P_B</v>
      </c>
      <c r="G39" s="443" t="s">
        <v>79</v>
      </c>
      <c r="H39" s="444" t="s">
        <v>152</v>
      </c>
      <c r="I39" s="449"/>
      <c r="J39" s="342" t="s">
        <v>61</v>
      </c>
      <c r="K39" s="402" t="str">
        <f t="shared" si="5"/>
        <v>E1.P_B.MR1</v>
      </c>
      <c r="L39" s="450" t="s">
        <v>128</v>
      </c>
      <c r="M39" s="451" t="s">
        <v>374</v>
      </c>
      <c r="N39" s="417">
        <v>0.2</v>
      </c>
      <c r="O39" s="417">
        <v>1</v>
      </c>
      <c r="P39" s="409" t="s">
        <v>112</v>
      </c>
      <c r="Q39" s="452" t="str">
        <f t="shared" si="6"/>
        <v>E1.P_B.MR1-MP04-1</v>
      </c>
      <c r="R39" s="350" t="s">
        <v>410</v>
      </c>
      <c r="S39" s="351" t="s">
        <v>411</v>
      </c>
      <c r="T39" s="352">
        <v>0</v>
      </c>
      <c r="U39" s="353">
        <v>1</v>
      </c>
      <c r="V39" s="352" t="s">
        <v>67</v>
      </c>
      <c r="W39" s="354">
        <v>0</v>
      </c>
      <c r="X39" s="355">
        <v>0</v>
      </c>
      <c r="Y39" s="404">
        <v>0.5</v>
      </c>
      <c r="Z39" s="405">
        <v>0.5</v>
      </c>
      <c r="AA39" s="299"/>
      <c r="AB39" s="300"/>
      <c r="AC39" s="300"/>
      <c r="AD39" s="300"/>
      <c r="AE39" s="300"/>
      <c r="AF39" s="300"/>
      <c r="AG39" s="300"/>
      <c r="AH39" s="300"/>
      <c r="AI39" s="300"/>
      <c r="AJ39" s="300"/>
      <c r="AK39" s="300"/>
      <c r="AL39" s="300"/>
      <c r="AM39" s="300"/>
      <c r="AN39" s="300"/>
      <c r="AO39" s="300"/>
      <c r="AP39" s="300"/>
      <c r="AQ39" s="300"/>
      <c r="AR39" s="300"/>
      <c r="AS39" s="300"/>
      <c r="AT39" s="300"/>
      <c r="AU39" s="300"/>
      <c r="AV39" s="300"/>
      <c r="AW39" s="300"/>
      <c r="AX39" s="300"/>
      <c r="AY39" s="300"/>
      <c r="AZ39" s="300"/>
      <c r="BA39" s="300"/>
      <c r="BB39" s="300"/>
      <c r="BC39" s="301"/>
      <c r="BD39" s="302" t="s">
        <v>377</v>
      </c>
      <c r="BI39" s="303"/>
      <c r="BJ39" s="304"/>
      <c r="BK39" s="9" t="s">
        <v>412</v>
      </c>
      <c r="BL39" s="305" t="s">
        <v>413</v>
      </c>
      <c r="BN39" s="12" t="s">
        <v>283</v>
      </c>
      <c r="BO39" s="332" t="s">
        <v>284</v>
      </c>
      <c r="BP39" s="18" t="s">
        <v>414</v>
      </c>
      <c r="BQ39" s="424"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8" t="s">
        <v>392</v>
      </c>
      <c r="EC39" s="309" t="s">
        <v>393</v>
      </c>
      <c r="ED39" s="310" t="s">
        <v>1143</v>
      </c>
      <c r="EE39" s="359">
        <v>2</v>
      </c>
      <c r="EF39" s="359">
        <v>5</v>
      </c>
      <c r="EG39" s="271"/>
      <c r="EH39" s="271"/>
      <c r="EI39" s="271"/>
      <c r="EJ39" s="271"/>
      <c r="EL39" s="831" t="s">
        <v>416</v>
      </c>
      <c r="EM39" s="832" t="s">
        <v>410</v>
      </c>
      <c r="EN39" s="809" t="s">
        <v>411</v>
      </c>
      <c r="EO39" s="809">
        <v>0</v>
      </c>
      <c r="EP39" s="809">
        <v>1</v>
      </c>
      <c r="EQ39" s="808">
        <v>0</v>
      </c>
      <c r="ER39" s="808">
        <v>0</v>
      </c>
      <c r="ES39" s="807">
        <v>0.5</v>
      </c>
      <c r="ET39" s="830">
        <v>0.5</v>
      </c>
    </row>
    <row r="40" spans="1:150" ht="98.25" customHeight="1" thickBot="1" x14ac:dyDescent="0.25">
      <c r="A40" s="278" t="s">
        <v>53</v>
      </c>
      <c r="B40" s="453" t="s">
        <v>54</v>
      </c>
      <c r="C40" s="454" t="s">
        <v>55</v>
      </c>
      <c r="D40" s="454"/>
      <c r="E40" s="8" t="s">
        <v>372</v>
      </c>
      <c r="F40" s="282" t="str">
        <f t="shared" si="4"/>
        <v>E1.P_B</v>
      </c>
      <c r="G40" s="455" t="s">
        <v>79</v>
      </c>
      <c r="H40" s="455" t="s">
        <v>152</v>
      </c>
      <c r="I40" s="456" t="s">
        <v>419</v>
      </c>
      <c r="J40" s="457" t="s">
        <v>167</v>
      </c>
      <c r="K40" s="458" t="str">
        <f t="shared" si="5"/>
        <v>E1.P_B.MR2</v>
      </c>
      <c r="L40" s="362" t="s">
        <v>138</v>
      </c>
      <c r="M40" s="363" t="s">
        <v>420</v>
      </c>
      <c r="N40" s="364">
        <v>5295</v>
      </c>
      <c r="O40" s="248">
        <v>5295</v>
      </c>
      <c r="P40" s="401" t="s">
        <v>64</v>
      </c>
      <c r="Q40" s="367" t="str">
        <f t="shared" si="6"/>
        <v>E1.P_B.MR2-MP01-1</v>
      </c>
      <c r="R40" s="368" t="s">
        <v>421</v>
      </c>
      <c r="S40" s="369" t="s">
        <v>422</v>
      </c>
      <c r="T40" s="370">
        <v>5295</v>
      </c>
      <c r="U40" s="371">
        <v>5295</v>
      </c>
      <c r="V40" s="370" t="s">
        <v>102</v>
      </c>
      <c r="W40" s="256">
        <v>5295</v>
      </c>
      <c r="X40" s="372">
        <v>5295</v>
      </c>
      <c r="Y40" s="256">
        <v>5295</v>
      </c>
      <c r="Z40" s="373">
        <v>5295</v>
      </c>
      <c r="AA40" s="299"/>
      <c r="AB40" s="300"/>
      <c r="AC40" s="300"/>
      <c r="AD40" s="300"/>
      <c r="AE40" s="300"/>
      <c r="AF40" s="300"/>
      <c r="AG40" s="300"/>
      <c r="AH40" s="300"/>
      <c r="AI40" s="300"/>
      <c r="AJ40" s="300"/>
      <c r="AK40" s="300"/>
      <c r="AL40" s="300"/>
      <c r="AM40" s="300"/>
      <c r="AN40" s="300"/>
      <c r="AO40" s="300"/>
      <c r="AP40" s="300"/>
      <c r="AQ40" s="300"/>
      <c r="AR40" s="300"/>
      <c r="AS40" s="300"/>
      <c r="AT40" s="300"/>
      <c r="AU40" s="300"/>
      <c r="AV40" s="300"/>
      <c r="AW40" s="300"/>
      <c r="AX40" s="300"/>
      <c r="AY40" s="300"/>
      <c r="AZ40" s="300"/>
      <c r="BA40" s="300"/>
      <c r="BB40" s="300"/>
      <c r="BC40" s="301"/>
      <c r="BD40" s="302" t="s">
        <v>377</v>
      </c>
      <c r="BI40" s="303"/>
      <c r="BJ40" s="304"/>
      <c r="BK40" s="9" t="s">
        <v>423</v>
      </c>
      <c r="BL40" s="305" t="s">
        <v>424</v>
      </c>
      <c r="BN40" s="14" t="s">
        <v>294</v>
      </c>
      <c r="BO40" s="357" t="s">
        <v>295</v>
      </c>
      <c r="BP40" s="13" t="s">
        <v>425</v>
      </c>
      <c r="BQ40" s="333"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8" t="s">
        <v>403</v>
      </c>
      <c r="EC40" s="309" t="s">
        <v>404</v>
      </c>
      <c r="ED40" s="310" t="s">
        <v>1148</v>
      </c>
      <c r="EE40" s="442">
        <v>0</v>
      </c>
      <c r="EF40" s="442">
        <v>6</v>
      </c>
      <c r="EG40" s="271"/>
      <c r="EH40" s="271"/>
      <c r="EI40" s="271"/>
      <c r="EJ40" s="271"/>
      <c r="EL40" s="827" t="s">
        <v>427</v>
      </c>
      <c r="EM40" s="319" t="s">
        <v>421</v>
      </c>
      <c r="EN40" s="275" t="s">
        <v>422</v>
      </c>
      <c r="EO40" s="275">
        <v>5295</v>
      </c>
      <c r="EP40" s="275">
        <v>5295</v>
      </c>
      <c r="EQ40" s="276">
        <v>5295</v>
      </c>
      <c r="ER40" s="276">
        <v>5295</v>
      </c>
      <c r="ES40" s="276">
        <v>5295</v>
      </c>
      <c r="ET40" s="825">
        <v>5295</v>
      </c>
    </row>
    <row r="41" spans="1:150" ht="60" customHeight="1" thickBot="1" x14ac:dyDescent="0.25">
      <c r="A41" s="278" t="s">
        <v>53</v>
      </c>
      <c r="B41" s="279" t="s">
        <v>54</v>
      </c>
      <c r="C41" s="280" t="s">
        <v>55</v>
      </c>
      <c r="D41" s="281"/>
      <c r="E41" s="8" t="s">
        <v>372</v>
      </c>
      <c r="F41" s="282" t="str">
        <f t="shared" si="4"/>
        <v>E1.P_B</v>
      </c>
      <c r="G41" s="443" t="s">
        <v>79</v>
      </c>
      <c r="H41" s="443" t="s">
        <v>152</v>
      </c>
      <c r="I41" s="459"/>
      <c r="J41" s="460" t="s">
        <v>167</v>
      </c>
      <c r="K41" s="375" t="str">
        <f t="shared" si="5"/>
        <v>E1.P_B.MR2</v>
      </c>
      <c r="L41" s="461" t="s">
        <v>138</v>
      </c>
      <c r="M41" s="462" t="s">
        <v>420</v>
      </c>
      <c r="N41" s="376">
        <v>5295</v>
      </c>
      <c r="O41" s="289">
        <v>5295</v>
      </c>
      <c r="P41" s="401" t="s">
        <v>87</v>
      </c>
      <c r="Q41" s="379" t="str">
        <f t="shared" si="6"/>
        <v>E1.P_B.MR2-MP02-1</v>
      </c>
      <c r="R41" s="314" t="s">
        <v>432</v>
      </c>
      <c r="S41" s="315" t="s">
        <v>433</v>
      </c>
      <c r="T41" s="294">
        <v>1</v>
      </c>
      <c r="U41" s="295">
        <v>1</v>
      </c>
      <c r="V41" s="294" t="s">
        <v>102</v>
      </c>
      <c r="W41" s="322">
        <v>0.25</v>
      </c>
      <c r="X41" s="323">
        <v>0.25</v>
      </c>
      <c r="Y41" s="322">
        <v>0.25</v>
      </c>
      <c r="Z41" s="324">
        <v>0.25</v>
      </c>
      <c r="AA41" s="299"/>
      <c r="AB41" s="300"/>
      <c r="AC41" s="300"/>
      <c r="AD41" s="300"/>
      <c r="AE41" s="300"/>
      <c r="AF41" s="300"/>
      <c r="AG41" s="300"/>
      <c r="AH41" s="300"/>
      <c r="AI41" s="300"/>
      <c r="AJ41" s="300"/>
      <c r="AK41" s="300"/>
      <c r="AL41" s="300"/>
      <c r="AM41" s="300"/>
      <c r="AN41" s="300"/>
      <c r="AO41" s="300"/>
      <c r="AP41" s="300"/>
      <c r="AQ41" s="300"/>
      <c r="AR41" s="300"/>
      <c r="AS41" s="300"/>
      <c r="AT41" s="300"/>
      <c r="AU41" s="300"/>
      <c r="AV41" s="300"/>
      <c r="AW41" s="300"/>
      <c r="AX41" s="300"/>
      <c r="AY41" s="300"/>
      <c r="AZ41" s="300"/>
      <c r="BA41" s="300"/>
      <c r="BB41" s="300"/>
      <c r="BC41" s="301"/>
      <c r="BD41" s="302" t="s">
        <v>377</v>
      </c>
      <c r="BI41" s="463"/>
      <c r="BJ41" s="464"/>
      <c r="BK41" s="16" t="s">
        <v>434</v>
      </c>
      <c r="BL41" s="374" t="s">
        <v>435</v>
      </c>
      <c r="BN41" s="14" t="s">
        <v>306</v>
      </c>
      <c r="BO41" s="357" t="s">
        <v>307</v>
      </c>
      <c r="BP41" s="15" t="s">
        <v>436</v>
      </c>
      <c r="BQ41" s="358"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8" t="s">
        <v>414</v>
      </c>
      <c r="EC41" s="309" t="s">
        <v>415</v>
      </c>
      <c r="ED41" s="309" t="s">
        <v>1148</v>
      </c>
      <c r="EE41" s="359">
        <v>0</v>
      </c>
      <c r="EF41" s="359">
        <v>4</v>
      </c>
      <c r="EG41" s="271"/>
      <c r="EH41" s="271"/>
      <c r="EI41" s="271"/>
      <c r="EJ41" s="271"/>
      <c r="EL41" s="827" t="s">
        <v>438</v>
      </c>
      <c r="EM41" s="319" t="s">
        <v>432</v>
      </c>
      <c r="EN41" s="275" t="s">
        <v>433</v>
      </c>
      <c r="EO41" s="275">
        <v>1</v>
      </c>
      <c r="EP41" s="275">
        <v>1</v>
      </c>
      <c r="EQ41" s="330">
        <v>1</v>
      </c>
      <c r="ER41" s="330">
        <v>1</v>
      </c>
      <c r="ES41" s="330">
        <v>1</v>
      </c>
      <c r="ET41" s="824">
        <v>1</v>
      </c>
    </row>
    <row r="42" spans="1:150" ht="78.75" customHeight="1" thickBot="1" x14ac:dyDescent="0.25">
      <c r="A42" s="278" t="s">
        <v>53</v>
      </c>
      <c r="B42" s="279" t="s">
        <v>54</v>
      </c>
      <c r="C42" s="280" t="s">
        <v>55</v>
      </c>
      <c r="D42" s="281"/>
      <c r="E42" s="8" t="s">
        <v>372</v>
      </c>
      <c r="F42" s="282" t="str">
        <f t="shared" si="4"/>
        <v>E1.P_B</v>
      </c>
      <c r="G42" s="443" t="s">
        <v>79</v>
      </c>
      <c r="H42" s="443" t="s">
        <v>152</v>
      </c>
      <c r="I42" s="465"/>
      <c r="J42" s="466" t="s">
        <v>167</v>
      </c>
      <c r="K42" s="467" t="str">
        <f t="shared" si="5"/>
        <v>E1.P_B.MR2</v>
      </c>
      <c r="L42" s="468" t="s">
        <v>138</v>
      </c>
      <c r="M42" s="469" t="s">
        <v>420</v>
      </c>
      <c r="N42" s="390">
        <v>5295</v>
      </c>
      <c r="O42" s="429">
        <v>5295</v>
      </c>
      <c r="P42" s="401" t="s">
        <v>99</v>
      </c>
      <c r="Q42" s="393" t="str">
        <f t="shared" si="6"/>
        <v>E1.P_B.MR2-MP03-1</v>
      </c>
      <c r="R42" s="337" t="s">
        <v>441</v>
      </c>
      <c r="S42" s="338" t="s">
        <v>442</v>
      </c>
      <c r="T42" s="394">
        <v>0</v>
      </c>
      <c r="U42" s="395">
        <v>1</v>
      </c>
      <c r="V42" s="394" t="s">
        <v>67</v>
      </c>
      <c r="W42" s="396">
        <v>0.25</v>
      </c>
      <c r="X42" s="397">
        <v>0.25</v>
      </c>
      <c r="Y42" s="396">
        <v>0.25</v>
      </c>
      <c r="Z42" s="398">
        <v>0.25</v>
      </c>
      <c r="AA42" s="384"/>
      <c r="AB42" s="385"/>
      <c r="AC42" s="385"/>
      <c r="AD42" s="385"/>
      <c r="AE42" s="385"/>
      <c r="AF42" s="385"/>
      <c r="AG42" s="385"/>
      <c r="AH42" s="385"/>
      <c r="AI42" s="385"/>
      <c r="AJ42" s="385"/>
      <c r="AK42" s="385"/>
      <c r="AL42" s="385"/>
      <c r="AM42" s="385"/>
      <c r="AN42" s="385"/>
      <c r="AO42" s="385"/>
      <c r="AP42" s="385"/>
      <c r="AQ42" s="385"/>
      <c r="AR42" s="385"/>
      <c r="AS42" s="385"/>
      <c r="AT42" s="385"/>
      <c r="AU42" s="385"/>
      <c r="AV42" s="385"/>
      <c r="AW42" s="385"/>
      <c r="AX42" s="385"/>
      <c r="AY42" s="385"/>
      <c r="AZ42" s="385"/>
      <c r="BA42" s="385"/>
      <c r="BB42" s="385"/>
      <c r="BC42" s="386"/>
      <c r="BD42" s="302" t="s">
        <v>377</v>
      </c>
      <c r="BN42" s="14" t="s">
        <v>317</v>
      </c>
      <c r="BO42" s="357" t="s">
        <v>318</v>
      </c>
      <c r="BP42" s="15" t="s">
        <v>443</v>
      </c>
      <c r="BQ42" s="358"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8" t="s">
        <v>425</v>
      </c>
      <c r="EC42" s="309" t="s">
        <v>426</v>
      </c>
      <c r="ED42" s="310" t="s">
        <v>1190</v>
      </c>
      <c r="EE42" s="359">
        <v>0</v>
      </c>
      <c r="EF42" s="359">
        <v>4</v>
      </c>
      <c r="EG42" s="271"/>
      <c r="EH42" s="271"/>
      <c r="EI42" s="271"/>
      <c r="EJ42" s="271"/>
      <c r="EL42" s="827" t="s">
        <v>445</v>
      </c>
      <c r="EM42" s="319" t="s">
        <v>441</v>
      </c>
      <c r="EN42" s="275" t="s">
        <v>442</v>
      </c>
      <c r="EO42" s="387">
        <v>0</v>
      </c>
      <c r="EP42" s="387">
        <v>1</v>
      </c>
      <c r="EQ42" s="330">
        <v>0.25</v>
      </c>
      <c r="ER42" s="330">
        <v>0.25</v>
      </c>
      <c r="ES42" s="330">
        <v>0.25</v>
      </c>
      <c r="ET42" s="824">
        <v>0.25</v>
      </c>
    </row>
    <row r="43" spans="1:150" ht="115.5" customHeight="1" thickBot="1" x14ac:dyDescent="0.3">
      <c r="A43" s="278" t="s">
        <v>53</v>
      </c>
      <c r="B43" s="453" t="s">
        <v>54</v>
      </c>
      <c r="C43" s="454" t="s">
        <v>55</v>
      </c>
      <c r="D43" s="454"/>
      <c r="E43" s="8" t="s">
        <v>372</v>
      </c>
      <c r="F43" s="282" t="str">
        <f t="shared" si="4"/>
        <v>E1.P_B</v>
      </c>
      <c r="G43" s="455" t="s">
        <v>79</v>
      </c>
      <c r="H43" s="455" t="s">
        <v>152</v>
      </c>
      <c r="I43" s="456" t="s">
        <v>450</v>
      </c>
      <c r="J43" s="457" t="s">
        <v>212</v>
      </c>
      <c r="K43" s="458" t="str">
        <f t="shared" si="5"/>
        <v>E1.P_B.MR3</v>
      </c>
      <c r="L43" s="362" t="s">
        <v>148</v>
      </c>
      <c r="M43" s="363" t="s">
        <v>451</v>
      </c>
      <c r="N43" s="248">
        <v>0</v>
      </c>
      <c r="O43" s="248">
        <v>20</v>
      </c>
      <c r="P43" s="378" t="s">
        <v>64</v>
      </c>
      <c r="Q43" s="26" t="str">
        <f t="shared" si="6"/>
        <v>E1.P_B.MR3-MP01-1</v>
      </c>
      <c r="R43" s="419" t="s">
        <v>452</v>
      </c>
      <c r="S43" s="369" t="s">
        <v>453</v>
      </c>
      <c r="T43" s="370">
        <v>0</v>
      </c>
      <c r="U43" s="371">
        <v>2</v>
      </c>
      <c r="V43" s="370" t="s">
        <v>67</v>
      </c>
      <c r="W43" s="258">
        <v>0.5</v>
      </c>
      <c r="X43" s="257">
        <v>0.5</v>
      </c>
      <c r="Y43" s="258">
        <v>0.5</v>
      </c>
      <c r="Z43" s="259">
        <v>0.5</v>
      </c>
      <c r="AA43" s="299"/>
      <c r="AB43" s="300"/>
      <c r="AC43" s="300"/>
      <c r="AD43" s="300"/>
      <c r="AE43" s="300"/>
      <c r="AF43" s="300"/>
      <c r="AG43" s="300"/>
      <c r="AH43" s="300"/>
      <c r="AI43" s="300"/>
      <c r="AJ43" s="300"/>
      <c r="AK43" s="300"/>
      <c r="AL43" s="300"/>
      <c r="AM43" s="300"/>
      <c r="AN43" s="300"/>
      <c r="AO43" s="300"/>
      <c r="AP43" s="300"/>
      <c r="AQ43" s="300"/>
      <c r="AR43" s="300"/>
      <c r="AS43" s="300"/>
      <c r="AT43" s="300"/>
      <c r="AU43" s="300"/>
      <c r="AV43" s="300"/>
      <c r="AW43" s="300"/>
      <c r="AX43" s="300"/>
      <c r="AY43" s="300"/>
      <c r="AZ43" s="300"/>
      <c r="BA43" s="300"/>
      <c r="BB43" s="300"/>
      <c r="BC43" s="301"/>
      <c r="BD43" s="302" t="s">
        <v>377</v>
      </c>
      <c r="BN43" s="14" t="s">
        <v>331</v>
      </c>
      <c r="BO43" s="357" t="s">
        <v>332</v>
      </c>
      <c r="BP43" s="15" t="s">
        <v>454</v>
      </c>
      <c r="BQ43" s="358"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8" t="s">
        <v>436</v>
      </c>
      <c r="EC43" s="309" t="s">
        <v>437</v>
      </c>
      <c r="ED43" s="310" t="s">
        <v>1219</v>
      </c>
      <c r="EE43" s="442">
        <v>0</v>
      </c>
      <c r="EF43" s="312">
        <v>20</v>
      </c>
      <c r="EG43" s="271"/>
      <c r="EH43" s="271"/>
      <c r="EI43" s="271"/>
      <c r="EJ43" s="271"/>
      <c r="EL43" s="827" t="s">
        <v>456</v>
      </c>
      <c r="EM43" s="319" t="s">
        <v>452</v>
      </c>
      <c r="EN43" s="275" t="s">
        <v>453</v>
      </c>
      <c r="EO43" s="275">
        <v>0</v>
      </c>
      <c r="EP43" s="275">
        <v>2</v>
      </c>
      <c r="EQ43" s="277">
        <v>0.5</v>
      </c>
      <c r="ER43" s="277">
        <v>0.5</v>
      </c>
      <c r="ES43" s="277">
        <v>0.5</v>
      </c>
      <c r="ET43" s="828">
        <v>0.5</v>
      </c>
    </row>
    <row r="44" spans="1:150" ht="52.5" customHeight="1" thickBot="1" x14ac:dyDescent="0.25">
      <c r="A44" s="278" t="s">
        <v>53</v>
      </c>
      <c r="B44" s="470" t="s">
        <v>54</v>
      </c>
      <c r="C44" s="471" t="s">
        <v>55</v>
      </c>
      <c r="D44" s="454"/>
      <c r="E44" s="8" t="s">
        <v>372</v>
      </c>
      <c r="F44" s="282" t="str">
        <f t="shared" si="4"/>
        <v>E1.P_B</v>
      </c>
      <c r="G44" s="472" t="s">
        <v>79</v>
      </c>
      <c r="H44" s="472" t="s">
        <v>152</v>
      </c>
      <c r="I44" s="459"/>
      <c r="J44" s="460" t="s">
        <v>212</v>
      </c>
      <c r="K44" s="375" t="str">
        <f t="shared" si="5"/>
        <v>E1.P_B.MR3</v>
      </c>
      <c r="L44" s="473" t="s">
        <v>148</v>
      </c>
      <c r="M44" s="474" t="s">
        <v>451</v>
      </c>
      <c r="N44" s="289">
        <v>0</v>
      </c>
      <c r="O44" s="289">
        <v>20</v>
      </c>
      <c r="P44" s="378" t="s">
        <v>87</v>
      </c>
      <c r="Q44" s="367" t="str">
        <f t="shared" si="6"/>
        <v>E1.P_B.MR3-MP02-1</v>
      </c>
      <c r="R44" s="423" t="s">
        <v>461</v>
      </c>
      <c r="S44" s="315" t="s">
        <v>453</v>
      </c>
      <c r="T44" s="294">
        <v>0</v>
      </c>
      <c r="U44" s="295">
        <v>2</v>
      </c>
      <c r="V44" s="294" t="s">
        <v>67</v>
      </c>
      <c r="W44" s="316">
        <v>0.5</v>
      </c>
      <c r="X44" s="331">
        <v>0.5</v>
      </c>
      <c r="Y44" s="316">
        <v>0.5</v>
      </c>
      <c r="Z44" s="317">
        <v>0.5</v>
      </c>
      <c r="AA44" s="299"/>
      <c r="AB44" s="300"/>
      <c r="AC44" s="300"/>
      <c r="AD44" s="300"/>
      <c r="AE44" s="300"/>
      <c r="AF44" s="300"/>
      <c r="AG44" s="300"/>
      <c r="AH44" s="300"/>
      <c r="AI44" s="300"/>
      <c r="AJ44" s="300"/>
      <c r="AK44" s="300"/>
      <c r="AL44" s="300"/>
      <c r="AM44" s="300"/>
      <c r="AN44" s="300"/>
      <c r="AO44" s="300"/>
      <c r="AP44" s="300"/>
      <c r="AQ44" s="300"/>
      <c r="AR44" s="300"/>
      <c r="AS44" s="300"/>
      <c r="AT44" s="300"/>
      <c r="AU44" s="300"/>
      <c r="AV44" s="300"/>
      <c r="AW44" s="300"/>
      <c r="AX44" s="300"/>
      <c r="AY44" s="300"/>
      <c r="AZ44" s="300"/>
      <c r="BA44" s="300"/>
      <c r="BB44" s="300"/>
      <c r="BC44" s="301"/>
      <c r="BD44" s="302" t="s">
        <v>377</v>
      </c>
      <c r="BN44" s="14" t="s">
        <v>342</v>
      </c>
      <c r="BO44" s="357" t="s">
        <v>343</v>
      </c>
      <c r="BP44" s="15" t="s">
        <v>462</v>
      </c>
      <c r="BQ44" s="358"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8" t="s">
        <v>443</v>
      </c>
      <c r="EC44" s="309" t="s">
        <v>444</v>
      </c>
      <c r="ED44" s="310" t="s">
        <v>1241</v>
      </c>
      <c r="EE44" s="359">
        <v>5</v>
      </c>
      <c r="EF44" s="359">
        <v>5</v>
      </c>
      <c r="EG44" s="271"/>
      <c r="EH44" s="271"/>
      <c r="EI44" s="271"/>
      <c r="EJ44" s="271"/>
      <c r="EL44" s="827" t="s">
        <v>464</v>
      </c>
      <c r="EM44" s="319" t="s">
        <v>461</v>
      </c>
      <c r="EN44" s="275" t="s">
        <v>453</v>
      </c>
      <c r="EO44" s="275">
        <v>0</v>
      </c>
      <c r="EP44" s="275">
        <v>2</v>
      </c>
      <c r="EQ44" s="277">
        <v>0.5</v>
      </c>
      <c r="ER44" s="277">
        <v>0.5</v>
      </c>
      <c r="ES44" s="277">
        <v>0.5</v>
      </c>
      <c r="ET44" s="828">
        <v>0.5</v>
      </c>
    </row>
    <row r="45" spans="1:150" ht="47.25" customHeight="1" thickBot="1" x14ac:dyDescent="0.25">
      <c r="A45" s="278" t="s">
        <v>53</v>
      </c>
      <c r="B45" s="470" t="s">
        <v>54</v>
      </c>
      <c r="C45" s="471" t="s">
        <v>55</v>
      </c>
      <c r="D45" s="454"/>
      <c r="E45" s="8" t="s">
        <v>372</v>
      </c>
      <c r="F45" s="282" t="str">
        <f t="shared" si="4"/>
        <v>E1.P_B</v>
      </c>
      <c r="G45" s="472" t="s">
        <v>79</v>
      </c>
      <c r="H45" s="472" t="s">
        <v>152</v>
      </c>
      <c r="I45" s="459"/>
      <c r="J45" s="460" t="s">
        <v>212</v>
      </c>
      <c r="K45" s="375" t="str">
        <f t="shared" si="5"/>
        <v>E1.P_B.MR3</v>
      </c>
      <c r="L45" s="473" t="s">
        <v>148</v>
      </c>
      <c r="M45" s="474" t="s">
        <v>451</v>
      </c>
      <c r="N45" s="289">
        <v>0</v>
      </c>
      <c r="O45" s="289">
        <v>20</v>
      </c>
      <c r="P45" s="378" t="s">
        <v>99</v>
      </c>
      <c r="Q45" s="379" t="str">
        <f t="shared" si="6"/>
        <v>E1.P_B.MR3-MP03-1</v>
      </c>
      <c r="R45" s="423" t="s">
        <v>469</v>
      </c>
      <c r="S45" s="315" t="s">
        <v>453</v>
      </c>
      <c r="T45" s="382">
        <v>0</v>
      </c>
      <c r="U45" s="383">
        <v>2</v>
      </c>
      <c r="V45" s="382" t="s">
        <v>67</v>
      </c>
      <c r="W45" s="316">
        <v>0.5</v>
      </c>
      <c r="X45" s="331">
        <v>0.5</v>
      </c>
      <c r="Y45" s="316">
        <v>0.5</v>
      </c>
      <c r="Z45" s="317">
        <v>0.5</v>
      </c>
      <c r="AA45" s="384"/>
      <c r="AB45" s="385"/>
      <c r="AC45" s="385"/>
      <c r="AD45" s="385"/>
      <c r="AE45" s="385"/>
      <c r="AF45" s="385"/>
      <c r="AG45" s="385"/>
      <c r="AH45" s="385"/>
      <c r="AI45" s="385"/>
      <c r="AJ45" s="385"/>
      <c r="AK45" s="385"/>
      <c r="AL45" s="385"/>
      <c r="AM45" s="385"/>
      <c r="AN45" s="385"/>
      <c r="AO45" s="385"/>
      <c r="AP45" s="385"/>
      <c r="AQ45" s="385"/>
      <c r="AR45" s="385"/>
      <c r="AS45" s="385"/>
      <c r="AT45" s="385"/>
      <c r="AU45" s="385"/>
      <c r="AV45" s="385"/>
      <c r="AW45" s="385"/>
      <c r="AX45" s="385"/>
      <c r="AY45" s="385"/>
      <c r="AZ45" s="385"/>
      <c r="BA45" s="385"/>
      <c r="BB45" s="385"/>
      <c r="BC45" s="386"/>
      <c r="BD45" s="302" t="s">
        <v>377</v>
      </c>
      <c r="BN45" s="14" t="s">
        <v>353</v>
      </c>
      <c r="BO45" s="357" t="s">
        <v>354</v>
      </c>
      <c r="BP45" s="15" t="s">
        <v>470</v>
      </c>
      <c r="BQ45" s="358"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8" t="s">
        <v>454</v>
      </c>
      <c r="EC45" s="309" t="s">
        <v>455</v>
      </c>
      <c r="ED45" s="310" t="s">
        <v>1262</v>
      </c>
      <c r="EE45" s="359">
        <v>41</v>
      </c>
      <c r="EF45" s="359">
        <v>341</v>
      </c>
      <c r="EG45" s="271"/>
      <c r="EH45" s="271"/>
      <c r="EI45" s="271"/>
      <c r="EJ45" s="271"/>
      <c r="EL45" s="827" t="s">
        <v>472</v>
      </c>
      <c r="EM45" s="319" t="s">
        <v>469</v>
      </c>
      <c r="EN45" s="275" t="s">
        <v>453</v>
      </c>
      <c r="EO45" s="387">
        <v>0</v>
      </c>
      <c r="EP45" s="387">
        <v>2</v>
      </c>
      <c r="EQ45" s="277">
        <v>0.5</v>
      </c>
      <c r="ER45" s="277">
        <v>0.5</v>
      </c>
      <c r="ES45" s="277">
        <v>0.5</v>
      </c>
      <c r="ET45" s="828">
        <v>0.5</v>
      </c>
    </row>
    <row r="46" spans="1:150" ht="48.75" customHeight="1" thickBot="1" x14ac:dyDescent="0.3">
      <c r="A46" s="278" t="s">
        <v>53</v>
      </c>
      <c r="B46" s="470" t="s">
        <v>54</v>
      </c>
      <c r="C46" s="471" t="s">
        <v>55</v>
      </c>
      <c r="D46" s="454"/>
      <c r="E46" s="8" t="s">
        <v>372</v>
      </c>
      <c r="F46" s="282" t="str">
        <f t="shared" si="4"/>
        <v>E1.P_B</v>
      </c>
      <c r="G46" s="472" t="s">
        <v>79</v>
      </c>
      <c r="H46" s="472" t="s">
        <v>152</v>
      </c>
      <c r="I46" s="459"/>
      <c r="J46" s="460" t="s">
        <v>212</v>
      </c>
      <c r="K46" s="375" t="str">
        <f t="shared" si="5"/>
        <v>E1.P_B.MR3</v>
      </c>
      <c r="L46" s="473" t="s">
        <v>148</v>
      </c>
      <c r="M46" s="474" t="s">
        <v>451</v>
      </c>
      <c r="N46" s="289">
        <v>0</v>
      </c>
      <c r="O46" s="289">
        <v>20</v>
      </c>
      <c r="P46" s="378" t="s">
        <v>112</v>
      </c>
      <c r="Q46" s="379" t="str">
        <f t="shared" si="6"/>
        <v>E1.P_B.MR3-MP04-1</v>
      </c>
      <c r="R46" s="423" t="s">
        <v>477</v>
      </c>
      <c r="S46" s="315" t="s">
        <v>453</v>
      </c>
      <c r="T46" s="294">
        <v>0</v>
      </c>
      <c r="U46" s="295">
        <v>2</v>
      </c>
      <c r="V46" s="294" t="s">
        <v>67</v>
      </c>
      <c r="W46" s="316">
        <v>0.5</v>
      </c>
      <c r="X46" s="331">
        <v>0.5</v>
      </c>
      <c r="Y46" s="316">
        <v>0.5</v>
      </c>
      <c r="Z46" s="317">
        <v>0.5</v>
      </c>
      <c r="AA46" s="299"/>
      <c r="AB46" s="300"/>
      <c r="AC46" s="300"/>
      <c r="AD46" s="300"/>
      <c r="AE46" s="300"/>
      <c r="AF46" s="300"/>
      <c r="AG46" s="300"/>
      <c r="AH46" s="300"/>
      <c r="AI46" s="300"/>
      <c r="AJ46" s="300"/>
      <c r="AK46" s="300"/>
      <c r="AL46" s="300"/>
      <c r="AM46" s="300"/>
      <c r="AN46" s="300"/>
      <c r="AO46" s="300"/>
      <c r="AP46" s="300"/>
      <c r="AQ46" s="300"/>
      <c r="AR46" s="300"/>
      <c r="AS46" s="300"/>
      <c r="AT46" s="300"/>
      <c r="AU46" s="300"/>
      <c r="AV46" s="300"/>
      <c r="AW46" s="300"/>
      <c r="AX46" s="300"/>
      <c r="AY46" s="300"/>
      <c r="AZ46" s="300"/>
      <c r="BA46" s="300"/>
      <c r="BB46" s="300"/>
      <c r="BC46" s="301"/>
      <c r="BD46" s="302" t="s">
        <v>377</v>
      </c>
      <c r="BN46" s="14" t="s">
        <v>364</v>
      </c>
      <c r="BO46" s="357" t="s">
        <v>365</v>
      </c>
      <c r="BP46" s="15" t="s">
        <v>478</v>
      </c>
      <c r="BQ46" s="358"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8" t="s">
        <v>462</v>
      </c>
      <c r="EC46" s="309" t="s">
        <v>463</v>
      </c>
      <c r="ED46" s="310" t="s">
        <v>1291</v>
      </c>
      <c r="EE46" s="311">
        <v>10</v>
      </c>
      <c r="EF46" s="312">
        <v>30</v>
      </c>
      <c r="EG46" s="271"/>
      <c r="EH46" s="271"/>
      <c r="EI46" s="271"/>
      <c r="EJ46" s="271"/>
      <c r="EL46" s="827" t="s">
        <v>480</v>
      </c>
      <c r="EM46" s="319" t="s">
        <v>477</v>
      </c>
      <c r="EN46" s="275" t="s">
        <v>453</v>
      </c>
      <c r="EO46" s="275">
        <v>0</v>
      </c>
      <c r="EP46" s="275">
        <v>2</v>
      </c>
      <c r="EQ46" s="277">
        <v>0.5</v>
      </c>
      <c r="ER46" s="277">
        <v>0.5</v>
      </c>
      <c r="ES46" s="277">
        <v>0.5</v>
      </c>
      <c r="ET46" s="828">
        <v>0.5</v>
      </c>
    </row>
    <row r="47" spans="1:150" ht="51.75" customHeight="1" x14ac:dyDescent="0.25">
      <c r="A47" s="278" t="s">
        <v>53</v>
      </c>
      <c r="B47" s="470" t="s">
        <v>54</v>
      </c>
      <c r="C47" s="471" t="s">
        <v>55</v>
      </c>
      <c r="D47" s="454"/>
      <c r="E47" s="8" t="s">
        <v>372</v>
      </c>
      <c r="F47" s="282" t="str">
        <f t="shared" si="4"/>
        <v>E1.P_B</v>
      </c>
      <c r="G47" s="472" t="s">
        <v>79</v>
      </c>
      <c r="H47" s="472" t="s">
        <v>152</v>
      </c>
      <c r="I47" s="459"/>
      <c r="J47" s="460" t="s">
        <v>212</v>
      </c>
      <c r="K47" s="375" t="str">
        <f t="shared" si="5"/>
        <v>E1.P_B.MR3</v>
      </c>
      <c r="L47" s="473" t="s">
        <v>148</v>
      </c>
      <c r="M47" s="474" t="s">
        <v>451</v>
      </c>
      <c r="N47" s="289">
        <v>0</v>
      </c>
      <c r="O47" s="289">
        <v>20</v>
      </c>
      <c r="P47" s="378" t="s">
        <v>122</v>
      </c>
      <c r="Q47" s="379" t="str">
        <f t="shared" si="6"/>
        <v>E1.P_B.MR3-MP05-1</v>
      </c>
      <c r="R47" s="423" t="s">
        <v>485</v>
      </c>
      <c r="S47" s="315" t="s">
        <v>453</v>
      </c>
      <c r="T47" s="294">
        <v>0</v>
      </c>
      <c r="U47" s="295">
        <v>2</v>
      </c>
      <c r="V47" s="294" t="s">
        <v>67</v>
      </c>
      <c r="W47" s="316">
        <v>0.5</v>
      </c>
      <c r="X47" s="331">
        <v>0.5</v>
      </c>
      <c r="Y47" s="316">
        <v>0.5</v>
      </c>
      <c r="Z47" s="317">
        <v>0.5</v>
      </c>
      <c r="AA47" s="299"/>
      <c r="AB47" s="300"/>
      <c r="AC47" s="300"/>
      <c r="AD47" s="300"/>
      <c r="AE47" s="300"/>
      <c r="AF47" s="300"/>
      <c r="AG47" s="300"/>
      <c r="AH47" s="300"/>
      <c r="AI47" s="300"/>
      <c r="AJ47" s="300"/>
      <c r="AK47" s="300"/>
      <c r="AL47" s="300"/>
      <c r="AM47" s="300"/>
      <c r="AN47" s="300"/>
      <c r="AO47" s="300"/>
      <c r="AP47" s="300"/>
      <c r="AQ47" s="300"/>
      <c r="AR47" s="300"/>
      <c r="AS47" s="300"/>
      <c r="AT47" s="300"/>
      <c r="AU47" s="300"/>
      <c r="AV47" s="300"/>
      <c r="AW47" s="300"/>
      <c r="AX47" s="300"/>
      <c r="AY47" s="300"/>
      <c r="AZ47" s="300"/>
      <c r="BA47" s="300"/>
      <c r="BB47" s="300"/>
      <c r="BC47" s="301"/>
      <c r="BD47" s="302" t="s">
        <v>377</v>
      </c>
      <c r="BN47" s="20" t="s">
        <v>378</v>
      </c>
      <c r="BO47" s="475" t="s">
        <v>379</v>
      </c>
      <c r="BP47" s="6" t="s">
        <v>486</v>
      </c>
      <c r="BQ47" s="270"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8" t="s">
        <v>470</v>
      </c>
      <c r="EC47" s="309" t="s">
        <v>471</v>
      </c>
      <c r="ED47" s="310" t="s">
        <v>1304</v>
      </c>
      <c r="EE47" s="311">
        <v>100</v>
      </c>
      <c r="EF47" s="312">
        <v>100</v>
      </c>
      <c r="EG47" s="271"/>
      <c r="EH47" s="271"/>
      <c r="EI47" s="271"/>
      <c r="EJ47" s="271"/>
      <c r="EL47" s="827" t="s">
        <v>488</v>
      </c>
      <c r="EM47" s="319" t="s">
        <v>485</v>
      </c>
      <c r="EN47" s="275" t="s">
        <v>453</v>
      </c>
      <c r="EO47" s="275">
        <v>0</v>
      </c>
      <c r="EP47" s="275">
        <v>2</v>
      </c>
      <c r="EQ47" s="277">
        <v>0.5</v>
      </c>
      <c r="ER47" s="277">
        <v>0.5</v>
      </c>
      <c r="ES47" s="277">
        <v>0.5</v>
      </c>
      <c r="ET47" s="828">
        <v>0.5</v>
      </c>
    </row>
    <row r="48" spans="1:150" ht="50.25" customHeight="1" x14ac:dyDescent="0.25">
      <c r="A48" s="278" t="s">
        <v>53</v>
      </c>
      <c r="B48" s="470" t="s">
        <v>54</v>
      </c>
      <c r="C48" s="471" t="s">
        <v>55</v>
      </c>
      <c r="D48" s="454"/>
      <c r="E48" s="8" t="s">
        <v>372</v>
      </c>
      <c r="F48" s="282" t="str">
        <f t="shared" si="4"/>
        <v>E1.P_B</v>
      </c>
      <c r="G48" s="472" t="s">
        <v>79</v>
      </c>
      <c r="H48" s="472" t="s">
        <v>152</v>
      </c>
      <c r="I48" s="459"/>
      <c r="J48" s="460" t="s">
        <v>212</v>
      </c>
      <c r="K48" s="375" t="str">
        <f t="shared" si="5"/>
        <v>E1.P_B.MR3</v>
      </c>
      <c r="L48" s="473" t="s">
        <v>148</v>
      </c>
      <c r="M48" s="474" t="s">
        <v>451</v>
      </c>
      <c r="N48" s="289">
        <v>0</v>
      </c>
      <c r="O48" s="289">
        <v>20</v>
      </c>
      <c r="P48" s="378" t="s">
        <v>132</v>
      </c>
      <c r="Q48" s="379" t="str">
        <f t="shared" si="6"/>
        <v>E1.P_B.MR3-MP06-1</v>
      </c>
      <c r="R48" s="423" t="s">
        <v>493</v>
      </c>
      <c r="S48" s="315" t="s">
        <v>453</v>
      </c>
      <c r="T48" s="294">
        <v>0</v>
      </c>
      <c r="U48" s="295">
        <v>3</v>
      </c>
      <c r="V48" s="294" t="s">
        <v>67</v>
      </c>
      <c r="W48" s="322">
        <v>0.75</v>
      </c>
      <c r="X48" s="323">
        <v>0.75</v>
      </c>
      <c r="Y48" s="322">
        <v>0.75</v>
      </c>
      <c r="Z48" s="324">
        <v>0.75</v>
      </c>
      <c r="AA48" s="299"/>
      <c r="AB48" s="300"/>
      <c r="AC48" s="300"/>
      <c r="AD48" s="300"/>
      <c r="AE48" s="300"/>
      <c r="AF48" s="300"/>
      <c r="AG48" s="300"/>
      <c r="AH48" s="300"/>
      <c r="AI48" s="300"/>
      <c r="AJ48" s="300"/>
      <c r="AK48" s="300"/>
      <c r="AL48" s="300"/>
      <c r="AM48" s="300"/>
      <c r="AN48" s="300"/>
      <c r="AO48" s="300"/>
      <c r="AP48" s="300"/>
      <c r="AQ48" s="300"/>
      <c r="AR48" s="300"/>
      <c r="AS48" s="300"/>
      <c r="AT48" s="300"/>
      <c r="AU48" s="300"/>
      <c r="AV48" s="300"/>
      <c r="AW48" s="300"/>
      <c r="AX48" s="300"/>
      <c r="AY48" s="300"/>
      <c r="AZ48" s="300"/>
      <c r="BA48" s="300"/>
      <c r="BB48" s="300"/>
      <c r="BC48" s="301"/>
      <c r="BD48" s="302" t="s">
        <v>377</v>
      </c>
      <c r="BN48" s="10" t="s">
        <v>378</v>
      </c>
      <c r="BO48" s="306" t="s">
        <v>379</v>
      </c>
      <c r="BP48" s="11" t="s">
        <v>494</v>
      </c>
      <c r="BQ48" s="307"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8" t="s">
        <v>478</v>
      </c>
      <c r="EC48" s="309" t="s">
        <v>479</v>
      </c>
      <c r="ED48" s="310" t="s">
        <v>1338</v>
      </c>
      <c r="EE48" s="311">
        <v>0</v>
      </c>
      <c r="EF48" s="312">
        <v>23</v>
      </c>
      <c r="EG48" s="271"/>
      <c r="EH48" s="271"/>
      <c r="EI48" s="271"/>
      <c r="EJ48" s="271"/>
      <c r="EL48" s="827" t="s">
        <v>496</v>
      </c>
      <c r="EM48" s="319" t="s">
        <v>493</v>
      </c>
      <c r="EN48" s="275" t="s">
        <v>453</v>
      </c>
      <c r="EO48" s="275">
        <v>0</v>
      </c>
      <c r="EP48" s="275">
        <v>3</v>
      </c>
      <c r="EQ48" s="330">
        <v>0.75</v>
      </c>
      <c r="ER48" s="330">
        <v>0.75</v>
      </c>
      <c r="ES48" s="330">
        <v>0.75</v>
      </c>
      <c r="ET48" s="824">
        <v>0.75</v>
      </c>
    </row>
    <row r="49" spans="1:150" ht="52.5" customHeight="1" x14ac:dyDescent="0.2">
      <c r="A49" s="278" t="s">
        <v>53</v>
      </c>
      <c r="B49" s="470" t="s">
        <v>54</v>
      </c>
      <c r="C49" s="471" t="s">
        <v>55</v>
      </c>
      <c r="D49" s="454"/>
      <c r="E49" s="8" t="s">
        <v>372</v>
      </c>
      <c r="F49" s="282" t="str">
        <f t="shared" si="4"/>
        <v>E1.P_B</v>
      </c>
      <c r="G49" s="472" t="s">
        <v>79</v>
      </c>
      <c r="H49" s="472" t="s">
        <v>152</v>
      </c>
      <c r="I49" s="459"/>
      <c r="J49" s="460" t="s">
        <v>212</v>
      </c>
      <c r="K49" s="375" t="str">
        <f t="shared" si="5"/>
        <v>E1.P_B.MR3</v>
      </c>
      <c r="L49" s="473" t="s">
        <v>148</v>
      </c>
      <c r="M49" s="474" t="s">
        <v>451</v>
      </c>
      <c r="N49" s="289">
        <v>0</v>
      </c>
      <c r="O49" s="289">
        <v>20</v>
      </c>
      <c r="P49" s="378" t="s">
        <v>142</v>
      </c>
      <c r="Q49" s="379" t="str">
        <f t="shared" si="6"/>
        <v>E1.P_B.MR3-MP07-1</v>
      </c>
      <c r="R49" s="423" t="s">
        <v>501</v>
      </c>
      <c r="S49" s="315" t="s">
        <v>453</v>
      </c>
      <c r="T49" s="294">
        <v>0</v>
      </c>
      <c r="U49" s="295">
        <v>1</v>
      </c>
      <c r="V49" s="294" t="s">
        <v>67</v>
      </c>
      <c r="W49" s="322">
        <v>0.25</v>
      </c>
      <c r="X49" s="323">
        <v>0.25</v>
      </c>
      <c r="Y49" s="322">
        <v>0.25</v>
      </c>
      <c r="Z49" s="324">
        <v>0.25</v>
      </c>
      <c r="AA49" s="299"/>
      <c r="AB49" s="300"/>
      <c r="AC49" s="300"/>
      <c r="AD49" s="300"/>
      <c r="AE49" s="300"/>
      <c r="AF49" s="300"/>
      <c r="AG49" s="300"/>
      <c r="AH49" s="300"/>
      <c r="AI49" s="300"/>
      <c r="AJ49" s="300"/>
      <c r="AK49" s="300"/>
      <c r="AL49" s="300"/>
      <c r="AM49" s="300"/>
      <c r="AN49" s="300"/>
      <c r="AO49" s="300"/>
      <c r="AP49" s="300"/>
      <c r="AQ49" s="300"/>
      <c r="AR49" s="300"/>
      <c r="AS49" s="300"/>
      <c r="AT49" s="300"/>
      <c r="AU49" s="300"/>
      <c r="AV49" s="300"/>
      <c r="AW49" s="300"/>
      <c r="AX49" s="300"/>
      <c r="AY49" s="300"/>
      <c r="AZ49" s="300"/>
      <c r="BA49" s="300"/>
      <c r="BB49" s="300"/>
      <c r="BC49" s="301"/>
      <c r="BD49" s="302" t="s">
        <v>377</v>
      </c>
      <c r="BN49" s="10" t="s">
        <v>378</v>
      </c>
      <c r="BO49" s="306" t="s">
        <v>379</v>
      </c>
      <c r="BP49" s="11" t="s">
        <v>502</v>
      </c>
      <c r="BQ49" s="307"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8" t="s">
        <v>486</v>
      </c>
      <c r="EC49" s="309" t="s">
        <v>487</v>
      </c>
      <c r="ED49" s="309" t="s">
        <v>1352</v>
      </c>
      <c r="EE49" s="442" t="s">
        <v>1346</v>
      </c>
      <c r="EF49" s="476" t="s">
        <v>1347</v>
      </c>
      <c r="EG49" s="271"/>
      <c r="EH49" s="271"/>
      <c r="EI49" s="271"/>
      <c r="EJ49" s="271"/>
      <c r="EL49" s="827" t="s">
        <v>504</v>
      </c>
      <c r="EM49" s="319" t="s">
        <v>501</v>
      </c>
      <c r="EN49" s="275" t="s">
        <v>453</v>
      </c>
      <c r="EO49" s="275">
        <v>0</v>
      </c>
      <c r="EP49" s="275">
        <v>1</v>
      </c>
      <c r="EQ49" s="330">
        <v>0.25</v>
      </c>
      <c r="ER49" s="330">
        <v>0.25</v>
      </c>
      <c r="ES49" s="330">
        <v>0.25</v>
      </c>
      <c r="ET49" s="824">
        <v>0.25</v>
      </c>
    </row>
    <row r="50" spans="1:150" ht="48.75" customHeight="1" thickBot="1" x14ac:dyDescent="0.25">
      <c r="A50" s="278" t="s">
        <v>53</v>
      </c>
      <c r="B50" s="470" t="s">
        <v>54</v>
      </c>
      <c r="C50" s="471" t="s">
        <v>55</v>
      </c>
      <c r="D50" s="454"/>
      <c r="E50" s="8" t="s">
        <v>372</v>
      </c>
      <c r="F50" s="282" t="str">
        <f t="shared" si="4"/>
        <v>E1.P_B</v>
      </c>
      <c r="G50" s="472" t="s">
        <v>79</v>
      </c>
      <c r="H50" s="472" t="s">
        <v>152</v>
      </c>
      <c r="I50" s="459"/>
      <c r="J50" s="460" t="s">
        <v>212</v>
      </c>
      <c r="K50" s="375" t="str">
        <f t="shared" si="5"/>
        <v>E1.P_B.MR3</v>
      </c>
      <c r="L50" s="473" t="s">
        <v>148</v>
      </c>
      <c r="M50" s="474" t="s">
        <v>451</v>
      </c>
      <c r="N50" s="289">
        <v>0</v>
      </c>
      <c r="O50" s="289">
        <v>20</v>
      </c>
      <c r="P50" s="378" t="s">
        <v>156</v>
      </c>
      <c r="Q50" s="379" t="str">
        <f t="shared" si="6"/>
        <v>E1.P_B.MR3-MP08-1</v>
      </c>
      <c r="R50" s="423" t="s">
        <v>509</v>
      </c>
      <c r="S50" s="315" t="s">
        <v>453</v>
      </c>
      <c r="T50" s="294">
        <v>0</v>
      </c>
      <c r="U50" s="295">
        <v>2</v>
      </c>
      <c r="V50" s="294" t="s">
        <v>67</v>
      </c>
      <c r="W50" s="316">
        <v>0.5</v>
      </c>
      <c r="X50" s="331">
        <v>0.5</v>
      </c>
      <c r="Y50" s="316">
        <v>0.5</v>
      </c>
      <c r="Z50" s="317">
        <v>0.5</v>
      </c>
      <c r="AA50" s="299"/>
      <c r="AB50" s="300"/>
      <c r="AC50" s="300"/>
      <c r="AD50" s="300"/>
      <c r="AE50" s="300"/>
      <c r="AF50" s="300"/>
      <c r="AG50" s="300"/>
      <c r="AH50" s="300"/>
      <c r="AI50" s="300"/>
      <c r="AJ50" s="300"/>
      <c r="AK50" s="300"/>
      <c r="AL50" s="300"/>
      <c r="AM50" s="300"/>
      <c r="AN50" s="300"/>
      <c r="AO50" s="300"/>
      <c r="AP50" s="300"/>
      <c r="AQ50" s="300"/>
      <c r="AR50" s="300"/>
      <c r="AS50" s="300"/>
      <c r="AT50" s="300"/>
      <c r="AU50" s="300"/>
      <c r="AV50" s="300"/>
      <c r="AW50" s="300"/>
      <c r="AX50" s="300"/>
      <c r="AY50" s="300"/>
      <c r="AZ50" s="300"/>
      <c r="BA50" s="300"/>
      <c r="BB50" s="300"/>
      <c r="BC50" s="301"/>
      <c r="BD50" s="302" t="s">
        <v>377</v>
      </c>
      <c r="BN50" s="12" t="s">
        <v>378</v>
      </c>
      <c r="BO50" s="332" t="s">
        <v>379</v>
      </c>
      <c r="BP50" s="13" t="s">
        <v>510</v>
      </c>
      <c r="BQ50" s="333"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8" t="s">
        <v>494</v>
      </c>
      <c r="EC50" s="309" t="s">
        <v>495</v>
      </c>
      <c r="ED50" s="310" t="s">
        <v>1352</v>
      </c>
      <c r="EE50" s="359" t="s">
        <v>1389</v>
      </c>
      <c r="EF50" s="359" t="s">
        <v>1390</v>
      </c>
      <c r="EG50" s="271"/>
      <c r="EH50" s="271"/>
      <c r="EI50" s="271"/>
      <c r="EJ50" s="271"/>
      <c r="EL50" s="827" t="s">
        <v>512</v>
      </c>
      <c r="EM50" s="319" t="s">
        <v>509</v>
      </c>
      <c r="EN50" s="275" t="s">
        <v>453</v>
      </c>
      <c r="EO50" s="275">
        <v>0</v>
      </c>
      <c r="EP50" s="275">
        <v>2</v>
      </c>
      <c r="EQ50" s="277">
        <v>0.5</v>
      </c>
      <c r="ER50" s="277">
        <v>0.5</v>
      </c>
      <c r="ES50" s="277">
        <v>0.5</v>
      </c>
      <c r="ET50" s="828">
        <v>0.5</v>
      </c>
    </row>
    <row r="51" spans="1:150" ht="50.25" customHeight="1" x14ac:dyDescent="0.2">
      <c r="A51" s="278" t="s">
        <v>53</v>
      </c>
      <c r="B51" s="470" t="s">
        <v>54</v>
      </c>
      <c r="C51" s="471" t="s">
        <v>55</v>
      </c>
      <c r="D51" s="454"/>
      <c r="E51" s="8" t="s">
        <v>372</v>
      </c>
      <c r="F51" s="282" t="str">
        <f t="shared" si="4"/>
        <v>E1.P_B</v>
      </c>
      <c r="G51" s="472" t="s">
        <v>79</v>
      </c>
      <c r="H51" s="472" t="s">
        <v>152</v>
      </c>
      <c r="I51" s="459"/>
      <c r="J51" s="460" t="s">
        <v>212</v>
      </c>
      <c r="K51" s="375" t="str">
        <f t="shared" si="5"/>
        <v>E1.P_B.MR3</v>
      </c>
      <c r="L51" s="473" t="s">
        <v>148</v>
      </c>
      <c r="M51" s="474" t="s">
        <v>451</v>
      </c>
      <c r="N51" s="289">
        <v>0</v>
      </c>
      <c r="O51" s="289">
        <v>20</v>
      </c>
      <c r="P51" s="378" t="s">
        <v>515</v>
      </c>
      <c r="Q51" s="379" t="str">
        <f t="shared" si="6"/>
        <v>E1.P_B.MR3-MP09-1</v>
      </c>
      <c r="R51" s="423" t="s">
        <v>516</v>
      </c>
      <c r="S51" s="315" t="s">
        <v>453</v>
      </c>
      <c r="T51" s="294">
        <v>0</v>
      </c>
      <c r="U51" s="295">
        <v>3</v>
      </c>
      <c r="V51" s="294" t="s">
        <v>67</v>
      </c>
      <c r="W51" s="322">
        <v>0.75</v>
      </c>
      <c r="X51" s="323">
        <v>0.75</v>
      </c>
      <c r="Y51" s="322">
        <v>0.75</v>
      </c>
      <c r="Z51" s="324">
        <v>0.75</v>
      </c>
      <c r="AA51" s="299"/>
      <c r="AB51" s="300"/>
      <c r="AC51" s="300"/>
      <c r="AD51" s="300"/>
      <c r="AE51" s="300"/>
      <c r="AF51" s="300"/>
      <c r="AG51" s="300"/>
      <c r="AH51" s="300"/>
      <c r="AI51" s="300"/>
      <c r="AJ51" s="300"/>
      <c r="AK51" s="300"/>
      <c r="AL51" s="300"/>
      <c r="AM51" s="300"/>
      <c r="AN51" s="300"/>
      <c r="AO51" s="300"/>
      <c r="AP51" s="300"/>
      <c r="AQ51" s="300"/>
      <c r="AR51" s="300"/>
      <c r="AS51" s="300"/>
      <c r="AT51" s="300"/>
      <c r="AU51" s="300"/>
      <c r="AV51" s="300"/>
      <c r="AW51" s="300"/>
      <c r="AX51" s="300"/>
      <c r="AY51" s="300"/>
      <c r="AZ51" s="300"/>
      <c r="BA51" s="300"/>
      <c r="BB51" s="300"/>
      <c r="BC51" s="301"/>
      <c r="BD51" s="302" t="s">
        <v>377</v>
      </c>
      <c r="BN51" s="5" t="s">
        <v>390</v>
      </c>
      <c r="BO51" s="269" t="s">
        <v>391</v>
      </c>
      <c r="BP51" s="6" t="s">
        <v>517</v>
      </c>
      <c r="BQ51" s="270"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8" t="s">
        <v>502</v>
      </c>
      <c r="EC51" s="309" t="s">
        <v>503</v>
      </c>
      <c r="ED51" s="318" t="s">
        <v>1352</v>
      </c>
      <c r="EE51" s="359" t="s">
        <v>1423</v>
      </c>
      <c r="EF51" s="359" t="s">
        <v>1424</v>
      </c>
      <c r="EG51" s="271"/>
      <c r="EH51" s="271"/>
      <c r="EI51" s="271"/>
      <c r="EJ51" s="271"/>
      <c r="EL51" s="827" t="s">
        <v>519</v>
      </c>
      <c r="EM51" s="319" t="s">
        <v>516</v>
      </c>
      <c r="EN51" s="275" t="s">
        <v>453</v>
      </c>
      <c r="EO51" s="275">
        <v>0</v>
      </c>
      <c r="EP51" s="275">
        <v>3</v>
      </c>
      <c r="EQ51" s="330">
        <v>0.75</v>
      </c>
      <c r="ER51" s="330">
        <v>0.75</v>
      </c>
      <c r="ES51" s="330">
        <v>0.75</v>
      </c>
      <c r="ET51" s="824">
        <v>0.75</v>
      </c>
    </row>
    <row r="52" spans="1:150" ht="51.75" customHeight="1" thickBot="1" x14ac:dyDescent="0.25">
      <c r="A52" s="278" t="s">
        <v>53</v>
      </c>
      <c r="B52" s="470" t="s">
        <v>54</v>
      </c>
      <c r="C52" s="471" t="s">
        <v>55</v>
      </c>
      <c r="D52" s="454"/>
      <c r="E52" s="8" t="s">
        <v>372</v>
      </c>
      <c r="F52" s="282" t="str">
        <f t="shared" si="4"/>
        <v>E1.P_B</v>
      </c>
      <c r="G52" s="477" t="s">
        <v>79</v>
      </c>
      <c r="H52" s="472" t="s">
        <v>152</v>
      </c>
      <c r="I52" s="459"/>
      <c r="J52" s="460" t="s">
        <v>212</v>
      </c>
      <c r="K52" s="375" t="str">
        <f t="shared" si="5"/>
        <v>E1.P_B.MR3</v>
      </c>
      <c r="L52" s="473" t="s">
        <v>148</v>
      </c>
      <c r="M52" s="474" t="s">
        <v>451</v>
      </c>
      <c r="N52" s="429">
        <v>0</v>
      </c>
      <c r="O52" s="429">
        <v>20</v>
      </c>
      <c r="P52" s="378" t="s">
        <v>522</v>
      </c>
      <c r="Q52" s="393" t="str">
        <f t="shared" si="6"/>
        <v>E1.P_B.MR3-MP10-1</v>
      </c>
      <c r="R52" s="478" t="s">
        <v>523</v>
      </c>
      <c r="S52" s="338" t="s">
        <v>453</v>
      </c>
      <c r="T52" s="352">
        <v>0</v>
      </c>
      <c r="U52" s="353">
        <v>1</v>
      </c>
      <c r="V52" s="352" t="s">
        <v>67</v>
      </c>
      <c r="W52" s="396">
        <v>0.25</v>
      </c>
      <c r="X52" s="397">
        <v>0.25</v>
      </c>
      <c r="Y52" s="396">
        <v>0.25</v>
      </c>
      <c r="Z52" s="398">
        <v>0.25</v>
      </c>
      <c r="AA52" s="299"/>
      <c r="AB52" s="300"/>
      <c r="AC52" s="300"/>
      <c r="AD52" s="300"/>
      <c r="AE52" s="300"/>
      <c r="AF52" s="300"/>
      <c r="AG52" s="300"/>
      <c r="AH52" s="300"/>
      <c r="AI52" s="300"/>
      <c r="AJ52" s="300"/>
      <c r="AK52" s="300"/>
      <c r="AL52" s="300"/>
      <c r="AM52" s="300"/>
      <c r="AN52" s="300"/>
      <c r="AO52" s="300"/>
      <c r="AP52" s="300"/>
      <c r="AQ52" s="300"/>
      <c r="AR52" s="300"/>
      <c r="AS52" s="300"/>
      <c r="AT52" s="300"/>
      <c r="AU52" s="300"/>
      <c r="AV52" s="300"/>
      <c r="AW52" s="300"/>
      <c r="AX52" s="300"/>
      <c r="AY52" s="300"/>
      <c r="AZ52" s="300"/>
      <c r="BA52" s="300"/>
      <c r="BB52" s="300"/>
      <c r="BC52" s="301"/>
      <c r="BD52" s="302" t="s">
        <v>377</v>
      </c>
      <c r="BN52" s="10" t="s">
        <v>390</v>
      </c>
      <c r="BO52" s="306" t="s">
        <v>391</v>
      </c>
      <c r="BP52" s="11" t="s">
        <v>524</v>
      </c>
      <c r="BQ52" s="307"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8" t="s">
        <v>510</v>
      </c>
      <c r="EC52" s="309" t="s">
        <v>511</v>
      </c>
      <c r="ED52" s="310" t="s">
        <v>1437</v>
      </c>
      <c r="EE52" s="311">
        <v>0</v>
      </c>
      <c r="EF52" s="442">
        <v>4</v>
      </c>
      <c r="EG52" s="271"/>
      <c r="EH52" s="271"/>
      <c r="EI52" s="271"/>
      <c r="EJ52" s="271"/>
      <c r="EL52" s="827" t="s">
        <v>526</v>
      </c>
      <c r="EM52" s="319" t="s">
        <v>523</v>
      </c>
      <c r="EN52" s="275" t="s">
        <v>453</v>
      </c>
      <c r="EO52" s="275">
        <v>0</v>
      </c>
      <c r="EP52" s="275">
        <v>1</v>
      </c>
      <c r="EQ52" s="330">
        <v>0.25</v>
      </c>
      <c r="ER52" s="330">
        <v>0.25</v>
      </c>
      <c r="ES52" s="330">
        <v>0.25</v>
      </c>
      <c r="ET52" s="824">
        <v>0.25</v>
      </c>
    </row>
    <row r="53" spans="1:150" ht="85.5" customHeight="1" x14ac:dyDescent="0.2">
      <c r="A53" s="278" t="s">
        <v>53</v>
      </c>
      <c r="B53" s="431" t="s">
        <v>54</v>
      </c>
      <c r="C53" s="432" t="s">
        <v>55</v>
      </c>
      <c r="D53" s="433" t="s">
        <v>529</v>
      </c>
      <c r="E53" s="3" t="s">
        <v>530</v>
      </c>
      <c r="F53" s="434" t="str">
        <f t="shared" si="4"/>
        <v>E1.P_C</v>
      </c>
      <c r="G53" s="479" t="s">
        <v>93</v>
      </c>
      <c r="H53" s="480" t="s">
        <v>187</v>
      </c>
      <c r="I53" s="406" t="s">
        <v>531</v>
      </c>
      <c r="J53" s="457" t="s">
        <v>61</v>
      </c>
      <c r="K53" s="458" t="str">
        <f t="shared" si="5"/>
        <v>E1.P_C.MR1</v>
      </c>
      <c r="L53" s="481" t="s">
        <v>162</v>
      </c>
      <c r="M53" s="363" t="s">
        <v>532</v>
      </c>
      <c r="N53" s="248">
        <v>3630</v>
      </c>
      <c r="O53" s="482">
        <v>3700</v>
      </c>
      <c r="P53" s="483" t="s">
        <v>64</v>
      </c>
      <c r="Q53" s="484" t="str">
        <f t="shared" si="6"/>
        <v>E1.P_C.MR1-MP01-1</v>
      </c>
      <c r="R53" s="419" t="s">
        <v>533</v>
      </c>
      <c r="S53" s="369" t="s">
        <v>534</v>
      </c>
      <c r="T53" s="485">
        <v>24</v>
      </c>
      <c r="U53" s="486">
        <v>34</v>
      </c>
      <c r="V53" s="485" t="s">
        <v>67</v>
      </c>
      <c r="W53" s="487">
        <v>34</v>
      </c>
      <c r="X53" s="488">
        <v>34</v>
      </c>
      <c r="Y53" s="487">
        <v>34</v>
      </c>
      <c r="Z53" s="489">
        <v>34</v>
      </c>
      <c r="AA53" s="439">
        <f>393837000+6500000+150000000+90000000+50000000+1406163000+500000000+200000000+30000000+293500000+300000000+150000000+90000000+156323606+25632360+74367640+75820050+39314100+28081500+137599350-815386000-1503599242</f>
        <v>1878153364</v>
      </c>
      <c r="AB53" s="440">
        <f>109719509+71256+824878270</f>
        <v>934669035</v>
      </c>
      <c r="AC53" s="440">
        <v>200000000</v>
      </c>
      <c r="AD53" s="440"/>
      <c r="AE53" s="440"/>
      <c r="AF53" s="440">
        <v>37177601</v>
      </c>
      <c r="AG53" s="440">
        <f t="shared" ref="AG53" si="14">SUM(AA53:AF53)</f>
        <v>3050000000</v>
      </c>
      <c r="AH53" s="440">
        <f t="shared" ref="AH53:AJ53" si="15">+AA53</f>
        <v>1878153364</v>
      </c>
      <c r="AI53" s="440">
        <f t="shared" si="15"/>
        <v>934669035</v>
      </c>
      <c r="AJ53" s="440">
        <f t="shared" si="15"/>
        <v>200000000</v>
      </c>
      <c r="AK53" s="440">
        <v>0</v>
      </c>
      <c r="AL53" s="440">
        <f t="shared" ref="AL53:AT53" si="16">+AE53</f>
        <v>0</v>
      </c>
      <c r="AM53" s="440">
        <f t="shared" si="16"/>
        <v>37177601</v>
      </c>
      <c r="AN53" s="440">
        <f t="shared" si="16"/>
        <v>3050000000</v>
      </c>
      <c r="AO53" s="440">
        <f t="shared" si="16"/>
        <v>1878153364</v>
      </c>
      <c r="AP53" s="440">
        <f t="shared" si="16"/>
        <v>934669035</v>
      </c>
      <c r="AQ53" s="440">
        <f t="shared" si="16"/>
        <v>200000000</v>
      </c>
      <c r="AR53" s="440">
        <v>0</v>
      </c>
      <c r="AS53" s="440">
        <f t="shared" si="16"/>
        <v>0</v>
      </c>
      <c r="AT53" s="440">
        <f t="shared" si="16"/>
        <v>37177601</v>
      </c>
      <c r="AU53" s="440">
        <f t="shared" ref="AU53" si="17">SUM(AO53:AT53)</f>
        <v>3050000000</v>
      </c>
      <c r="AV53" s="440">
        <f>+AO53</f>
        <v>1878153364</v>
      </c>
      <c r="AW53" s="440">
        <f t="shared" ref="AW53:BA53" si="18">+AP53</f>
        <v>934669035</v>
      </c>
      <c r="AX53" s="440">
        <f t="shared" si="18"/>
        <v>200000000</v>
      </c>
      <c r="AY53" s="440">
        <v>0</v>
      </c>
      <c r="AZ53" s="440">
        <f t="shared" si="18"/>
        <v>0</v>
      </c>
      <c r="BA53" s="440">
        <f t="shared" si="18"/>
        <v>37177601</v>
      </c>
      <c r="BB53" s="440">
        <f t="shared" ref="BB53" si="19">SUM(AV53:BA53)</f>
        <v>3050000000</v>
      </c>
      <c r="BC53" s="441">
        <f t="shared" ref="BC53" si="20">+BB53+AU53+AN53+AG53</f>
        <v>12200000000</v>
      </c>
      <c r="BD53" s="490" t="s">
        <v>535</v>
      </c>
      <c r="BN53" s="10" t="s">
        <v>390</v>
      </c>
      <c r="BO53" s="306" t="s">
        <v>391</v>
      </c>
      <c r="BP53" s="11" t="s">
        <v>536</v>
      </c>
      <c r="BQ53" s="307"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8" t="s">
        <v>517</v>
      </c>
      <c r="EC53" s="309" t="s">
        <v>518</v>
      </c>
      <c r="ED53" s="310" t="s">
        <v>1455</v>
      </c>
      <c r="EE53" s="442">
        <v>635</v>
      </c>
      <c r="EF53" s="442">
        <v>571</v>
      </c>
      <c r="EG53" s="271"/>
      <c r="EH53" s="271"/>
      <c r="EI53" s="271"/>
      <c r="EJ53" s="271"/>
      <c r="EL53" s="833" t="s">
        <v>538</v>
      </c>
      <c r="EM53" s="319" t="s">
        <v>533</v>
      </c>
      <c r="EN53" s="275" t="s">
        <v>534</v>
      </c>
      <c r="EO53" s="387">
        <v>24</v>
      </c>
      <c r="EP53" s="387">
        <v>34</v>
      </c>
      <c r="EQ53" s="491">
        <v>34</v>
      </c>
      <c r="ER53" s="491">
        <v>34</v>
      </c>
      <c r="ES53" s="491">
        <v>34</v>
      </c>
      <c r="ET53" s="834">
        <v>34</v>
      </c>
    </row>
    <row r="54" spans="1:150" ht="51.75" customHeight="1" thickBot="1" x14ac:dyDescent="0.25">
      <c r="A54" s="278" t="s">
        <v>53</v>
      </c>
      <c r="B54" s="431" t="s">
        <v>54</v>
      </c>
      <c r="C54" s="432" t="s">
        <v>55</v>
      </c>
      <c r="D54" s="432"/>
      <c r="E54" s="8" t="s">
        <v>530</v>
      </c>
      <c r="F54" s="282" t="str">
        <f t="shared" si="4"/>
        <v>E1.P_C</v>
      </c>
      <c r="G54" s="492" t="s">
        <v>93</v>
      </c>
      <c r="H54" s="492" t="s">
        <v>187</v>
      </c>
      <c r="I54" s="284"/>
      <c r="J54" s="460" t="s">
        <v>61</v>
      </c>
      <c r="K54" s="375" t="str">
        <f t="shared" si="5"/>
        <v>E1.P_C.MR1</v>
      </c>
      <c r="L54" s="493" t="s">
        <v>162</v>
      </c>
      <c r="M54" s="493" t="s">
        <v>532</v>
      </c>
      <c r="N54" s="289">
        <v>3630</v>
      </c>
      <c r="O54" s="494">
        <v>3700</v>
      </c>
      <c r="P54" s="483" t="s">
        <v>87</v>
      </c>
      <c r="Q54" s="495" t="str">
        <f t="shared" si="6"/>
        <v>E1.P_C.MR1-MP02-1</v>
      </c>
      <c r="R54" s="423" t="s">
        <v>544</v>
      </c>
      <c r="S54" s="315" t="s">
        <v>545</v>
      </c>
      <c r="T54" s="294">
        <v>3</v>
      </c>
      <c r="U54" s="295">
        <v>5</v>
      </c>
      <c r="V54" s="294" t="s">
        <v>67</v>
      </c>
      <c r="W54" s="296">
        <v>0</v>
      </c>
      <c r="X54" s="297">
        <v>2</v>
      </c>
      <c r="Y54" s="296">
        <v>1</v>
      </c>
      <c r="Z54" s="298">
        <v>1</v>
      </c>
      <c r="AA54" s="299"/>
      <c r="AB54" s="300"/>
      <c r="AC54" s="300"/>
      <c r="AD54" s="300"/>
      <c r="AE54" s="300"/>
      <c r="AF54" s="300"/>
      <c r="AG54" s="300"/>
      <c r="AH54" s="300"/>
      <c r="AI54" s="300"/>
      <c r="AJ54" s="300"/>
      <c r="AK54" s="300"/>
      <c r="AL54" s="300"/>
      <c r="AM54" s="300"/>
      <c r="AN54" s="300"/>
      <c r="AO54" s="300"/>
      <c r="AP54" s="300"/>
      <c r="AQ54" s="300"/>
      <c r="AR54" s="300"/>
      <c r="AS54" s="300"/>
      <c r="AT54" s="300"/>
      <c r="AU54" s="300"/>
      <c r="AV54" s="300"/>
      <c r="AW54" s="300"/>
      <c r="AX54" s="300"/>
      <c r="AY54" s="300"/>
      <c r="AZ54" s="300"/>
      <c r="BA54" s="300"/>
      <c r="BB54" s="300"/>
      <c r="BC54" s="301"/>
      <c r="BD54" s="302" t="s">
        <v>535</v>
      </c>
      <c r="BN54" s="12" t="s">
        <v>390</v>
      </c>
      <c r="BO54" s="332" t="s">
        <v>391</v>
      </c>
      <c r="BP54" s="13" t="s">
        <v>546</v>
      </c>
      <c r="BQ54" s="333"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8" t="s">
        <v>524</v>
      </c>
      <c r="EC54" s="309" t="s">
        <v>525</v>
      </c>
      <c r="ED54" s="310" t="s">
        <v>1486</v>
      </c>
      <c r="EE54" s="359">
        <v>277</v>
      </c>
      <c r="EF54" s="359">
        <v>249</v>
      </c>
      <c r="EG54" s="271"/>
      <c r="EH54" s="271"/>
      <c r="EI54" s="271"/>
      <c r="EJ54" s="271"/>
      <c r="EL54" s="833" t="s">
        <v>548</v>
      </c>
      <c r="EM54" s="319" t="s">
        <v>544</v>
      </c>
      <c r="EN54" s="275" t="s">
        <v>545</v>
      </c>
      <c r="EO54" s="275">
        <v>3</v>
      </c>
      <c r="EP54" s="275">
        <v>5</v>
      </c>
      <c r="EQ54" s="808">
        <v>0</v>
      </c>
      <c r="ER54" s="813">
        <v>0</v>
      </c>
      <c r="ES54" s="813">
        <v>1</v>
      </c>
      <c r="ET54" s="835">
        <v>1</v>
      </c>
    </row>
    <row r="55" spans="1:150" ht="63" customHeight="1" thickBot="1" x14ac:dyDescent="0.3">
      <c r="A55" s="278" t="s">
        <v>53</v>
      </c>
      <c r="B55" s="431" t="s">
        <v>54</v>
      </c>
      <c r="C55" s="432" t="s">
        <v>55</v>
      </c>
      <c r="D55" s="432"/>
      <c r="E55" s="8" t="s">
        <v>530</v>
      </c>
      <c r="F55" s="282" t="str">
        <f t="shared" si="4"/>
        <v>E1.P_C</v>
      </c>
      <c r="G55" s="492" t="s">
        <v>93</v>
      </c>
      <c r="H55" s="492" t="s">
        <v>187</v>
      </c>
      <c r="I55" s="284"/>
      <c r="J55" s="460" t="s">
        <v>61</v>
      </c>
      <c r="K55" s="375" t="str">
        <f t="shared" si="5"/>
        <v>E1.P_C.MR1</v>
      </c>
      <c r="L55" s="493" t="s">
        <v>162</v>
      </c>
      <c r="M55" s="493" t="s">
        <v>532</v>
      </c>
      <c r="N55" s="289">
        <v>3630</v>
      </c>
      <c r="O55" s="494">
        <v>3700</v>
      </c>
      <c r="P55" s="483" t="s">
        <v>99</v>
      </c>
      <c r="Q55" s="495" t="str">
        <f t="shared" si="6"/>
        <v>E1.P_C.MR1-MP03-1</v>
      </c>
      <c r="R55" s="423" t="s">
        <v>551</v>
      </c>
      <c r="S55" s="315" t="s">
        <v>552</v>
      </c>
      <c r="T55" s="294">
        <v>62</v>
      </c>
      <c r="U55" s="295">
        <v>120</v>
      </c>
      <c r="V55" s="294" t="s">
        <v>67</v>
      </c>
      <c r="W55" s="296">
        <v>30</v>
      </c>
      <c r="X55" s="297">
        <v>30</v>
      </c>
      <c r="Y55" s="296">
        <v>30</v>
      </c>
      <c r="Z55" s="298">
        <v>30</v>
      </c>
      <c r="AA55" s="299"/>
      <c r="AB55" s="300"/>
      <c r="AC55" s="300"/>
      <c r="AD55" s="300"/>
      <c r="AE55" s="300"/>
      <c r="AF55" s="300"/>
      <c r="AG55" s="300"/>
      <c r="AH55" s="300"/>
      <c r="AI55" s="300"/>
      <c r="AJ55" s="300"/>
      <c r="AK55" s="300"/>
      <c r="AL55" s="300"/>
      <c r="AM55" s="300"/>
      <c r="AN55" s="300"/>
      <c r="AO55" s="300"/>
      <c r="AP55" s="300"/>
      <c r="AQ55" s="300"/>
      <c r="AR55" s="300"/>
      <c r="AS55" s="300"/>
      <c r="AT55" s="300"/>
      <c r="AU55" s="300"/>
      <c r="AV55" s="300"/>
      <c r="AW55" s="300"/>
      <c r="AX55" s="300"/>
      <c r="AY55" s="300"/>
      <c r="AZ55" s="300"/>
      <c r="BA55" s="300"/>
      <c r="BB55" s="300"/>
      <c r="BC55" s="301"/>
      <c r="BD55" s="302" t="s">
        <v>535</v>
      </c>
      <c r="BN55" s="14" t="s">
        <v>401</v>
      </c>
      <c r="BO55" s="357" t="s">
        <v>402</v>
      </c>
      <c r="BP55" s="15" t="s">
        <v>553</v>
      </c>
      <c r="BQ55" s="358"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8" t="s">
        <v>536</v>
      </c>
      <c r="EC55" s="309" t="s">
        <v>537</v>
      </c>
      <c r="ED55" s="310" t="s">
        <v>1512</v>
      </c>
      <c r="EE55" s="496">
        <v>4.9000000000000004</v>
      </c>
      <c r="EF55" s="312">
        <v>5</v>
      </c>
      <c r="EG55" s="271"/>
      <c r="EH55" s="271"/>
      <c r="EI55" s="271"/>
      <c r="EJ55" s="271"/>
      <c r="EL55" s="833" t="s">
        <v>555</v>
      </c>
      <c r="EM55" s="319" t="s">
        <v>551</v>
      </c>
      <c r="EN55" s="275" t="s">
        <v>552</v>
      </c>
      <c r="EO55" s="275">
        <v>62</v>
      </c>
      <c r="EP55" s="275">
        <v>120</v>
      </c>
      <c r="EQ55" s="808">
        <v>30</v>
      </c>
      <c r="ER55" s="808">
        <v>30</v>
      </c>
      <c r="ES55" s="808">
        <v>30</v>
      </c>
      <c r="ET55" s="835">
        <v>30</v>
      </c>
    </row>
    <row r="56" spans="1:150" ht="63.75" customHeight="1" thickBot="1" x14ac:dyDescent="0.25">
      <c r="A56" s="278" t="s">
        <v>53</v>
      </c>
      <c r="B56" s="431" t="s">
        <v>54</v>
      </c>
      <c r="C56" s="432" t="s">
        <v>55</v>
      </c>
      <c r="D56" s="432"/>
      <c r="E56" s="8" t="s">
        <v>530</v>
      </c>
      <c r="F56" s="282" t="str">
        <f t="shared" si="4"/>
        <v>E1.P_C</v>
      </c>
      <c r="G56" s="492" t="s">
        <v>93</v>
      </c>
      <c r="H56" s="492" t="s">
        <v>187</v>
      </c>
      <c r="I56" s="284"/>
      <c r="J56" s="460" t="s">
        <v>61</v>
      </c>
      <c r="K56" s="375" t="str">
        <f t="shared" si="5"/>
        <v>E1.P_C.MR1</v>
      </c>
      <c r="L56" s="493" t="s">
        <v>162</v>
      </c>
      <c r="M56" s="493" t="s">
        <v>532</v>
      </c>
      <c r="N56" s="289">
        <v>3630</v>
      </c>
      <c r="O56" s="494">
        <v>3700</v>
      </c>
      <c r="P56" s="483" t="s">
        <v>112</v>
      </c>
      <c r="Q56" s="495" t="str">
        <f t="shared" si="6"/>
        <v>E1.P_C.MR1-MP04-1</v>
      </c>
      <c r="R56" s="423" t="s">
        <v>558</v>
      </c>
      <c r="S56" s="315" t="s">
        <v>559</v>
      </c>
      <c r="T56" s="294">
        <v>5</v>
      </c>
      <c r="U56" s="295">
        <v>5</v>
      </c>
      <c r="V56" s="294" t="s">
        <v>102</v>
      </c>
      <c r="W56" s="296">
        <v>5</v>
      </c>
      <c r="X56" s="297">
        <v>5</v>
      </c>
      <c r="Y56" s="296">
        <v>15</v>
      </c>
      <c r="Z56" s="298">
        <v>10</v>
      </c>
      <c r="AA56" s="299"/>
      <c r="AB56" s="300"/>
      <c r="AC56" s="300"/>
      <c r="AD56" s="300"/>
      <c r="AE56" s="300"/>
      <c r="AF56" s="300"/>
      <c r="AG56" s="300"/>
      <c r="AH56" s="300"/>
      <c r="AI56" s="300"/>
      <c r="AJ56" s="300"/>
      <c r="AK56" s="300"/>
      <c r="AL56" s="300"/>
      <c r="AM56" s="300"/>
      <c r="AN56" s="300"/>
      <c r="AO56" s="300"/>
      <c r="AP56" s="300"/>
      <c r="AQ56" s="300"/>
      <c r="AR56" s="300"/>
      <c r="AS56" s="300"/>
      <c r="AT56" s="300"/>
      <c r="AU56" s="300"/>
      <c r="AV56" s="300"/>
      <c r="AW56" s="300"/>
      <c r="AX56" s="300"/>
      <c r="AY56" s="300"/>
      <c r="AZ56" s="300"/>
      <c r="BA56" s="300"/>
      <c r="BB56" s="300"/>
      <c r="BC56" s="301"/>
      <c r="BD56" s="302" t="s">
        <v>535</v>
      </c>
      <c r="BN56" s="14" t="s">
        <v>412</v>
      </c>
      <c r="BO56" s="357" t="s">
        <v>413</v>
      </c>
      <c r="BP56" s="15" t="s">
        <v>560</v>
      </c>
      <c r="BQ56" s="358"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8" t="s">
        <v>546</v>
      </c>
      <c r="EC56" s="309" t="s">
        <v>547</v>
      </c>
      <c r="ED56" s="310" t="s">
        <v>1525</v>
      </c>
      <c r="EE56" s="442">
        <v>7357</v>
      </c>
      <c r="EF56" s="442">
        <v>11035</v>
      </c>
      <c r="EG56" s="271"/>
      <c r="EH56" s="271"/>
      <c r="EI56" s="271"/>
      <c r="EJ56" s="271"/>
      <c r="EL56" s="833" t="s">
        <v>562</v>
      </c>
      <c r="EM56" s="319" t="s">
        <v>558</v>
      </c>
      <c r="EN56" s="275" t="s">
        <v>559</v>
      </c>
      <c r="EO56" s="275">
        <v>5</v>
      </c>
      <c r="EP56" s="275">
        <v>5</v>
      </c>
      <c r="EQ56" s="808">
        <v>5</v>
      </c>
      <c r="ER56" s="808">
        <v>5</v>
      </c>
      <c r="ES56" s="808">
        <v>5</v>
      </c>
      <c r="ET56" s="835">
        <v>5</v>
      </c>
    </row>
    <row r="57" spans="1:150" ht="90" customHeight="1" x14ac:dyDescent="0.2">
      <c r="A57" s="278" t="s">
        <v>53</v>
      </c>
      <c r="B57" s="431" t="s">
        <v>54</v>
      </c>
      <c r="C57" s="432" t="s">
        <v>55</v>
      </c>
      <c r="D57" s="432"/>
      <c r="E57" s="8" t="s">
        <v>530</v>
      </c>
      <c r="F57" s="282" t="str">
        <f t="shared" si="4"/>
        <v>E1.P_C</v>
      </c>
      <c r="G57" s="492" t="s">
        <v>93</v>
      </c>
      <c r="H57" s="492" t="s">
        <v>187</v>
      </c>
      <c r="I57" s="284"/>
      <c r="J57" s="460" t="s">
        <v>61</v>
      </c>
      <c r="K57" s="375" t="str">
        <f t="shared" si="5"/>
        <v>E1.P_C.MR1</v>
      </c>
      <c r="L57" s="493" t="s">
        <v>162</v>
      </c>
      <c r="M57" s="493" t="s">
        <v>532</v>
      </c>
      <c r="N57" s="289">
        <v>3630</v>
      </c>
      <c r="O57" s="494">
        <v>3700</v>
      </c>
      <c r="P57" s="483" t="s">
        <v>122</v>
      </c>
      <c r="Q57" s="495" t="str">
        <f t="shared" si="6"/>
        <v>E1.P_C.MR1-MP05-1</v>
      </c>
      <c r="R57" s="423" t="s">
        <v>565</v>
      </c>
      <c r="S57" s="315" t="s">
        <v>566</v>
      </c>
      <c r="T57" s="294">
        <v>126</v>
      </c>
      <c r="U57" s="295">
        <v>126</v>
      </c>
      <c r="V57" s="294" t="s">
        <v>102</v>
      </c>
      <c r="W57" s="296">
        <v>126</v>
      </c>
      <c r="X57" s="297">
        <v>126</v>
      </c>
      <c r="Y57" s="296">
        <v>126</v>
      </c>
      <c r="Z57" s="298">
        <v>126</v>
      </c>
      <c r="AA57" s="299"/>
      <c r="AB57" s="300"/>
      <c r="AC57" s="300"/>
      <c r="AD57" s="300"/>
      <c r="AE57" s="300"/>
      <c r="AF57" s="300"/>
      <c r="AG57" s="300"/>
      <c r="AH57" s="300"/>
      <c r="AI57" s="300"/>
      <c r="AJ57" s="300"/>
      <c r="AK57" s="300"/>
      <c r="AL57" s="300"/>
      <c r="AM57" s="300"/>
      <c r="AN57" s="300"/>
      <c r="AO57" s="300"/>
      <c r="AP57" s="300"/>
      <c r="AQ57" s="300"/>
      <c r="AR57" s="300"/>
      <c r="AS57" s="300"/>
      <c r="AT57" s="300"/>
      <c r="AU57" s="300"/>
      <c r="AV57" s="300"/>
      <c r="AW57" s="300"/>
      <c r="AX57" s="300"/>
      <c r="AY57" s="300"/>
      <c r="AZ57" s="300"/>
      <c r="BA57" s="300"/>
      <c r="BB57" s="300"/>
      <c r="BC57" s="301"/>
      <c r="BD57" s="302" t="s">
        <v>535</v>
      </c>
      <c r="BN57" s="5" t="s">
        <v>423</v>
      </c>
      <c r="BO57" s="269" t="s">
        <v>424</v>
      </c>
      <c r="BP57" s="6" t="s">
        <v>567</v>
      </c>
      <c r="BQ57" s="270"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8" t="s">
        <v>553</v>
      </c>
      <c r="EC57" s="309" t="s">
        <v>554</v>
      </c>
      <c r="ED57" s="310" t="s">
        <v>1539</v>
      </c>
      <c r="EE57" s="359">
        <v>4</v>
      </c>
      <c r="EF57" s="359">
        <v>6</v>
      </c>
      <c r="EG57" s="271"/>
      <c r="EH57" s="271"/>
      <c r="EI57" s="271"/>
      <c r="EJ57" s="271"/>
      <c r="EL57" s="833" t="s">
        <v>569</v>
      </c>
      <c r="EM57" s="319" t="s">
        <v>565</v>
      </c>
      <c r="EN57" s="275" t="s">
        <v>566</v>
      </c>
      <c r="EO57" s="275">
        <v>126</v>
      </c>
      <c r="EP57" s="275">
        <v>126</v>
      </c>
      <c r="EQ57" s="276">
        <v>126</v>
      </c>
      <c r="ER57" s="276">
        <v>126</v>
      </c>
      <c r="ES57" s="276">
        <v>126</v>
      </c>
      <c r="ET57" s="825">
        <v>126</v>
      </c>
    </row>
    <row r="58" spans="1:150" ht="89.25" customHeight="1" x14ac:dyDescent="0.2">
      <c r="A58" s="278" t="s">
        <v>53</v>
      </c>
      <c r="B58" s="431" t="s">
        <v>54</v>
      </c>
      <c r="C58" s="432" t="s">
        <v>55</v>
      </c>
      <c r="D58" s="432"/>
      <c r="E58" s="8" t="s">
        <v>530</v>
      </c>
      <c r="F58" s="282" t="str">
        <f t="shared" si="4"/>
        <v>E1.P_C</v>
      </c>
      <c r="G58" s="492" t="s">
        <v>93</v>
      </c>
      <c r="H58" s="492" t="s">
        <v>187</v>
      </c>
      <c r="I58" s="284"/>
      <c r="J58" s="460" t="s">
        <v>61</v>
      </c>
      <c r="K58" s="375" t="str">
        <f t="shared" si="5"/>
        <v>E1.P_C.MR1</v>
      </c>
      <c r="L58" s="493" t="s">
        <v>162</v>
      </c>
      <c r="M58" s="493" t="s">
        <v>532</v>
      </c>
      <c r="N58" s="289">
        <v>3630</v>
      </c>
      <c r="O58" s="494">
        <v>3700</v>
      </c>
      <c r="P58" s="483" t="s">
        <v>132</v>
      </c>
      <c r="Q58" s="495" t="str">
        <f t="shared" si="6"/>
        <v>E1.P_C.MR1-MP06-1</v>
      </c>
      <c r="R58" s="423" t="s">
        <v>574</v>
      </c>
      <c r="S58" s="315" t="s">
        <v>575</v>
      </c>
      <c r="T58" s="294">
        <v>0</v>
      </c>
      <c r="U58" s="295">
        <v>25</v>
      </c>
      <c r="V58" s="294" t="s">
        <v>67</v>
      </c>
      <c r="W58" s="296">
        <v>0</v>
      </c>
      <c r="X58" s="297">
        <v>0</v>
      </c>
      <c r="Y58" s="296">
        <v>15</v>
      </c>
      <c r="Z58" s="298">
        <v>10</v>
      </c>
      <c r="AA58" s="299"/>
      <c r="AB58" s="300"/>
      <c r="AC58" s="300"/>
      <c r="AD58" s="300"/>
      <c r="AE58" s="300"/>
      <c r="AF58" s="300"/>
      <c r="AG58" s="300"/>
      <c r="AH58" s="300"/>
      <c r="AI58" s="300"/>
      <c r="AJ58" s="300"/>
      <c r="AK58" s="300"/>
      <c r="AL58" s="300"/>
      <c r="AM58" s="300"/>
      <c r="AN58" s="300"/>
      <c r="AO58" s="300"/>
      <c r="AP58" s="300"/>
      <c r="AQ58" s="300"/>
      <c r="AR58" s="300"/>
      <c r="AS58" s="300"/>
      <c r="AT58" s="300"/>
      <c r="AU58" s="300"/>
      <c r="AV58" s="300"/>
      <c r="AW58" s="300"/>
      <c r="AX58" s="300"/>
      <c r="AY58" s="300"/>
      <c r="AZ58" s="300"/>
      <c r="BA58" s="300"/>
      <c r="BB58" s="300"/>
      <c r="BC58" s="301"/>
      <c r="BD58" s="302" t="s">
        <v>535</v>
      </c>
      <c r="BN58" s="10" t="s">
        <v>423</v>
      </c>
      <c r="BO58" s="306" t="s">
        <v>424</v>
      </c>
      <c r="BP58" s="11" t="s">
        <v>576</v>
      </c>
      <c r="BQ58" s="307"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8" t="s">
        <v>560</v>
      </c>
      <c r="EC58" s="309" t="s">
        <v>561</v>
      </c>
      <c r="ED58" s="310" t="s">
        <v>1565</v>
      </c>
      <c r="EE58" s="359">
        <v>13959</v>
      </c>
      <c r="EF58" s="359">
        <v>15355</v>
      </c>
      <c r="EG58" s="271"/>
      <c r="EH58" s="271"/>
      <c r="EI58" s="271"/>
      <c r="EJ58" s="271"/>
      <c r="EL58" s="833" t="s">
        <v>578</v>
      </c>
      <c r="EM58" s="319" t="s">
        <v>574</v>
      </c>
      <c r="EN58" s="275" t="s">
        <v>575</v>
      </c>
      <c r="EO58" s="275">
        <v>0</v>
      </c>
      <c r="EP58" s="275">
        <v>25</v>
      </c>
      <c r="EQ58" s="276">
        <v>0</v>
      </c>
      <c r="ER58" s="276">
        <v>0</v>
      </c>
      <c r="ES58" s="813">
        <v>12</v>
      </c>
      <c r="ET58" s="829">
        <v>13</v>
      </c>
    </row>
    <row r="59" spans="1:150" ht="71.25" customHeight="1" thickBot="1" x14ac:dyDescent="0.25">
      <c r="A59" s="278" t="s">
        <v>53</v>
      </c>
      <c r="B59" s="431" t="s">
        <v>54</v>
      </c>
      <c r="C59" s="432" t="s">
        <v>55</v>
      </c>
      <c r="D59" s="432"/>
      <c r="E59" s="8" t="s">
        <v>530</v>
      </c>
      <c r="F59" s="282" t="str">
        <f t="shared" si="4"/>
        <v>E1.P_C</v>
      </c>
      <c r="G59" s="492" t="s">
        <v>93</v>
      </c>
      <c r="H59" s="492" t="s">
        <v>187</v>
      </c>
      <c r="I59" s="284"/>
      <c r="J59" s="460" t="s">
        <v>61</v>
      </c>
      <c r="K59" s="375" t="str">
        <f t="shared" si="5"/>
        <v>E1.P_C.MR1</v>
      </c>
      <c r="L59" s="493" t="s">
        <v>162</v>
      </c>
      <c r="M59" s="493" t="s">
        <v>532</v>
      </c>
      <c r="N59" s="289">
        <v>3630</v>
      </c>
      <c r="O59" s="494">
        <v>3700</v>
      </c>
      <c r="P59" s="483" t="s">
        <v>142</v>
      </c>
      <c r="Q59" s="495" t="str">
        <f t="shared" si="6"/>
        <v>E1.P_C.MR1-MP07-1</v>
      </c>
      <c r="R59" s="423" t="s">
        <v>583</v>
      </c>
      <c r="S59" s="315" t="s">
        <v>532</v>
      </c>
      <c r="T59" s="382">
        <v>3630</v>
      </c>
      <c r="U59" s="383">
        <v>3700</v>
      </c>
      <c r="V59" s="382" t="s">
        <v>67</v>
      </c>
      <c r="W59" s="296">
        <v>3200</v>
      </c>
      <c r="X59" s="297">
        <v>3300</v>
      </c>
      <c r="Y59" s="296">
        <v>3400</v>
      </c>
      <c r="Z59" s="298">
        <v>3700</v>
      </c>
      <c r="AA59" s="384"/>
      <c r="AB59" s="385"/>
      <c r="AC59" s="385"/>
      <c r="AD59" s="385"/>
      <c r="AE59" s="385"/>
      <c r="AF59" s="385"/>
      <c r="AG59" s="385"/>
      <c r="AH59" s="385"/>
      <c r="AI59" s="385"/>
      <c r="AJ59" s="385"/>
      <c r="AK59" s="385"/>
      <c r="AL59" s="385"/>
      <c r="AM59" s="385"/>
      <c r="AN59" s="385"/>
      <c r="AO59" s="385"/>
      <c r="AP59" s="385"/>
      <c r="AQ59" s="385"/>
      <c r="AR59" s="385"/>
      <c r="AS59" s="385"/>
      <c r="AT59" s="385"/>
      <c r="AU59" s="385"/>
      <c r="AV59" s="385"/>
      <c r="AW59" s="385"/>
      <c r="AX59" s="385"/>
      <c r="AY59" s="385"/>
      <c r="AZ59" s="385"/>
      <c r="BA59" s="385"/>
      <c r="BB59" s="385"/>
      <c r="BC59" s="386"/>
      <c r="BD59" s="302" t="s">
        <v>535</v>
      </c>
      <c r="BN59" s="12" t="s">
        <v>423</v>
      </c>
      <c r="BO59" s="332" t="s">
        <v>424</v>
      </c>
      <c r="BP59" s="13" t="s">
        <v>584</v>
      </c>
      <c r="BQ59" s="333"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8" t="s">
        <v>567</v>
      </c>
      <c r="EC59" s="309" t="s">
        <v>568</v>
      </c>
      <c r="ED59" s="310" t="s">
        <v>1575</v>
      </c>
      <c r="EE59" s="442">
        <v>1</v>
      </c>
      <c r="EF59" s="442">
        <v>4</v>
      </c>
      <c r="EG59" s="271"/>
      <c r="EH59" s="271"/>
      <c r="EI59" s="271"/>
      <c r="EJ59" s="271"/>
      <c r="EL59" s="833" t="s">
        <v>586</v>
      </c>
      <c r="EM59" s="319" t="s">
        <v>583</v>
      </c>
      <c r="EN59" s="275" t="s">
        <v>532</v>
      </c>
      <c r="EO59" s="387">
        <v>3630</v>
      </c>
      <c r="EP59" s="387">
        <v>3700</v>
      </c>
      <c r="EQ59" s="276">
        <v>3200</v>
      </c>
      <c r="ER59" s="276">
        <v>3300</v>
      </c>
      <c r="ES59" s="276">
        <v>3400</v>
      </c>
      <c r="ET59" s="825">
        <v>3700</v>
      </c>
    </row>
    <row r="60" spans="1:150" ht="66" customHeight="1" thickBot="1" x14ac:dyDescent="0.25">
      <c r="A60" s="278" t="s">
        <v>53</v>
      </c>
      <c r="B60" s="431" t="s">
        <v>54</v>
      </c>
      <c r="C60" s="432" t="s">
        <v>55</v>
      </c>
      <c r="D60" s="432"/>
      <c r="E60" s="8" t="s">
        <v>530</v>
      </c>
      <c r="F60" s="282" t="str">
        <f t="shared" si="4"/>
        <v>E1.P_C</v>
      </c>
      <c r="G60" s="492" t="s">
        <v>93</v>
      </c>
      <c r="H60" s="492" t="s">
        <v>187</v>
      </c>
      <c r="I60" s="284"/>
      <c r="J60" s="460" t="s">
        <v>61</v>
      </c>
      <c r="K60" s="375" t="str">
        <f t="shared" si="5"/>
        <v>E1.P_C.MR1</v>
      </c>
      <c r="L60" s="493" t="s">
        <v>162</v>
      </c>
      <c r="M60" s="493" t="s">
        <v>532</v>
      </c>
      <c r="N60" s="289">
        <v>3630</v>
      </c>
      <c r="O60" s="494">
        <v>3700</v>
      </c>
      <c r="P60" s="483" t="s">
        <v>156</v>
      </c>
      <c r="Q60" s="495" t="str">
        <f t="shared" si="6"/>
        <v>E1.P_C.MR1-MP08-1</v>
      </c>
      <c r="R60" s="423" t="s">
        <v>591</v>
      </c>
      <c r="S60" s="315" t="s">
        <v>592</v>
      </c>
      <c r="T60" s="382">
        <v>14</v>
      </c>
      <c r="U60" s="383">
        <v>18</v>
      </c>
      <c r="V60" s="382" t="s">
        <v>67</v>
      </c>
      <c r="W60" s="296">
        <v>1</v>
      </c>
      <c r="X60" s="297">
        <v>1</v>
      </c>
      <c r="Y60" s="296">
        <v>1</v>
      </c>
      <c r="Z60" s="298">
        <v>1</v>
      </c>
      <c r="AA60" s="384"/>
      <c r="AB60" s="385"/>
      <c r="AC60" s="385"/>
      <c r="AD60" s="385"/>
      <c r="AE60" s="385"/>
      <c r="AF60" s="385"/>
      <c r="AG60" s="385"/>
      <c r="AH60" s="385"/>
      <c r="AI60" s="385"/>
      <c r="AJ60" s="385"/>
      <c r="AK60" s="385"/>
      <c r="AL60" s="385"/>
      <c r="AM60" s="385"/>
      <c r="AN60" s="385"/>
      <c r="AO60" s="385"/>
      <c r="AP60" s="385"/>
      <c r="AQ60" s="385"/>
      <c r="AR60" s="385"/>
      <c r="AS60" s="385"/>
      <c r="AT60" s="385"/>
      <c r="AU60" s="385"/>
      <c r="AV60" s="385"/>
      <c r="AW60" s="385"/>
      <c r="AX60" s="385"/>
      <c r="AY60" s="385"/>
      <c r="AZ60" s="385"/>
      <c r="BA60" s="385"/>
      <c r="BB60" s="385"/>
      <c r="BC60" s="386"/>
      <c r="BD60" s="302" t="s">
        <v>535</v>
      </c>
      <c r="BN60" s="14" t="s">
        <v>434</v>
      </c>
      <c r="BO60" s="357" t="s">
        <v>435</v>
      </c>
      <c r="BP60" s="15" t="s">
        <v>593</v>
      </c>
      <c r="BQ60" s="358"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8" t="s">
        <v>576</v>
      </c>
      <c r="EC60" s="309" t="s">
        <v>577</v>
      </c>
      <c r="ED60" s="310" t="s">
        <v>1621</v>
      </c>
      <c r="EE60" s="442">
        <v>0</v>
      </c>
      <c r="EF60" s="442">
        <v>1</v>
      </c>
      <c r="EG60" s="271"/>
      <c r="EH60" s="271"/>
      <c r="EI60" s="271"/>
      <c r="EJ60" s="271"/>
      <c r="EL60" s="833" t="s">
        <v>595</v>
      </c>
      <c r="EM60" s="319" t="s">
        <v>591</v>
      </c>
      <c r="EN60" s="275" t="s">
        <v>592</v>
      </c>
      <c r="EO60" s="836">
        <v>14</v>
      </c>
      <c r="EP60" s="836">
        <v>18</v>
      </c>
      <c r="EQ60" s="808">
        <v>1</v>
      </c>
      <c r="ER60" s="808">
        <v>1</v>
      </c>
      <c r="ES60" s="808">
        <v>1</v>
      </c>
      <c r="ET60" s="835">
        <v>1</v>
      </c>
    </row>
    <row r="61" spans="1:150" ht="75.75" customHeight="1" x14ac:dyDescent="0.2">
      <c r="A61" s="278" t="s">
        <v>53</v>
      </c>
      <c r="B61" s="431" t="s">
        <v>54</v>
      </c>
      <c r="C61" s="432" t="s">
        <v>55</v>
      </c>
      <c r="D61" s="432"/>
      <c r="E61" s="8" t="s">
        <v>530</v>
      </c>
      <c r="F61" s="282" t="str">
        <f t="shared" si="4"/>
        <v>E1.P_C</v>
      </c>
      <c r="G61" s="492" t="s">
        <v>93</v>
      </c>
      <c r="H61" s="492" t="s">
        <v>187</v>
      </c>
      <c r="I61" s="284"/>
      <c r="J61" s="460" t="s">
        <v>61</v>
      </c>
      <c r="K61" s="375" t="str">
        <f t="shared" si="5"/>
        <v>E1.P_C.MR1</v>
      </c>
      <c r="L61" s="493" t="s">
        <v>162</v>
      </c>
      <c r="M61" s="493" t="s">
        <v>532</v>
      </c>
      <c r="N61" s="289">
        <v>3630</v>
      </c>
      <c r="O61" s="494">
        <v>3700</v>
      </c>
      <c r="P61" s="483" t="s">
        <v>515</v>
      </c>
      <c r="Q61" s="495" t="str">
        <f t="shared" si="6"/>
        <v>E1.P_C.MR1-MP09-1</v>
      </c>
      <c r="R61" s="423" t="s">
        <v>598</v>
      </c>
      <c r="S61" s="315" t="s">
        <v>599</v>
      </c>
      <c r="T61" s="382">
        <v>0</v>
      </c>
      <c r="U61" s="383">
        <v>3</v>
      </c>
      <c r="V61" s="382" t="s">
        <v>67</v>
      </c>
      <c r="W61" s="296">
        <v>1</v>
      </c>
      <c r="X61" s="297">
        <v>1</v>
      </c>
      <c r="Y61" s="296">
        <v>1</v>
      </c>
      <c r="Z61" s="298">
        <v>0</v>
      </c>
      <c r="AA61" s="384"/>
      <c r="AB61" s="385"/>
      <c r="AC61" s="385"/>
      <c r="AD61" s="385"/>
      <c r="AE61" s="385"/>
      <c r="AF61" s="385"/>
      <c r="AG61" s="385"/>
      <c r="AH61" s="385"/>
      <c r="AI61" s="385"/>
      <c r="AJ61" s="385"/>
      <c r="AK61" s="385"/>
      <c r="AL61" s="385"/>
      <c r="AM61" s="385"/>
      <c r="AN61" s="385"/>
      <c r="AO61" s="385"/>
      <c r="AP61" s="385"/>
      <c r="AQ61" s="385"/>
      <c r="AR61" s="385"/>
      <c r="AS61" s="385"/>
      <c r="AT61" s="385"/>
      <c r="AU61" s="385"/>
      <c r="AV61" s="385"/>
      <c r="AW61" s="385"/>
      <c r="AX61" s="385"/>
      <c r="AY61" s="385"/>
      <c r="AZ61" s="385"/>
      <c r="BA61" s="385"/>
      <c r="BB61" s="385"/>
      <c r="BC61" s="386"/>
      <c r="BD61" s="302"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8" t="s">
        <v>584</v>
      </c>
      <c r="EC61" s="309" t="s">
        <v>585</v>
      </c>
      <c r="ED61" s="310" t="s">
        <v>1631</v>
      </c>
      <c r="EE61" s="359">
        <v>1</v>
      </c>
      <c r="EF61" s="359">
        <v>1</v>
      </c>
      <c r="EG61" s="271"/>
      <c r="EH61" s="271"/>
      <c r="EI61" s="271"/>
      <c r="EJ61" s="271"/>
      <c r="EL61" s="833" t="s">
        <v>600</v>
      </c>
      <c r="EM61" s="319" t="s">
        <v>598</v>
      </c>
      <c r="EN61" s="275" t="s">
        <v>599</v>
      </c>
      <c r="EO61" s="387">
        <v>0</v>
      </c>
      <c r="EP61" s="387">
        <v>3</v>
      </c>
      <c r="EQ61" s="276">
        <v>1</v>
      </c>
      <c r="ER61" s="813">
        <v>0</v>
      </c>
      <c r="ES61" s="813">
        <v>2</v>
      </c>
      <c r="ET61" s="825">
        <v>0</v>
      </c>
    </row>
    <row r="62" spans="1:150" ht="68.25" customHeight="1" x14ac:dyDescent="0.2">
      <c r="A62" s="278" t="s">
        <v>53</v>
      </c>
      <c r="B62" s="431" t="s">
        <v>54</v>
      </c>
      <c r="C62" s="432" t="s">
        <v>55</v>
      </c>
      <c r="D62" s="432"/>
      <c r="E62" s="8" t="s">
        <v>530</v>
      </c>
      <c r="F62" s="282" t="str">
        <f t="shared" si="4"/>
        <v>E1.P_C</v>
      </c>
      <c r="G62" s="492" t="s">
        <v>93</v>
      </c>
      <c r="H62" s="492" t="s">
        <v>187</v>
      </c>
      <c r="I62" s="284"/>
      <c r="J62" s="460" t="s">
        <v>61</v>
      </c>
      <c r="K62" s="375" t="str">
        <f t="shared" si="5"/>
        <v>E1.P_C.MR1</v>
      </c>
      <c r="L62" s="493" t="s">
        <v>162</v>
      </c>
      <c r="M62" s="493" t="s">
        <v>532</v>
      </c>
      <c r="N62" s="289">
        <v>3630</v>
      </c>
      <c r="O62" s="494">
        <v>3700</v>
      </c>
      <c r="P62" s="483" t="s">
        <v>522</v>
      </c>
      <c r="Q62" s="495" t="str">
        <f t="shared" si="6"/>
        <v>E1.P_C.MR1-MP10-1</v>
      </c>
      <c r="R62" s="423" t="s">
        <v>603</v>
      </c>
      <c r="S62" s="315" t="s">
        <v>604</v>
      </c>
      <c r="T62" s="294">
        <v>6</v>
      </c>
      <c r="U62" s="295">
        <v>16</v>
      </c>
      <c r="V62" s="294" t="s">
        <v>67</v>
      </c>
      <c r="W62" s="296">
        <v>16</v>
      </c>
      <c r="X62" s="297">
        <v>16</v>
      </c>
      <c r="Y62" s="296">
        <v>16</v>
      </c>
      <c r="Z62" s="298">
        <v>16</v>
      </c>
      <c r="AA62" s="299"/>
      <c r="AB62" s="300"/>
      <c r="AC62" s="300"/>
      <c r="AD62" s="300"/>
      <c r="AE62" s="300"/>
      <c r="AF62" s="300"/>
      <c r="AG62" s="300"/>
      <c r="AH62" s="300"/>
      <c r="AI62" s="300"/>
      <c r="AJ62" s="300"/>
      <c r="AK62" s="300"/>
      <c r="AL62" s="300"/>
      <c r="AM62" s="300"/>
      <c r="AN62" s="300"/>
      <c r="AO62" s="300"/>
      <c r="AP62" s="300"/>
      <c r="AQ62" s="300"/>
      <c r="AR62" s="300"/>
      <c r="AS62" s="300"/>
      <c r="AT62" s="300"/>
      <c r="AU62" s="300"/>
      <c r="AV62" s="300"/>
      <c r="AW62" s="300"/>
      <c r="AX62" s="300"/>
      <c r="AY62" s="300"/>
      <c r="AZ62" s="300"/>
      <c r="BA62" s="300"/>
      <c r="BB62" s="300"/>
      <c r="BC62" s="301"/>
      <c r="BD62" s="302"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8" t="s">
        <v>593</v>
      </c>
      <c r="EC62" s="309" t="s">
        <v>594</v>
      </c>
      <c r="ED62" s="310" t="s">
        <v>1642</v>
      </c>
      <c r="EE62" s="442">
        <v>85957</v>
      </c>
      <c r="EF62" s="442">
        <v>97991</v>
      </c>
      <c r="EG62" s="271"/>
      <c r="EH62" s="271"/>
      <c r="EI62" s="271"/>
      <c r="EJ62" s="271"/>
      <c r="EL62" s="833" t="s">
        <v>605</v>
      </c>
      <c r="EM62" s="319" t="s">
        <v>603</v>
      </c>
      <c r="EN62" s="275" t="s">
        <v>604</v>
      </c>
      <c r="EO62" s="275">
        <v>6</v>
      </c>
      <c r="EP62" s="275">
        <v>16</v>
      </c>
      <c r="EQ62" s="276">
        <v>16</v>
      </c>
      <c r="ER62" s="276">
        <v>16</v>
      </c>
      <c r="ES62" s="276">
        <v>16</v>
      </c>
      <c r="ET62" s="825">
        <v>16</v>
      </c>
    </row>
    <row r="63" spans="1:150" ht="114" customHeight="1" x14ac:dyDescent="0.2">
      <c r="A63" s="278" t="s">
        <v>53</v>
      </c>
      <c r="B63" s="431" t="s">
        <v>54</v>
      </c>
      <c r="C63" s="432" t="s">
        <v>55</v>
      </c>
      <c r="D63" s="432"/>
      <c r="E63" s="8" t="s">
        <v>530</v>
      </c>
      <c r="F63" s="282" t="str">
        <f t="shared" si="4"/>
        <v>E1.P_C</v>
      </c>
      <c r="G63" s="492" t="s">
        <v>93</v>
      </c>
      <c r="H63" s="492" t="s">
        <v>187</v>
      </c>
      <c r="I63" s="284"/>
      <c r="J63" s="460" t="s">
        <v>61</v>
      </c>
      <c r="K63" s="375" t="str">
        <f t="shared" si="5"/>
        <v>E1.P_C.MR1</v>
      </c>
      <c r="L63" s="493" t="s">
        <v>162</v>
      </c>
      <c r="M63" s="493" t="s">
        <v>532</v>
      </c>
      <c r="N63" s="289">
        <v>3630</v>
      </c>
      <c r="O63" s="494">
        <v>3700</v>
      </c>
      <c r="P63" s="483" t="s">
        <v>610</v>
      </c>
      <c r="Q63" s="495" t="str">
        <f t="shared" si="6"/>
        <v>E1.P_C.MR1-MP11-1</v>
      </c>
      <c r="R63" s="423" t="s">
        <v>611</v>
      </c>
      <c r="S63" s="315" t="s">
        <v>612</v>
      </c>
      <c r="T63" s="294">
        <v>0</v>
      </c>
      <c r="U63" s="295">
        <v>1</v>
      </c>
      <c r="V63" s="294" t="s">
        <v>67</v>
      </c>
      <c r="W63" s="322">
        <v>0.25</v>
      </c>
      <c r="X63" s="323">
        <v>0.25</v>
      </c>
      <c r="Y63" s="322">
        <v>0.25</v>
      </c>
      <c r="Z63" s="324">
        <v>0.25</v>
      </c>
      <c r="AA63" s="299"/>
      <c r="AB63" s="300"/>
      <c r="AC63" s="300"/>
      <c r="AD63" s="300"/>
      <c r="AE63" s="300"/>
      <c r="AF63" s="300"/>
      <c r="AG63" s="300"/>
      <c r="AH63" s="300"/>
      <c r="AI63" s="300"/>
      <c r="AJ63" s="300"/>
      <c r="AK63" s="300"/>
      <c r="AL63" s="300"/>
      <c r="AM63" s="300"/>
      <c r="AN63" s="300"/>
      <c r="AO63" s="300"/>
      <c r="AP63" s="300"/>
      <c r="AQ63" s="300"/>
      <c r="AR63" s="300"/>
      <c r="AS63" s="300"/>
      <c r="AT63" s="300"/>
      <c r="AU63" s="300"/>
      <c r="AV63" s="300"/>
      <c r="AW63" s="300"/>
      <c r="AX63" s="300"/>
      <c r="AY63" s="300"/>
      <c r="AZ63" s="300"/>
      <c r="BA63" s="300"/>
      <c r="BB63" s="300"/>
      <c r="BC63" s="301"/>
      <c r="BD63" s="302" t="s">
        <v>535</v>
      </c>
      <c r="BS63" s="90" t="s">
        <v>161</v>
      </c>
      <c r="BT63" s="90" t="s">
        <v>162</v>
      </c>
      <c r="BU63" s="91" t="s">
        <v>605</v>
      </c>
      <c r="BV63" s="88" t="s">
        <v>603</v>
      </c>
      <c r="DH63" s="7" t="s">
        <v>614</v>
      </c>
      <c r="DI63" s="7" t="s">
        <v>84</v>
      </c>
      <c r="DJ63" s="7" t="s">
        <v>186</v>
      </c>
      <c r="DK63" s="7" t="s">
        <v>187</v>
      </c>
      <c r="DL63" s="7" t="s">
        <v>185</v>
      </c>
      <c r="DQ63" s="7" t="s">
        <v>605</v>
      </c>
      <c r="DR63" s="7" t="s">
        <v>603</v>
      </c>
      <c r="EL63" s="833" t="s">
        <v>613</v>
      </c>
      <c r="EM63" s="319" t="s">
        <v>611</v>
      </c>
      <c r="EN63" s="275" t="s">
        <v>612</v>
      </c>
      <c r="EO63" s="275">
        <v>0</v>
      </c>
      <c r="EP63" s="275">
        <v>1</v>
      </c>
      <c r="EQ63" s="330">
        <v>0.25</v>
      </c>
      <c r="ER63" s="330">
        <v>0.25</v>
      </c>
      <c r="ES63" s="330">
        <v>0.25</v>
      </c>
      <c r="ET63" s="824">
        <v>0.25</v>
      </c>
    </row>
    <row r="64" spans="1:150" ht="52.5" customHeight="1" x14ac:dyDescent="0.2">
      <c r="A64" s="278" t="s">
        <v>53</v>
      </c>
      <c r="B64" s="431" t="s">
        <v>54</v>
      </c>
      <c r="C64" s="432" t="s">
        <v>55</v>
      </c>
      <c r="D64" s="432"/>
      <c r="E64" s="8" t="s">
        <v>530</v>
      </c>
      <c r="F64" s="282" t="str">
        <f t="shared" si="4"/>
        <v>E1.P_C</v>
      </c>
      <c r="G64" s="492" t="s">
        <v>93</v>
      </c>
      <c r="H64" s="492" t="s">
        <v>187</v>
      </c>
      <c r="I64" s="284"/>
      <c r="J64" s="460" t="s">
        <v>61</v>
      </c>
      <c r="K64" s="375" t="str">
        <f t="shared" si="5"/>
        <v>E1.P_C.MR1</v>
      </c>
      <c r="L64" s="493" t="s">
        <v>162</v>
      </c>
      <c r="M64" s="493" t="s">
        <v>532</v>
      </c>
      <c r="N64" s="289">
        <v>3630</v>
      </c>
      <c r="O64" s="494">
        <v>3700</v>
      </c>
      <c r="P64" s="483" t="s">
        <v>615</v>
      </c>
      <c r="Q64" s="495" t="str">
        <f t="shared" si="6"/>
        <v>E1.P_C.MR1-MP12-1</v>
      </c>
      <c r="R64" s="423" t="s">
        <v>616</v>
      </c>
      <c r="S64" s="315" t="s">
        <v>617</v>
      </c>
      <c r="T64" s="320">
        <v>0.25</v>
      </c>
      <c r="U64" s="321">
        <v>0.5</v>
      </c>
      <c r="V64" s="320" t="s">
        <v>67</v>
      </c>
      <c r="W64" s="296">
        <v>0</v>
      </c>
      <c r="X64" s="297">
        <v>0</v>
      </c>
      <c r="Y64" s="322">
        <v>0.25</v>
      </c>
      <c r="Z64" s="298">
        <v>0</v>
      </c>
      <c r="AA64" s="325"/>
      <c r="AB64" s="326"/>
      <c r="AC64" s="326"/>
      <c r="AD64" s="326"/>
      <c r="AE64" s="326"/>
      <c r="AF64" s="326"/>
      <c r="AG64" s="326"/>
      <c r="AH64" s="326"/>
      <c r="AI64" s="326"/>
      <c r="AJ64" s="326"/>
      <c r="AK64" s="326"/>
      <c r="AL64" s="326"/>
      <c r="AM64" s="326"/>
      <c r="AN64" s="326"/>
      <c r="AO64" s="326"/>
      <c r="AP64" s="326"/>
      <c r="AQ64" s="326"/>
      <c r="AR64" s="326"/>
      <c r="AS64" s="326"/>
      <c r="AT64" s="326"/>
      <c r="AU64" s="326"/>
      <c r="AV64" s="326"/>
      <c r="AW64" s="326"/>
      <c r="AX64" s="326"/>
      <c r="AY64" s="326"/>
      <c r="AZ64" s="326"/>
      <c r="BA64" s="326"/>
      <c r="BB64" s="326"/>
      <c r="BC64" s="327"/>
      <c r="BD64" s="302" t="s">
        <v>535</v>
      </c>
      <c r="BS64" s="90" t="s">
        <v>161</v>
      </c>
      <c r="BT64" s="90" t="s">
        <v>162</v>
      </c>
      <c r="BU64" s="91" t="s">
        <v>613</v>
      </c>
      <c r="BV64" s="88" t="s">
        <v>611</v>
      </c>
      <c r="DH64" s="7" t="s">
        <v>619</v>
      </c>
      <c r="DI64" s="7" t="s">
        <v>84</v>
      </c>
      <c r="DJ64" s="7" t="s">
        <v>186</v>
      </c>
      <c r="DK64" s="7" t="s">
        <v>187</v>
      </c>
      <c r="DL64" s="7" t="s">
        <v>185</v>
      </c>
      <c r="DQ64" s="7" t="s">
        <v>613</v>
      </c>
      <c r="DR64" s="7" t="s">
        <v>611</v>
      </c>
      <c r="EL64" s="833" t="s">
        <v>618</v>
      </c>
      <c r="EM64" s="319" t="s">
        <v>616</v>
      </c>
      <c r="EN64" s="275" t="s">
        <v>1897</v>
      </c>
      <c r="EO64" s="808">
        <v>25</v>
      </c>
      <c r="EP64" s="808">
        <v>50</v>
      </c>
      <c r="EQ64" s="808">
        <v>0</v>
      </c>
      <c r="ER64" s="808">
        <v>0</v>
      </c>
      <c r="ES64" s="815">
        <v>0</v>
      </c>
      <c r="ET64" s="826">
        <v>25</v>
      </c>
    </row>
    <row r="65" spans="1:150" ht="55.5" customHeight="1" x14ac:dyDescent="0.2">
      <c r="A65" s="278" t="s">
        <v>53</v>
      </c>
      <c r="B65" s="431" t="s">
        <v>54</v>
      </c>
      <c r="C65" s="432" t="s">
        <v>55</v>
      </c>
      <c r="D65" s="432"/>
      <c r="E65" s="8" t="s">
        <v>530</v>
      </c>
      <c r="F65" s="282" t="str">
        <f t="shared" si="4"/>
        <v>E1.P_C</v>
      </c>
      <c r="G65" s="492" t="s">
        <v>93</v>
      </c>
      <c r="H65" s="492" t="s">
        <v>187</v>
      </c>
      <c r="I65" s="284"/>
      <c r="J65" s="460" t="s">
        <v>61</v>
      </c>
      <c r="K65" s="375" t="str">
        <f t="shared" si="5"/>
        <v>E1.P_C.MR1</v>
      </c>
      <c r="L65" s="493" t="s">
        <v>162</v>
      </c>
      <c r="M65" s="493" t="s">
        <v>532</v>
      </c>
      <c r="N65" s="289">
        <v>3630</v>
      </c>
      <c r="O65" s="494">
        <v>3700</v>
      </c>
      <c r="P65" s="483" t="s">
        <v>620</v>
      </c>
      <c r="Q65" s="495" t="str">
        <f t="shared" si="6"/>
        <v>E1.P_C.MR1-MP13-1</v>
      </c>
      <c r="R65" s="423" t="s">
        <v>621</v>
      </c>
      <c r="S65" s="315" t="s">
        <v>622</v>
      </c>
      <c r="T65" s="294">
        <v>2</v>
      </c>
      <c r="U65" s="295">
        <v>6</v>
      </c>
      <c r="V65" s="294" t="s">
        <v>67</v>
      </c>
      <c r="W65" s="296">
        <v>0</v>
      </c>
      <c r="X65" s="297">
        <v>2</v>
      </c>
      <c r="Y65" s="296">
        <v>2</v>
      </c>
      <c r="Z65" s="298">
        <v>2</v>
      </c>
      <c r="AA65" s="299"/>
      <c r="AB65" s="300"/>
      <c r="AC65" s="300"/>
      <c r="AD65" s="300"/>
      <c r="AE65" s="300"/>
      <c r="AF65" s="300"/>
      <c r="AG65" s="300"/>
      <c r="AH65" s="300"/>
      <c r="AI65" s="300"/>
      <c r="AJ65" s="300"/>
      <c r="AK65" s="300"/>
      <c r="AL65" s="300"/>
      <c r="AM65" s="300"/>
      <c r="AN65" s="300"/>
      <c r="AO65" s="300"/>
      <c r="AP65" s="300"/>
      <c r="AQ65" s="300"/>
      <c r="AR65" s="300"/>
      <c r="AS65" s="300"/>
      <c r="AT65" s="300"/>
      <c r="AU65" s="300"/>
      <c r="AV65" s="300"/>
      <c r="AW65" s="300"/>
      <c r="AX65" s="300"/>
      <c r="AY65" s="300"/>
      <c r="AZ65" s="300"/>
      <c r="BA65" s="300"/>
      <c r="BB65" s="300"/>
      <c r="BC65" s="301"/>
      <c r="BD65" s="302" t="s">
        <v>535</v>
      </c>
      <c r="BS65" s="90" t="s">
        <v>161</v>
      </c>
      <c r="BT65" s="90" t="s">
        <v>162</v>
      </c>
      <c r="BU65" s="91" t="s">
        <v>618</v>
      </c>
      <c r="BV65" s="88" t="s">
        <v>616</v>
      </c>
      <c r="DH65" s="7" t="s">
        <v>624</v>
      </c>
      <c r="DI65" s="7" t="s">
        <v>84</v>
      </c>
      <c r="DJ65" s="7" t="s">
        <v>186</v>
      </c>
      <c r="DK65" s="7" t="s">
        <v>187</v>
      </c>
      <c r="DL65" s="7" t="s">
        <v>185</v>
      </c>
      <c r="DQ65" s="7" t="s">
        <v>618</v>
      </c>
      <c r="DR65" s="7" t="s">
        <v>616</v>
      </c>
      <c r="EL65" s="833" t="s">
        <v>623</v>
      </c>
      <c r="EM65" s="319" t="s">
        <v>621</v>
      </c>
      <c r="EN65" s="275" t="s">
        <v>622</v>
      </c>
      <c r="EO65" s="275">
        <v>2</v>
      </c>
      <c r="EP65" s="275">
        <v>6</v>
      </c>
      <c r="EQ65" s="276">
        <v>0</v>
      </c>
      <c r="ER65" s="813">
        <v>0</v>
      </c>
      <c r="ES65" s="276">
        <v>2</v>
      </c>
      <c r="ET65" s="825">
        <v>2</v>
      </c>
    </row>
    <row r="66" spans="1:150" ht="48" customHeight="1" x14ac:dyDescent="0.2">
      <c r="A66" s="278" t="s">
        <v>53</v>
      </c>
      <c r="B66" s="431" t="s">
        <v>54</v>
      </c>
      <c r="C66" s="432" t="s">
        <v>55</v>
      </c>
      <c r="D66" s="432"/>
      <c r="E66" s="8" t="s">
        <v>530</v>
      </c>
      <c r="F66" s="282" t="str">
        <f t="shared" si="4"/>
        <v>E1.P_C</v>
      </c>
      <c r="G66" s="492" t="s">
        <v>93</v>
      </c>
      <c r="H66" s="492" t="s">
        <v>187</v>
      </c>
      <c r="I66" s="284"/>
      <c r="J66" s="460" t="s">
        <v>61</v>
      </c>
      <c r="K66" s="375" t="str">
        <f t="shared" si="5"/>
        <v>E1.P_C.MR1</v>
      </c>
      <c r="L66" s="493" t="s">
        <v>162</v>
      </c>
      <c r="M66" s="493" t="s">
        <v>532</v>
      </c>
      <c r="N66" s="289">
        <v>3630</v>
      </c>
      <c r="O66" s="494">
        <v>3700</v>
      </c>
      <c r="P66" s="483" t="s">
        <v>625</v>
      </c>
      <c r="Q66" s="495" t="str">
        <f t="shared" si="6"/>
        <v>E1.P_C.MR1-MP14-1</v>
      </c>
      <c r="R66" s="423" t="s">
        <v>626</v>
      </c>
      <c r="S66" s="315" t="s">
        <v>627</v>
      </c>
      <c r="T66" s="294">
        <v>1</v>
      </c>
      <c r="U66" s="295">
        <v>1</v>
      </c>
      <c r="V66" s="294" t="s">
        <v>102</v>
      </c>
      <c r="W66" s="322">
        <v>0.25</v>
      </c>
      <c r="X66" s="323">
        <v>0.25</v>
      </c>
      <c r="Y66" s="322">
        <v>0.25</v>
      </c>
      <c r="Z66" s="324">
        <v>0.25</v>
      </c>
      <c r="AA66" s="299"/>
      <c r="AB66" s="300"/>
      <c r="AC66" s="300"/>
      <c r="AD66" s="300"/>
      <c r="AE66" s="300"/>
      <c r="AF66" s="300"/>
      <c r="AG66" s="300"/>
      <c r="AH66" s="300"/>
      <c r="AI66" s="300"/>
      <c r="AJ66" s="300"/>
      <c r="AK66" s="300"/>
      <c r="AL66" s="300"/>
      <c r="AM66" s="300"/>
      <c r="AN66" s="300"/>
      <c r="AO66" s="300"/>
      <c r="AP66" s="300"/>
      <c r="AQ66" s="300"/>
      <c r="AR66" s="300"/>
      <c r="AS66" s="300"/>
      <c r="AT66" s="300"/>
      <c r="AU66" s="300"/>
      <c r="AV66" s="300"/>
      <c r="AW66" s="300"/>
      <c r="AX66" s="300"/>
      <c r="AY66" s="300"/>
      <c r="AZ66" s="300"/>
      <c r="BA66" s="300"/>
      <c r="BB66" s="300"/>
      <c r="BC66" s="301"/>
      <c r="BD66" s="302" t="s">
        <v>535</v>
      </c>
      <c r="BS66" s="90" t="s">
        <v>161</v>
      </c>
      <c r="BT66" s="90" t="s">
        <v>162</v>
      </c>
      <c r="BU66" s="91" t="s">
        <v>623</v>
      </c>
      <c r="BV66" s="88" t="s">
        <v>621</v>
      </c>
      <c r="DH66" s="7" t="s">
        <v>629</v>
      </c>
      <c r="DI66" s="7" t="s">
        <v>84</v>
      </c>
      <c r="DJ66" s="7" t="s">
        <v>186</v>
      </c>
      <c r="DK66" s="7" t="s">
        <v>187</v>
      </c>
      <c r="DL66" s="7" t="s">
        <v>185</v>
      </c>
      <c r="DQ66" s="7" t="s">
        <v>623</v>
      </c>
      <c r="DR66" s="7" t="s">
        <v>621</v>
      </c>
      <c r="EL66" s="833" t="s">
        <v>628</v>
      </c>
      <c r="EM66" s="319" t="s">
        <v>626</v>
      </c>
      <c r="EN66" s="275" t="s">
        <v>627</v>
      </c>
      <c r="EO66" s="275">
        <v>1</v>
      </c>
      <c r="EP66" s="275">
        <v>1</v>
      </c>
      <c r="EQ66" s="330">
        <v>1</v>
      </c>
      <c r="ER66" s="330">
        <v>1</v>
      </c>
      <c r="ES66" s="330">
        <v>1</v>
      </c>
      <c r="ET66" s="824">
        <v>1</v>
      </c>
    </row>
    <row r="67" spans="1:150" ht="68.25" customHeight="1" x14ac:dyDescent="0.2">
      <c r="A67" s="278" t="s">
        <v>53</v>
      </c>
      <c r="B67" s="431" t="s">
        <v>54</v>
      </c>
      <c r="C67" s="432" t="s">
        <v>55</v>
      </c>
      <c r="D67" s="432"/>
      <c r="E67" s="8" t="s">
        <v>530</v>
      </c>
      <c r="F67" s="282" t="str">
        <f t="shared" si="4"/>
        <v>E1.P_C</v>
      </c>
      <c r="G67" s="492" t="s">
        <v>93</v>
      </c>
      <c r="H67" s="492" t="s">
        <v>187</v>
      </c>
      <c r="I67" s="284"/>
      <c r="J67" s="460" t="s">
        <v>61</v>
      </c>
      <c r="K67" s="375" t="str">
        <f t="shared" si="5"/>
        <v>E1.P_C.MR1</v>
      </c>
      <c r="L67" s="493" t="s">
        <v>162</v>
      </c>
      <c r="M67" s="493" t="s">
        <v>532</v>
      </c>
      <c r="N67" s="289">
        <v>3630</v>
      </c>
      <c r="O67" s="494">
        <v>3700</v>
      </c>
      <c r="P67" s="483" t="s">
        <v>630</v>
      </c>
      <c r="Q67" s="495" t="str">
        <f t="shared" si="6"/>
        <v>E1.P_C.MR1-MP15-5</v>
      </c>
      <c r="R67" s="423" t="s">
        <v>631</v>
      </c>
      <c r="S67" s="315" t="s">
        <v>632</v>
      </c>
      <c r="T67" s="294">
        <v>1</v>
      </c>
      <c r="U67" s="295">
        <v>20</v>
      </c>
      <c r="V67" s="294" t="s">
        <v>67</v>
      </c>
      <c r="W67" s="296">
        <v>0</v>
      </c>
      <c r="X67" s="297">
        <v>10</v>
      </c>
      <c r="Y67" s="296">
        <v>10</v>
      </c>
      <c r="Z67" s="298">
        <v>0</v>
      </c>
      <c r="AA67" s="299"/>
      <c r="AB67" s="300"/>
      <c r="AC67" s="300"/>
      <c r="AD67" s="300"/>
      <c r="AE67" s="300"/>
      <c r="AF67" s="300"/>
      <c r="AG67" s="300"/>
      <c r="AH67" s="300"/>
      <c r="AI67" s="300"/>
      <c r="AJ67" s="300"/>
      <c r="AK67" s="300"/>
      <c r="AL67" s="300"/>
      <c r="AM67" s="300"/>
      <c r="AN67" s="300"/>
      <c r="AO67" s="300"/>
      <c r="AP67" s="300"/>
      <c r="AQ67" s="300"/>
      <c r="AR67" s="300"/>
      <c r="AS67" s="300"/>
      <c r="AT67" s="300"/>
      <c r="AU67" s="300"/>
      <c r="AV67" s="300"/>
      <c r="AW67" s="300"/>
      <c r="AX67" s="300"/>
      <c r="AY67" s="300"/>
      <c r="AZ67" s="300"/>
      <c r="BA67" s="300"/>
      <c r="BB67" s="300"/>
      <c r="BC67" s="301"/>
      <c r="BD67" s="302" t="s">
        <v>535</v>
      </c>
      <c r="BS67" s="90" t="s">
        <v>161</v>
      </c>
      <c r="BT67" s="90" t="s">
        <v>162</v>
      </c>
      <c r="BU67" s="91" t="s">
        <v>628</v>
      </c>
      <c r="BV67" s="88" t="s">
        <v>626</v>
      </c>
      <c r="DH67" s="7" t="s">
        <v>634</v>
      </c>
      <c r="DI67" s="7" t="s">
        <v>84</v>
      </c>
      <c r="DJ67" s="7" t="s">
        <v>186</v>
      </c>
      <c r="DK67" s="7" t="s">
        <v>187</v>
      </c>
      <c r="DL67" s="7" t="s">
        <v>185</v>
      </c>
      <c r="DQ67" s="7" t="s">
        <v>628</v>
      </c>
      <c r="DR67" s="7" t="s">
        <v>626</v>
      </c>
      <c r="EL67" s="833" t="s">
        <v>633</v>
      </c>
      <c r="EM67" s="319" t="s">
        <v>631</v>
      </c>
      <c r="EN67" s="275" t="s">
        <v>632</v>
      </c>
      <c r="EO67" s="275">
        <v>1</v>
      </c>
      <c r="EP67" s="275">
        <v>20</v>
      </c>
      <c r="EQ67" s="276">
        <v>0</v>
      </c>
      <c r="ER67" s="813">
        <v>3</v>
      </c>
      <c r="ES67" s="813">
        <v>8</v>
      </c>
      <c r="ET67" s="829">
        <v>8</v>
      </c>
    </row>
    <row r="68" spans="1:150" ht="33.75" customHeight="1" thickBot="1" x14ac:dyDescent="0.25">
      <c r="A68" s="278" t="s">
        <v>53</v>
      </c>
      <c r="B68" s="431" t="s">
        <v>54</v>
      </c>
      <c r="C68" s="432" t="s">
        <v>55</v>
      </c>
      <c r="D68" s="432"/>
      <c r="E68" s="8" t="s">
        <v>530</v>
      </c>
      <c r="F68" s="282" t="str">
        <f t="shared" si="4"/>
        <v>E1.P_C</v>
      </c>
      <c r="G68" s="497" t="s">
        <v>93</v>
      </c>
      <c r="H68" s="497" t="s">
        <v>187</v>
      </c>
      <c r="I68" s="498"/>
      <c r="J68" s="466" t="s">
        <v>61</v>
      </c>
      <c r="K68" s="467" t="str">
        <f t="shared" si="5"/>
        <v>E1.P_C.MR1</v>
      </c>
      <c r="L68" s="499" t="s">
        <v>162</v>
      </c>
      <c r="M68" s="499" t="s">
        <v>532</v>
      </c>
      <c r="N68" s="429">
        <v>3630</v>
      </c>
      <c r="O68" s="500">
        <v>3700</v>
      </c>
      <c r="P68" s="483" t="s">
        <v>635</v>
      </c>
      <c r="Q68" s="501" t="str">
        <f t="shared" si="6"/>
        <v>E1.P_C.MR1-MP16-1</v>
      </c>
      <c r="R68" s="430" t="s">
        <v>636</v>
      </c>
      <c r="S68" s="351" t="s">
        <v>637</v>
      </c>
      <c r="T68" s="339">
        <v>0</v>
      </c>
      <c r="U68" s="502">
        <v>0.4</v>
      </c>
      <c r="V68" s="503" t="s">
        <v>67</v>
      </c>
      <c r="W68" s="504">
        <v>0</v>
      </c>
      <c r="X68" s="505">
        <v>0.15</v>
      </c>
      <c r="Y68" s="506">
        <v>0.15</v>
      </c>
      <c r="Z68" s="507">
        <v>0.1</v>
      </c>
      <c r="AA68" s="325"/>
      <c r="AB68" s="326"/>
      <c r="AC68" s="326"/>
      <c r="AD68" s="326"/>
      <c r="AE68" s="326"/>
      <c r="AF68" s="326"/>
      <c r="AG68" s="326"/>
      <c r="AH68" s="326"/>
      <c r="AI68" s="326"/>
      <c r="AJ68" s="326"/>
      <c r="AK68" s="326"/>
      <c r="AL68" s="326"/>
      <c r="AM68" s="326"/>
      <c r="AN68" s="326"/>
      <c r="AO68" s="326"/>
      <c r="AP68" s="326"/>
      <c r="AQ68" s="326"/>
      <c r="AR68" s="326"/>
      <c r="AS68" s="326"/>
      <c r="AT68" s="326"/>
      <c r="AU68" s="326"/>
      <c r="AV68" s="326"/>
      <c r="AW68" s="326"/>
      <c r="AX68" s="326"/>
      <c r="AY68" s="326"/>
      <c r="AZ68" s="326"/>
      <c r="BA68" s="326"/>
      <c r="BB68" s="326"/>
      <c r="BC68" s="327"/>
      <c r="BD68" s="302" t="s">
        <v>535</v>
      </c>
      <c r="BS68" s="90" t="s">
        <v>161</v>
      </c>
      <c r="BT68" s="90" t="s">
        <v>162</v>
      </c>
      <c r="BU68" s="91" t="s">
        <v>633</v>
      </c>
      <c r="BV68" s="88" t="s">
        <v>631</v>
      </c>
      <c r="DH68" s="7" t="s">
        <v>639</v>
      </c>
      <c r="DI68" s="7" t="s">
        <v>84</v>
      </c>
      <c r="DJ68" s="7" t="s">
        <v>186</v>
      </c>
      <c r="DK68" s="7" t="s">
        <v>187</v>
      </c>
      <c r="DL68" s="7" t="s">
        <v>185</v>
      </c>
      <c r="DQ68" s="7" t="s">
        <v>633</v>
      </c>
      <c r="DR68" s="7" t="s">
        <v>631</v>
      </c>
      <c r="EL68" s="833" t="s">
        <v>638</v>
      </c>
      <c r="EM68" s="319" t="s">
        <v>636</v>
      </c>
      <c r="EN68" s="275" t="s">
        <v>637</v>
      </c>
      <c r="EO68" s="275">
        <v>0</v>
      </c>
      <c r="EP68" s="276">
        <v>40</v>
      </c>
      <c r="EQ68" s="276">
        <v>0</v>
      </c>
      <c r="ER68" s="815">
        <v>0</v>
      </c>
      <c r="ES68" s="330">
        <v>15</v>
      </c>
      <c r="ET68" s="823">
        <v>25</v>
      </c>
    </row>
    <row r="69" spans="1:150" ht="105" customHeight="1" x14ac:dyDescent="0.2">
      <c r="A69" s="278" t="s">
        <v>53</v>
      </c>
      <c r="B69" s="453" t="s">
        <v>54</v>
      </c>
      <c r="C69" s="454" t="s">
        <v>55</v>
      </c>
      <c r="D69" s="433" t="s">
        <v>640</v>
      </c>
      <c r="E69" s="3" t="s">
        <v>641</v>
      </c>
      <c r="F69" s="434" t="str">
        <f t="shared" si="4"/>
        <v>E1.P_D</v>
      </c>
      <c r="G69" s="435" t="s">
        <v>106</v>
      </c>
      <c r="H69" s="436" t="s">
        <v>198</v>
      </c>
      <c r="I69" s="406" t="s">
        <v>642</v>
      </c>
      <c r="J69" s="437" t="s">
        <v>61</v>
      </c>
      <c r="K69" s="400" t="str">
        <f t="shared" si="5"/>
        <v>E1.P_D.MR1</v>
      </c>
      <c r="L69" s="362" t="s">
        <v>174</v>
      </c>
      <c r="M69" s="363" t="s">
        <v>532</v>
      </c>
      <c r="N69" s="248">
        <v>1400</v>
      </c>
      <c r="O69" s="482">
        <v>1800</v>
      </c>
      <c r="P69" s="483" t="s">
        <v>64</v>
      </c>
      <c r="Q69" s="484" t="str">
        <f t="shared" si="6"/>
        <v>E1.P_D.MR1-MP01-1</v>
      </c>
      <c r="R69" s="508" t="s">
        <v>643</v>
      </c>
      <c r="S69" s="509" t="s">
        <v>644</v>
      </c>
      <c r="T69" s="510">
        <v>15</v>
      </c>
      <c r="U69" s="511">
        <v>19</v>
      </c>
      <c r="V69" s="510" t="s">
        <v>67</v>
      </c>
      <c r="W69" s="256">
        <v>17</v>
      </c>
      <c r="X69" s="372">
        <v>18</v>
      </c>
      <c r="Y69" s="256">
        <v>19</v>
      </c>
      <c r="Z69" s="373">
        <v>19</v>
      </c>
      <c r="AA69" s="439">
        <f>300000000+387450000+35000000+10000000+65000000+81000000+43000000+140000000+154000000+33707321+48400000+10000000+60708567+35000000+50000000+34000000+134100000+461291433-1365053637</f>
        <v>717603684</v>
      </c>
      <c r="AB69" s="440">
        <f>50000000+96292679+1000000000</f>
        <v>1146292679</v>
      </c>
      <c r="AC69" s="440">
        <v>100000000</v>
      </c>
      <c r="AD69" s="440"/>
      <c r="AE69" s="440"/>
      <c r="AF69" s="440">
        <f>1071402+103032235</f>
        <v>104103637</v>
      </c>
      <c r="AG69" s="440">
        <f>SUM(AA69:AF69)</f>
        <v>2068000000</v>
      </c>
      <c r="AH69" s="440">
        <f t="shared" ref="AH69:AT69" si="21">+AA69</f>
        <v>717603684</v>
      </c>
      <c r="AI69" s="440">
        <f t="shared" si="21"/>
        <v>1146292679</v>
      </c>
      <c r="AJ69" s="440">
        <f t="shared" si="21"/>
        <v>100000000</v>
      </c>
      <c r="AK69" s="440">
        <f t="shared" si="21"/>
        <v>0</v>
      </c>
      <c r="AL69" s="440">
        <f t="shared" si="21"/>
        <v>0</v>
      </c>
      <c r="AM69" s="440">
        <f t="shared" si="21"/>
        <v>104103637</v>
      </c>
      <c r="AN69" s="440">
        <f t="shared" si="21"/>
        <v>2068000000</v>
      </c>
      <c r="AO69" s="440">
        <f t="shared" si="21"/>
        <v>717603684</v>
      </c>
      <c r="AP69" s="440">
        <f t="shared" si="21"/>
        <v>1146292679</v>
      </c>
      <c r="AQ69" s="440">
        <f t="shared" si="21"/>
        <v>100000000</v>
      </c>
      <c r="AR69" s="440">
        <f t="shared" si="21"/>
        <v>0</v>
      </c>
      <c r="AS69" s="440">
        <f t="shared" si="21"/>
        <v>0</v>
      </c>
      <c r="AT69" s="440">
        <f t="shared" si="21"/>
        <v>104103637</v>
      </c>
      <c r="AU69" s="440">
        <f t="shared" ref="AU69" si="22">SUM(AO69:AT69)</f>
        <v>2068000000</v>
      </c>
      <c r="AV69" s="440">
        <f>+AO69</f>
        <v>717603684</v>
      </c>
      <c r="AW69" s="440">
        <f t="shared" ref="AW69:BA69" si="23">+AP69</f>
        <v>1146292679</v>
      </c>
      <c r="AX69" s="440">
        <f t="shared" si="23"/>
        <v>100000000</v>
      </c>
      <c r="AY69" s="440">
        <f t="shared" si="23"/>
        <v>0</v>
      </c>
      <c r="AZ69" s="440">
        <f t="shared" si="23"/>
        <v>0</v>
      </c>
      <c r="BA69" s="440">
        <f t="shared" si="23"/>
        <v>104103637</v>
      </c>
      <c r="BB69" s="440">
        <f t="shared" ref="BB69" si="24">SUM(AV69:BA69)</f>
        <v>2068000000</v>
      </c>
      <c r="BC69" s="441">
        <f t="shared" ref="BC69" si="25">+BB69+AU69+AN69+AG69</f>
        <v>8272000000</v>
      </c>
      <c r="BD69" s="302" t="s">
        <v>645</v>
      </c>
      <c r="BS69" s="90" t="s">
        <v>161</v>
      </c>
      <c r="BT69" s="90" t="s">
        <v>162</v>
      </c>
      <c r="BU69" s="91" t="s">
        <v>638</v>
      </c>
      <c r="BV69" s="88" t="s">
        <v>636</v>
      </c>
      <c r="DH69" s="7" t="s">
        <v>647</v>
      </c>
      <c r="DI69" s="7" t="s">
        <v>84</v>
      </c>
      <c r="DJ69" s="7" t="s">
        <v>186</v>
      </c>
      <c r="DK69" s="7" t="s">
        <v>187</v>
      </c>
      <c r="DL69" s="7" t="s">
        <v>185</v>
      </c>
      <c r="DQ69" s="7" t="s">
        <v>638</v>
      </c>
      <c r="DR69" s="7" t="s">
        <v>636</v>
      </c>
      <c r="EL69" s="833" t="s">
        <v>646</v>
      </c>
      <c r="EM69" s="319" t="s">
        <v>643</v>
      </c>
      <c r="EN69" s="275" t="s">
        <v>644</v>
      </c>
      <c r="EO69" s="387">
        <v>15</v>
      </c>
      <c r="EP69" s="387">
        <v>19</v>
      </c>
      <c r="EQ69" s="276">
        <v>17</v>
      </c>
      <c r="ER69" s="276">
        <v>18</v>
      </c>
      <c r="ES69" s="276">
        <v>19</v>
      </c>
      <c r="ET69" s="825">
        <v>19</v>
      </c>
    </row>
    <row r="70" spans="1:150" ht="56.25" customHeight="1" x14ac:dyDescent="0.2">
      <c r="A70" s="278" t="s">
        <v>53</v>
      </c>
      <c r="B70" s="431" t="s">
        <v>54</v>
      </c>
      <c r="C70" s="432" t="s">
        <v>55</v>
      </c>
      <c r="D70" s="432"/>
      <c r="E70" s="8" t="s">
        <v>641</v>
      </c>
      <c r="F70" s="282" t="str">
        <f t="shared" si="4"/>
        <v>E1.P_D</v>
      </c>
      <c r="G70" s="512" t="s">
        <v>106</v>
      </c>
      <c r="H70" s="513" t="s">
        <v>198</v>
      </c>
      <c r="I70" s="445"/>
      <c r="J70" s="285" t="s">
        <v>61</v>
      </c>
      <c r="K70" s="286" t="str">
        <f t="shared" si="5"/>
        <v>E1.P_D.MR1</v>
      </c>
      <c r="L70" s="514" t="s">
        <v>174</v>
      </c>
      <c r="M70" s="515" t="s">
        <v>532</v>
      </c>
      <c r="N70" s="289">
        <v>1400</v>
      </c>
      <c r="O70" s="494">
        <v>1800</v>
      </c>
      <c r="P70" s="483" t="s">
        <v>87</v>
      </c>
      <c r="Q70" s="495" t="str">
        <f t="shared" si="6"/>
        <v>E1.P_D.MR1-MP02-1</v>
      </c>
      <c r="R70" s="423" t="s">
        <v>648</v>
      </c>
      <c r="S70" s="315" t="s">
        <v>649</v>
      </c>
      <c r="T70" s="294">
        <v>4</v>
      </c>
      <c r="U70" s="295">
        <v>8</v>
      </c>
      <c r="V70" s="294" t="s">
        <v>67</v>
      </c>
      <c r="W70" s="296">
        <v>6</v>
      </c>
      <c r="X70" s="297">
        <v>8</v>
      </c>
      <c r="Y70" s="296">
        <v>8</v>
      </c>
      <c r="Z70" s="298">
        <v>8</v>
      </c>
      <c r="AA70" s="299"/>
      <c r="AB70" s="300"/>
      <c r="AC70" s="300"/>
      <c r="AD70" s="300"/>
      <c r="AE70" s="300"/>
      <c r="AF70" s="300"/>
      <c r="AG70" s="300"/>
      <c r="AH70" s="300"/>
      <c r="AI70" s="300"/>
      <c r="AJ70" s="300"/>
      <c r="AK70" s="300"/>
      <c r="AL70" s="300"/>
      <c r="AM70" s="300"/>
      <c r="AN70" s="300"/>
      <c r="AO70" s="300"/>
      <c r="AP70" s="300"/>
      <c r="AQ70" s="300"/>
      <c r="AR70" s="300"/>
      <c r="AS70" s="300"/>
      <c r="AT70" s="300"/>
      <c r="AU70" s="300"/>
      <c r="AV70" s="300"/>
      <c r="AW70" s="300"/>
      <c r="AX70" s="300"/>
      <c r="AY70" s="300"/>
      <c r="AZ70" s="300"/>
      <c r="BA70" s="300"/>
      <c r="BB70" s="300"/>
      <c r="BC70" s="301"/>
      <c r="BD70" s="302" t="s">
        <v>645</v>
      </c>
      <c r="BS70" s="88" t="s">
        <v>173</v>
      </c>
      <c r="BT70" s="88" t="s">
        <v>174</v>
      </c>
      <c r="BU70" s="91" t="s">
        <v>646</v>
      </c>
      <c r="BV70" s="88" t="s">
        <v>643</v>
      </c>
      <c r="DH70" s="7" t="s">
        <v>651</v>
      </c>
      <c r="DI70" s="7" t="s">
        <v>84</v>
      </c>
      <c r="DJ70" s="7" t="s">
        <v>197</v>
      </c>
      <c r="DK70" s="7" t="s">
        <v>198</v>
      </c>
      <c r="DL70" s="7" t="s">
        <v>196</v>
      </c>
      <c r="DQ70" s="7" t="s">
        <v>646</v>
      </c>
      <c r="DR70" s="7" t="s">
        <v>643</v>
      </c>
      <c r="EL70" s="833" t="s">
        <v>650</v>
      </c>
      <c r="EM70" s="319" t="s">
        <v>648</v>
      </c>
      <c r="EN70" s="275" t="s">
        <v>649</v>
      </c>
      <c r="EO70" s="275">
        <v>4</v>
      </c>
      <c r="EP70" s="275">
        <v>8</v>
      </c>
      <c r="EQ70" s="276">
        <v>6</v>
      </c>
      <c r="ER70" s="276">
        <v>8</v>
      </c>
      <c r="ES70" s="276">
        <v>8</v>
      </c>
      <c r="ET70" s="825">
        <v>8</v>
      </c>
    </row>
    <row r="71" spans="1:150" ht="50.25" customHeight="1" x14ac:dyDescent="0.2">
      <c r="A71" s="278" t="s">
        <v>53</v>
      </c>
      <c r="B71" s="431" t="s">
        <v>54</v>
      </c>
      <c r="C71" s="432" t="s">
        <v>55</v>
      </c>
      <c r="D71" s="432"/>
      <c r="E71" s="8" t="s">
        <v>641</v>
      </c>
      <c r="F71" s="282" t="str">
        <f t="shared" si="4"/>
        <v>E1.P_D</v>
      </c>
      <c r="G71" s="512" t="s">
        <v>106</v>
      </c>
      <c r="H71" s="513" t="s">
        <v>198</v>
      </c>
      <c r="I71" s="445"/>
      <c r="J71" s="285" t="s">
        <v>61</v>
      </c>
      <c r="K71" s="286" t="str">
        <f t="shared" si="5"/>
        <v>E1.P_D.MR1</v>
      </c>
      <c r="L71" s="514" t="s">
        <v>174</v>
      </c>
      <c r="M71" s="515" t="s">
        <v>532</v>
      </c>
      <c r="N71" s="289">
        <v>1400</v>
      </c>
      <c r="O71" s="494">
        <v>1800</v>
      </c>
      <c r="P71" s="483" t="s">
        <v>99</v>
      </c>
      <c r="Q71" s="495" t="str">
        <f t="shared" si="6"/>
        <v>E1.P_D.MR1-MP03-1</v>
      </c>
      <c r="R71" s="423" t="s">
        <v>652</v>
      </c>
      <c r="S71" s="315" t="s">
        <v>653</v>
      </c>
      <c r="T71" s="294">
        <v>0</v>
      </c>
      <c r="U71" s="295">
        <v>1</v>
      </c>
      <c r="V71" s="294" t="s">
        <v>67</v>
      </c>
      <c r="W71" s="322">
        <v>0.25</v>
      </c>
      <c r="X71" s="323">
        <v>0.25</v>
      </c>
      <c r="Y71" s="322">
        <v>0.25</v>
      </c>
      <c r="Z71" s="324">
        <v>0.25</v>
      </c>
      <c r="AA71" s="299"/>
      <c r="AB71" s="300"/>
      <c r="AC71" s="300"/>
      <c r="AD71" s="300"/>
      <c r="AE71" s="300"/>
      <c r="AF71" s="300"/>
      <c r="AG71" s="300"/>
      <c r="AH71" s="300"/>
      <c r="AI71" s="300"/>
      <c r="AJ71" s="300"/>
      <c r="AK71" s="300"/>
      <c r="AL71" s="300"/>
      <c r="AM71" s="300"/>
      <c r="AN71" s="300"/>
      <c r="AO71" s="300"/>
      <c r="AP71" s="300"/>
      <c r="AQ71" s="300"/>
      <c r="AR71" s="300"/>
      <c r="AS71" s="300"/>
      <c r="AT71" s="300"/>
      <c r="AU71" s="300"/>
      <c r="AV71" s="300"/>
      <c r="AW71" s="300"/>
      <c r="AX71" s="300"/>
      <c r="AY71" s="300"/>
      <c r="AZ71" s="300"/>
      <c r="BA71" s="300"/>
      <c r="BB71" s="300"/>
      <c r="BC71" s="301"/>
      <c r="BD71" s="302" t="s">
        <v>645</v>
      </c>
      <c r="BS71" s="90" t="s">
        <v>173</v>
      </c>
      <c r="BT71" s="90" t="s">
        <v>174</v>
      </c>
      <c r="BU71" s="91" t="s">
        <v>650</v>
      </c>
      <c r="BV71" s="88" t="s">
        <v>648</v>
      </c>
      <c r="DH71" s="7" t="s">
        <v>655</v>
      </c>
      <c r="DI71" s="7" t="s">
        <v>84</v>
      </c>
      <c r="DJ71" s="7" t="s">
        <v>197</v>
      </c>
      <c r="DK71" s="7" t="s">
        <v>198</v>
      </c>
      <c r="DL71" s="7" t="s">
        <v>196</v>
      </c>
      <c r="DQ71" s="7" t="s">
        <v>650</v>
      </c>
      <c r="DR71" s="7" t="s">
        <v>648</v>
      </c>
      <c r="EL71" s="833" t="s">
        <v>654</v>
      </c>
      <c r="EM71" s="319" t="s">
        <v>652</v>
      </c>
      <c r="EN71" s="275" t="s">
        <v>653</v>
      </c>
      <c r="EO71" s="275">
        <v>0</v>
      </c>
      <c r="EP71" s="275">
        <v>1</v>
      </c>
      <c r="EQ71" s="330">
        <v>0.25</v>
      </c>
      <c r="ER71" s="330">
        <v>0.25</v>
      </c>
      <c r="ES71" s="330">
        <v>0.25</v>
      </c>
      <c r="ET71" s="824">
        <v>0.25</v>
      </c>
    </row>
    <row r="72" spans="1:150" ht="72.75" customHeight="1" x14ac:dyDescent="0.2">
      <c r="A72" s="278" t="s">
        <v>53</v>
      </c>
      <c r="B72" s="431" t="s">
        <v>54</v>
      </c>
      <c r="C72" s="432" t="s">
        <v>55</v>
      </c>
      <c r="D72" s="432"/>
      <c r="E72" s="8" t="s">
        <v>641</v>
      </c>
      <c r="F72" s="282" t="str">
        <f t="shared" si="4"/>
        <v>E1.P_D</v>
      </c>
      <c r="G72" s="512" t="s">
        <v>106</v>
      </c>
      <c r="H72" s="513" t="s">
        <v>198</v>
      </c>
      <c r="I72" s="445"/>
      <c r="J72" s="285" t="s">
        <v>61</v>
      </c>
      <c r="K72" s="286" t="str">
        <f t="shared" si="5"/>
        <v>E1.P_D.MR1</v>
      </c>
      <c r="L72" s="514" t="s">
        <v>174</v>
      </c>
      <c r="M72" s="515" t="s">
        <v>532</v>
      </c>
      <c r="N72" s="289">
        <v>1400</v>
      </c>
      <c r="O72" s="494">
        <v>1800</v>
      </c>
      <c r="P72" s="483" t="s">
        <v>112</v>
      </c>
      <c r="Q72" s="495" t="str">
        <f t="shared" si="6"/>
        <v>E1.P_D.MR1-MP04-1</v>
      </c>
      <c r="R72" s="423" t="s">
        <v>656</v>
      </c>
      <c r="S72" s="315" t="s">
        <v>657</v>
      </c>
      <c r="T72" s="294">
        <v>2</v>
      </c>
      <c r="U72" s="295">
        <v>4</v>
      </c>
      <c r="V72" s="294" t="s">
        <v>67</v>
      </c>
      <c r="W72" s="296">
        <v>1</v>
      </c>
      <c r="X72" s="297">
        <v>1</v>
      </c>
      <c r="Y72" s="296">
        <v>1</v>
      </c>
      <c r="Z72" s="298">
        <v>1</v>
      </c>
      <c r="AA72" s="299"/>
      <c r="AB72" s="300"/>
      <c r="AC72" s="300"/>
      <c r="AD72" s="300"/>
      <c r="AE72" s="300"/>
      <c r="AF72" s="300"/>
      <c r="AG72" s="300"/>
      <c r="AH72" s="300"/>
      <c r="AI72" s="300"/>
      <c r="AJ72" s="300"/>
      <c r="AK72" s="300"/>
      <c r="AL72" s="300"/>
      <c r="AM72" s="300"/>
      <c r="AN72" s="300"/>
      <c r="AO72" s="300"/>
      <c r="AP72" s="300"/>
      <c r="AQ72" s="300"/>
      <c r="AR72" s="300"/>
      <c r="AS72" s="300"/>
      <c r="AT72" s="300"/>
      <c r="AU72" s="300"/>
      <c r="AV72" s="300"/>
      <c r="AW72" s="300"/>
      <c r="AX72" s="300"/>
      <c r="AY72" s="300"/>
      <c r="AZ72" s="300"/>
      <c r="BA72" s="300"/>
      <c r="BB72" s="300"/>
      <c r="BC72" s="301"/>
      <c r="BD72" s="302" t="s">
        <v>645</v>
      </c>
      <c r="BS72" s="90" t="s">
        <v>173</v>
      </c>
      <c r="BT72" s="90" t="s">
        <v>174</v>
      </c>
      <c r="BU72" s="91" t="s">
        <v>654</v>
      </c>
      <c r="BV72" s="88" t="s">
        <v>652</v>
      </c>
      <c r="DH72" s="7" t="s">
        <v>659</v>
      </c>
      <c r="DI72" s="7" t="s">
        <v>84</v>
      </c>
      <c r="DJ72" s="7" t="s">
        <v>197</v>
      </c>
      <c r="DK72" s="7" t="s">
        <v>198</v>
      </c>
      <c r="DL72" s="7" t="s">
        <v>196</v>
      </c>
      <c r="DQ72" s="7" t="s">
        <v>654</v>
      </c>
      <c r="DR72" s="7" t="s">
        <v>652</v>
      </c>
      <c r="EL72" s="833" t="s">
        <v>658</v>
      </c>
      <c r="EM72" s="319" t="s">
        <v>656</v>
      </c>
      <c r="EN72" s="275" t="s">
        <v>657</v>
      </c>
      <c r="EO72" s="275">
        <v>2</v>
      </c>
      <c r="EP72" s="275">
        <v>4</v>
      </c>
      <c r="EQ72" s="276">
        <v>1</v>
      </c>
      <c r="ER72" s="276">
        <v>1</v>
      </c>
      <c r="ES72" s="276">
        <v>1</v>
      </c>
      <c r="ET72" s="825">
        <v>1</v>
      </c>
    </row>
    <row r="73" spans="1:150" ht="51" customHeight="1" x14ac:dyDescent="0.2">
      <c r="A73" s="278" t="s">
        <v>53</v>
      </c>
      <c r="B73" s="431" t="s">
        <v>54</v>
      </c>
      <c r="C73" s="432" t="s">
        <v>55</v>
      </c>
      <c r="D73" s="432"/>
      <c r="E73" s="8" t="s">
        <v>641</v>
      </c>
      <c r="F73" s="282" t="str">
        <f t="shared" si="4"/>
        <v>E1.P_D</v>
      </c>
      <c r="G73" s="512" t="s">
        <v>106</v>
      </c>
      <c r="H73" s="513" t="s">
        <v>198</v>
      </c>
      <c r="I73" s="445"/>
      <c r="J73" s="285" t="s">
        <v>61</v>
      </c>
      <c r="K73" s="286" t="str">
        <f t="shared" si="5"/>
        <v>E1.P_D.MR1</v>
      </c>
      <c r="L73" s="514" t="s">
        <v>174</v>
      </c>
      <c r="M73" s="515" t="s">
        <v>532</v>
      </c>
      <c r="N73" s="289">
        <v>1400</v>
      </c>
      <c r="O73" s="494">
        <v>1800</v>
      </c>
      <c r="P73" s="483" t="s">
        <v>122</v>
      </c>
      <c r="Q73" s="495" t="str">
        <f t="shared" si="6"/>
        <v>E1.P_D.MR1-MP05-1</v>
      </c>
      <c r="R73" s="423" t="s">
        <v>660</v>
      </c>
      <c r="S73" s="315" t="s">
        <v>532</v>
      </c>
      <c r="T73" s="294">
        <v>1</v>
      </c>
      <c r="U73" s="295">
        <v>2</v>
      </c>
      <c r="V73" s="294" t="s">
        <v>67</v>
      </c>
      <c r="W73" s="316">
        <v>0.5</v>
      </c>
      <c r="X73" s="331">
        <v>0.5</v>
      </c>
      <c r="Y73" s="316">
        <v>0.5</v>
      </c>
      <c r="Z73" s="317">
        <v>0.5</v>
      </c>
      <c r="AA73" s="299"/>
      <c r="AB73" s="300"/>
      <c r="AC73" s="300"/>
      <c r="AD73" s="300"/>
      <c r="AE73" s="300"/>
      <c r="AF73" s="300"/>
      <c r="AG73" s="300"/>
      <c r="AH73" s="300"/>
      <c r="AI73" s="300"/>
      <c r="AJ73" s="300"/>
      <c r="AK73" s="300"/>
      <c r="AL73" s="300"/>
      <c r="AM73" s="300"/>
      <c r="AN73" s="300"/>
      <c r="AO73" s="300"/>
      <c r="AP73" s="300"/>
      <c r="AQ73" s="300"/>
      <c r="AR73" s="300"/>
      <c r="AS73" s="300"/>
      <c r="AT73" s="300"/>
      <c r="AU73" s="300"/>
      <c r="AV73" s="300"/>
      <c r="AW73" s="300"/>
      <c r="AX73" s="300"/>
      <c r="AY73" s="300"/>
      <c r="AZ73" s="300"/>
      <c r="BA73" s="300"/>
      <c r="BB73" s="300"/>
      <c r="BC73" s="301"/>
      <c r="BD73" s="302" t="s">
        <v>645</v>
      </c>
      <c r="BS73" s="90" t="s">
        <v>173</v>
      </c>
      <c r="BT73" s="90" t="s">
        <v>174</v>
      </c>
      <c r="BU73" s="91" t="s">
        <v>658</v>
      </c>
      <c r="BV73" s="88" t="s">
        <v>656</v>
      </c>
      <c r="DH73" s="7" t="s">
        <v>662</v>
      </c>
      <c r="DI73" s="7" t="s">
        <v>84</v>
      </c>
      <c r="DJ73" s="7" t="s">
        <v>197</v>
      </c>
      <c r="DK73" s="7" t="s">
        <v>198</v>
      </c>
      <c r="DL73" s="7" t="s">
        <v>196</v>
      </c>
      <c r="DQ73" s="7" t="s">
        <v>658</v>
      </c>
      <c r="DR73" s="7" t="s">
        <v>656</v>
      </c>
      <c r="EL73" s="833" t="s">
        <v>661</v>
      </c>
      <c r="EM73" s="319" t="s">
        <v>660</v>
      </c>
      <c r="EN73" s="275" t="s">
        <v>532</v>
      </c>
      <c r="EO73" s="275">
        <v>1</v>
      </c>
      <c r="EP73" s="275">
        <v>2</v>
      </c>
      <c r="EQ73" s="277">
        <v>0.5</v>
      </c>
      <c r="ER73" s="814">
        <v>0</v>
      </c>
      <c r="ES73" s="815">
        <v>0.25</v>
      </c>
      <c r="ET73" s="826">
        <v>0.25</v>
      </c>
    </row>
    <row r="74" spans="1:150" ht="49.5" customHeight="1" x14ac:dyDescent="0.2">
      <c r="A74" s="278" t="s">
        <v>53</v>
      </c>
      <c r="B74" s="431" t="s">
        <v>54</v>
      </c>
      <c r="C74" s="432" t="s">
        <v>55</v>
      </c>
      <c r="D74" s="432"/>
      <c r="E74" s="8" t="s">
        <v>641</v>
      </c>
      <c r="F74" s="282" t="str">
        <f t="shared" ref="F74:F137" si="26">+CONCATENATE(A74,E74)</f>
        <v>E1.P_D</v>
      </c>
      <c r="G74" s="512" t="s">
        <v>106</v>
      </c>
      <c r="H74" s="513" t="s">
        <v>198</v>
      </c>
      <c r="I74" s="445"/>
      <c r="J74" s="285" t="s">
        <v>61</v>
      </c>
      <c r="K74" s="286" t="str">
        <f t="shared" ref="K74:K137" si="27">+CONCATENATE(F74,".",J74)</f>
        <v>E1.P_D.MR1</v>
      </c>
      <c r="L74" s="514" t="s">
        <v>174</v>
      </c>
      <c r="M74" s="515" t="s">
        <v>532</v>
      </c>
      <c r="N74" s="289">
        <v>1400</v>
      </c>
      <c r="O74" s="494">
        <v>1800</v>
      </c>
      <c r="P74" s="483" t="s">
        <v>132</v>
      </c>
      <c r="Q74" s="495" t="str">
        <f t="shared" ref="Q74:Q137" si="28">+CONCATENATE(K74,"-",P74)</f>
        <v>E1.P_D.MR1-MP06-1</v>
      </c>
      <c r="R74" s="423" t="s">
        <v>663</v>
      </c>
      <c r="S74" s="315" t="s">
        <v>664</v>
      </c>
      <c r="T74" s="294">
        <v>1</v>
      </c>
      <c r="U74" s="295">
        <v>5</v>
      </c>
      <c r="V74" s="294" t="s">
        <v>67</v>
      </c>
      <c r="W74" s="296">
        <v>2</v>
      </c>
      <c r="X74" s="297">
        <v>5</v>
      </c>
      <c r="Y74" s="296">
        <v>5</v>
      </c>
      <c r="Z74" s="298">
        <v>5</v>
      </c>
      <c r="AA74" s="299"/>
      <c r="AB74" s="300"/>
      <c r="AC74" s="300"/>
      <c r="AD74" s="300"/>
      <c r="AE74" s="300"/>
      <c r="AF74" s="300"/>
      <c r="AG74" s="300"/>
      <c r="AH74" s="300"/>
      <c r="AI74" s="300"/>
      <c r="AJ74" s="300"/>
      <c r="AK74" s="300"/>
      <c r="AL74" s="300"/>
      <c r="AM74" s="300"/>
      <c r="AN74" s="300"/>
      <c r="AO74" s="300"/>
      <c r="AP74" s="300"/>
      <c r="AQ74" s="300"/>
      <c r="AR74" s="300"/>
      <c r="AS74" s="300"/>
      <c r="AT74" s="300"/>
      <c r="AU74" s="300"/>
      <c r="AV74" s="300"/>
      <c r="AW74" s="300"/>
      <c r="AX74" s="300"/>
      <c r="AY74" s="300"/>
      <c r="AZ74" s="300"/>
      <c r="BA74" s="300"/>
      <c r="BB74" s="300"/>
      <c r="BC74" s="301"/>
      <c r="BD74" s="302" t="s">
        <v>645</v>
      </c>
      <c r="BS74" s="90" t="s">
        <v>173</v>
      </c>
      <c r="BT74" s="90" t="s">
        <v>174</v>
      </c>
      <c r="BU74" s="91" t="s">
        <v>661</v>
      </c>
      <c r="BV74" s="88" t="s">
        <v>660</v>
      </c>
      <c r="DH74" s="7" t="s">
        <v>666</v>
      </c>
      <c r="DI74" s="7" t="s">
        <v>84</v>
      </c>
      <c r="DJ74" s="7" t="s">
        <v>197</v>
      </c>
      <c r="DK74" s="7" t="s">
        <v>198</v>
      </c>
      <c r="DL74" s="7" t="s">
        <v>196</v>
      </c>
      <c r="DQ74" s="7" t="s">
        <v>661</v>
      </c>
      <c r="DR74" s="7" t="s">
        <v>660</v>
      </c>
      <c r="EL74" s="833" t="s">
        <v>665</v>
      </c>
      <c r="EM74" s="319" t="s">
        <v>663</v>
      </c>
      <c r="EN74" s="275" t="s">
        <v>664</v>
      </c>
      <c r="EO74" s="275">
        <v>1</v>
      </c>
      <c r="EP74" s="275">
        <v>5</v>
      </c>
      <c r="EQ74" s="276">
        <v>2</v>
      </c>
      <c r="ER74" s="276">
        <v>5</v>
      </c>
      <c r="ES74" s="276">
        <v>5</v>
      </c>
      <c r="ET74" s="825">
        <v>5</v>
      </c>
    </row>
    <row r="75" spans="1:150" ht="81.75" customHeight="1" x14ac:dyDescent="0.2">
      <c r="A75" s="278" t="s">
        <v>53</v>
      </c>
      <c r="B75" s="431" t="s">
        <v>54</v>
      </c>
      <c r="C75" s="432" t="s">
        <v>55</v>
      </c>
      <c r="D75" s="432"/>
      <c r="E75" s="8" t="s">
        <v>641</v>
      </c>
      <c r="F75" s="282" t="str">
        <f t="shared" si="26"/>
        <v>E1.P_D</v>
      </c>
      <c r="G75" s="512" t="s">
        <v>106</v>
      </c>
      <c r="H75" s="513" t="s">
        <v>198</v>
      </c>
      <c r="I75" s="445"/>
      <c r="J75" s="285" t="s">
        <v>61</v>
      </c>
      <c r="K75" s="286" t="str">
        <f t="shared" si="27"/>
        <v>E1.P_D.MR1</v>
      </c>
      <c r="L75" s="514" t="s">
        <v>174</v>
      </c>
      <c r="M75" s="515" t="s">
        <v>532</v>
      </c>
      <c r="N75" s="289">
        <v>1400</v>
      </c>
      <c r="O75" s="494">
        <v>1800</v>
      </c>
      <c r="P75" s="483" t="s">
        <v>142</v>
      </c>
      <c r="Q75" s="495" t="str">
        <f t="shared" si="28"/>
        <v>E1.P_D.MR1-MP07-1</v>
      </c>
      <c r="R75" s="423" t="s">
        <v>667</v>
      </c>
      <c r="S75" s="315" t="s">
        <v>668</v>
      </c>
      <c r="T75" s="382">
        <v>1</v>
      </c>
      <c r="U75" s="383">
        <v>1</v>
      </c>
      <c r="V75" s="382" t="s">
        <v>102</v>
      </c>
      <c r="W75" s="316">
        <v>0</v>
      </c>
      <c r="X75" s="331">
        <v>33.299999999999997</v>
      </c>
      <c r="Y75" s="316">
        <v>33.299999999999997</v>
      </c>
      <c r="Z75" s="317">
        <v>33.299999999999997</v>
      </c>
      <c r="AA75" s="384"/>
      <c r="AB75" s="385"/>
      <c r="AC75" s="385"/>
      <c r="AD75" s="385"/>
      <c r="AE75" s="385"/>
      <c r="AF75" s="385"/>
      <c r="AG75" s="385"/>
      <c r="AH75" s="385"/>
      <c r="AI75" s="385"/>
      <c r="AJ75" s="385"/>
      <c r="AK75" s="385"/>
      <c r="AL75" s="385"/>
      <c r="AM75" s="385"/>
      <c r="AN75" s="385"/>
      <c r="AO75" s="385"/>
      <c r="AP75" s="385"/>
      <c r="AQ75" s="385"/>
      <c r="AR75" s="385"/>
      <c r="AS75" s="385"/>
      <c r="AT75" s="385"/>
      <c r="AU75" s="385"/>
      <c r="AV75" s="385"/>
      <c r="AW75" s="385"/>
      <c r="AX75" s="385"/>
      <c r="AY75" s="385"/>
      <c r="AZ75" s="385"/>
      <c r="BA75" s="385"/>
      <c r="BB75" s="385"/>
      <c r="BC75" s="386"/>
      <c r="BD75" s="302" t="s">
        <v>645</v>
      </c>
      <c r="BS75" s="90" t="s">
        <v>173</v>
      </c>
      <c r="BT75" s="90" t="s">
        <v>174</v>
      </c>
      <c r="BU75" s="91" t="s">
        <v>665</v>
      </c>
      <c r="BV75" s="88" t="s">
        <v>663</v>
      </c>
      <c r="DH75" s="7" t="s">
        <v>670</v>
      </c>
      <c r="DI75" s="7" t="s">
        <v>84</v>
      </c>
      <c r="DJ75" s="7" t="s">
        <v>197</v>
      </c>
      <c r="DK75" s="7" t="s">
        <v>198</v>
      </c>
      <c r="DL75" s="7" t="s">
        <v>196</v>
      </c>
      <c r="DQ75" s="7" t="s">
        <v>665</v>
      </c>
      <c r="DR75" s="7" t="s">
        <v>663</v>
      </c>
      <c r="EL75" s="833" t="s">
        <v>669</v>
      </c>
      <c r="EM75" s="319" t="s">
        <v>667</v>
      </c>
      <c r="EN75" s="275" t="s">
        <v>668</v>
      </c>
      <c r="EO75" s="387">
        <v>1</v>
      </c>
      <c r="EP75" s="387">
        <v>1</v>
      </c>
      <c r="EQ75" s="277">
        <v>1</v>
      </c>
      <c r="ER75" s="277">
        <v>1</v>
      </c>
      <c r="ES75" s="277">
        <v>1</v>
      </c>
      <c r="ET75" s="828">
        <v>1</v>
      </c>
    </row>
    <row r="76" spans="1:150" ht="48" customHeight="1" x14ac:dyDescent="0.2">
      <c r="A76" s="278" t="s">
        <v>53</v>
      </c>
      <c r="B76" s="431" t="s">
        <v>54</v>
      </c>
      <c r="C76" s="432" t="s">
        <v>55</v>
      </c>
      <c r="D76" s="432"/>
      <c r="E76" s="8" t="s">
        <v>641</v>
      </c>
      <c r="F76" s="282" t="str">
        <f t="shared" si="26"/>
        <v>E1.P_D</v>
      </c>
      <c r="G76" s="512" t="s">
        <v>106</v>
      </c>
      <c r="H76" s="513" t="s">
        <v>198</v>
      </c>
      <c r="I76" s="445"/>
      <c r="J76" s="285" t="s">
        <v>61</v>
      </c>
      <c r="K76" s="286" t="str">
        <f t="shared" si="27"/>
        <v>E1.P_D.MR1</v>
      </c>
      <c r="L76" s="514" t="s">
        <v>174</v>
      </c>
      <c r="M76" s="515" t="s">
        <v>532</v>
      </c>
      <c r="N76" s="289">
        <v>1400</v>
      </c>
      <c r="O76" s="494">
        <v>1800</v>
      </c>
      <c r="P76" s="483" t="s">
        <v>156</v>
      </c>
      <c r="Q76" s="495" t="str">
        <f t="shared" si="28"/>
        <v>E1.P_D.MR1-MP08-1</v>
      </c>
      <c r="R76" s="423" t="s">
        <v>671</v>
      </c>
      <c r="S76" s="315" t="s">
        <v>672</v>
      </c>
      <c r="T76" s="382">
        <v>200</v>
      </c>
      <c r="U76" s="383">
        <v>240</v>
      </c>
      <c r="V76" s="382" t="s">
        <v>67</v>
      </c>
      <c r="W76" s="296">
        <v>45</v>
      </c>
      <c r="X76" s="297">
        <v>65</v>
      </c>
      <c r="Y76" s="296">
        <v>65</v>
      </c>
      <c r="Z76" s="298">
        <v>65</v>
      </c>
      <c r="AA76" s="384"/>
      <c r="AB76" s="385"/>
      <c r="AC76" s="385"/>
      <c r="AD76" s="385"/>
      <c r="AE76" s="385"/>
      <c r="AF76" s="385"/>
      <c r="AG76" s="385"/>
      <c r="AH76" s="385"/>
      <c r="AI76" s="385"/>
      <c r="AJ76" s="385"/>
      <c r="AK76" s="385"/>
      <c r="AL76" s="385"/>
      <c r="AM76" s="385"/>
      <c r="AN76" s="385"/>
      <c r="AO76" s="385"/>
      <c r="AP76" s="385"/>
      <c r="AQ76" s="385"/>
      <c r="AR76" s="385"/>
      <c r="AS76" s="385"/>
      <c r="AT76" s="385"/>
      <c r="AU76" s="385"/>
      <c r="AV76" s="385"/>
      <c r="AW76" s="385"/>
      <c r="AX76" s="385"/>
      <c r="AY76" s="385"/>
      <c r="AZ76" s="385"/>
      <c r="BA76" s="385"/>
      <c r="BB76" s="385"/>
      <c r="BC76" s="386"/>
      <c r="BD76" s="302" t="s">
        <v>645</v>
      </c>
      <c r="BS76" s="90" t="s">
        <v>173</v>
      </c>
      <c r="BT76" s="90" t="s">
        <v>174</v>
      </c>
      <c r="BU76" s="91" t="s">
        <v>669</v>
      </c>
      <c r="BV76" s="88" t="s">
        <v>667</v>
      </c>
      <c r="DH76" s="7" t="s">
        <v>674</v>
      </c>
      <c r="DI76" s="7" t="s">
        <v>84</v>
      </c>
      <c r="DJ76" s="7" t="s">
        <v>197</v>
      </c>
      <c r="DK76" s="7" t="s">
        <v>198</v>
      </c>
      <c r="DL76" s="7" t="s">
        <v>196</v>
      </c>
      <c r="DQ76" s="7" t="s">
        <v>669</v>
      </c>
      <c r="DR76" s="7" t="s">
        <v>667</v>
      </c>
      <c r="EL76" s="833" t="s">
        <v>673</v>
      </c>
      <c r="EM76" s="319" t="s">
        <v>671</v>
      </c>
      <c r="EN76" s="275" t="s">
        <v>672</v>
      </c>
      <c r="EO76" s="387">
        <v>200</v>
      </c>
      <c r="EP76" s="387">
        <v>240</v>
      </c>
      <c r="EQ76" s="276">
        <v>45</v>
      </c>
      <c r="ER76" s="276">
        <v>65</v>
      </c>
      <c r="ES76" s="276">
        <v>65</v>
      </c>
      <c r="ET76" s="825">
        <v>65</v>
      </c>
    </row>
    <row r="77" spans="1:150" ht="68.25" customHeight="1" x14ac:dyDescent="0.2">
      <c r="A77" s="278" t="s">
        <v>53</v>
      </c>
      <c r="B77" s="431" t="s">
        <v>54</v>
      </c>
      <c r="C77" s="432" t="s">
        <v>55</v>
      </c>
      <c r="D77" s="432"/>
      <c r="E77" s="8" t="s">
        <v>641</v>
      </c>
      <c r="F77" s="282" t="str">
        <f t="shared" si="26"/>
        <v>E1.P_D</v>
      </c>
      <c r="G77" s="512" t="s">
        <v>106</v>
      </c>
      <c r="H77" s="513" t="s">
        <v>198</v>
      </c>
      <c r="I77" s="445"/>
      <c r="J77" s="285" t="s">
        <v>61</v>
      </c>
      <c r="K77" s="286" t="str">
        <f t="shared" si="27"/>
        <v>E1.P_D.MR1</v>
      </c>
      <c r="L77" s="514" t="s">
        <v>174</v>
      </c>
      <c r="M77" s="515" t="s">
        <v>532</v>
      </c>
      <c r="N77" s="289">
        <v>1400</v>
      </c>
      <c r="O77" s="494">
        <v>1800</v>
      </c>
      <c r="P77" s="483" t="s">
        <v>515</v>
      </c>
      <c r="Q77" s="495" t="str">
        <f t="shared" si="28"/>
        <v>E1.P_D.MR1-MP09-1</v>
      </c>
      <c r="R77" s="423" t="s">
        <v>675</v>
      </c>
      <c r="S77" s="315" t="s">
        <v>676</v>
      </c>
      <c r="T77" s="382">
        <v>154</v>
      </c>
      <c r="U77" s="383">
        <v>200</v>
      </c>
      <c r="V77" s="382" t="s">
        <v>67</v>
      </c>
      <c r="W77" s="296">
        <v>50</v>
      </c>
      <c r="X77" s="297">
        <v>50</v>
      </c>
      <c r="Y77" s="296">
        <v>50</v>
      </c>
      <c r="Z77" s="298">
        <v>50</v>
      </c>
      <c r="AA77" s="384"/>
      <c r="AB77" s="385"/>
      <c r="AC77" s="385"/>
      <c r="AD77" s="385"/>
      <c r="AE77" s="385"/>
      <c r="AF77" s="385"/>
      <c r="AG77" s="385"/>
      <c r="AH77" s="385"/>
      <c r="AI77" s="385"/>
      <c r="AJ77" s="385"/>
      <c r="AK77" s="385"/>
      <c r="AL77" s="385"/>
      <c r="AM77" s="385"/>
      <c r="AN77" s="385"/>
      <c r="AO77" s="385"/>
      <c r="AP77" s="385"/>
      <c r="AQ77" s="385"/>
      <c r="AR77" s="385"/>
      <c r="AS77" s="385"/>
      <c r="AT77" s="385"/>
      <c r="AU77" s="385"/>
      <c r="AV77" s="385"/>
      <c r="AW77" s="385"/>
      <c r="AX77" s="385"/>
      <c r="AY77" s="385"/>
      <c r="AZ77" s="385"/>
      <c r="BA77" s="385"/>
      <c r="BB77" s="385"/>
      <c r="BC77" s="386"/>
      <c r="BD77" s="302" t="s">
        <v>645</v>
      </c>
      <c r="BS77" s="90" t="s">
        <v>173</v>
      </c>
      <c r="BT77" s="90" t="s">
        <v>174</v>
      </c>
      <c r="BU77" s="91" t="s">
        <v>673</v>
      </c>
      <c r="BV77" s="88" t="s">
        <v>671</v>
      </c>
      <c r="DH77" s="7" t="s">
        <v>678</v>
      </c>
      <c r="DI77" s="7" t="s">
        <v>84</v>
      </c>
      <c r="DJ77" s="7" t="s">
        <v>197</v>
      </c>
      <c r="DK77" s="7" t="s">
        <v>198</v>
      </c>
      <c r="DL77" s="7" t="s">
        <v>196</v>
      </c>
      <c r="DQ77" s="7" t="s">
        <v>673</v>
      </c>
      <c r="DR77" s="7" t="s">
        <v>671</v>
      </c>
      <c r="EL77" s="833" t="s">
        <v>677</v>
      </c>
      <c r="EM77" s="319" t="s">
        <v>675</v>
      </c>
      <c r="EN77" s="275" t="s">
        <v>676</v>
      </c>
      <c r="EO77" s="387">
        <v>154</v>
      </c>
      <c r="EP77" s="387">
        <v>200</v>
      </c>
      <c r="EQ77" s="276">
        <v>50</v>
      </c>
      <c r="ER77" s="276">
        <v>50</v>
      </c>
      <c r="ES77" s="276">
        <v>50</v>
      </c>
      <c r="ET77" s="825">
        <v>50</v>
      </c>
    </row>
    <row r="78" spans="1:150" ht="84" customHeight="1" x14ac:dyDescent="0.2">
      <c r="A78" s="278" t="s">
        <v>53</v>
      </c>
      <c r="B78" s="431" t="s">
        <v>54</v>
      </c>
      <c r="C78" s="432" t="s">
        <v>55</v>
      </c>
      <c r="D78" s="432"/>
      <c r="E78" s="8" t="s">
        <v>641</v>
      </c>
      <c r="F78" s="282" t="str">
        <f t="shared" si="26"/>
        <v>E1.P_D</v>
      </c>
      <c r="G78" s="512" t="s">
        <v>106</v>
      </c>
      <c r="H78" s="513" t="s">
        <v>198</v>
      </c>
      <c r="I78" s="445"/>
      <c r="J78" s="285" t="s">
        <v>61</v>
      </c>
      <c r="K78" s="286" t="str">
        <f t="shared" si="27"/>
        <v>E1.P_D.MR1</v>
      </c>
      <c r="L78" s="514" t="s">
        <v>174</v>
      </c>
      <c r="M78" s="515" t="s">
        <v>532</v>
      </c>
      <c r="N78" s="289">
        <v>1400</v>
      </c>
      <c r="O78" s="494">
        <v>1800</v>
      </c>
      <c r="P78" s="483" t="s">
        <v>522</v>
      </c>
      <c r="Q78" s="495" t="str">
        <f t="shared" si="28"/>
        <v>E1.P_D.MR1-MP10-1</v>
      </c>
      <c r="R78" s="423" t="s">
        <v>679</v>
      </c>
      <c r="S78" s="315" t="s">
        <v>680</v>
      </c>
      <c r="T78" s="320">
        <v>0.1</v>
      </c>
      <c r="U78" s="321">
        <v>1</v>
      </c>
      <c r="V78" s="320" t="s">
        <v>67</v>
      </c>
      <c r="W78" s="322">
        <v>0.25</v>
      </c>
      <c r="X78" s="323">
        <v>0.25</v>
      </c>
      <c r="Y78" s="322">
        <v>0.25</v>
      </c>
      <c r="Z78" s="324">
        <v>0.25</v>
      </c>
      <c r="AA78" s="325"/>
      <c r="AB78" s="326"/>
      <c r="AC78" s="326"/>
      <c r="AD78" s="326"/>
      <c r="AE78" s="326"/>
      <c r="AF78" s="326"/>
      <c r="AG78" s="326"/>
      <c r="AH78" s="326"/>
      <c r="AI78" s="326"/>
      <c r="AJ78" s="326"/>
      <c r="AK78" s="326"/>
      <c r="AL78" s="326"/>
      <c r="AM78" s="326"/>
      <c r="AN78" s="326"/>
      <c r="AO78" s="326"/>
      <c r="AP78" s="326"/>
      <c r="AQ78" s="326"/>
      <c r="AR78" s="326"/>
      <c r="AS78" s="326"/>
      <c r="AT78" s="326"/>
      <c r="AU78" s="326"/>
      <c r="AV78" s="326"/>
      <c r="AW78" s="326"/>
      <c r="AX78" s="326"/>
      <c r="AY78" s="326"/>
      <c r="AZ78" s="326"/>
      <c r="BA78" s="326"/>
      <c r="BB78" s="326"/>
      <c r="BC78" s="327"/>
      <c r="BD78" s="302" t="s">
        <v>645</v>
      </c>
      <c r="BS78" s="90" t="s">
        <v>173</v>
      </c>
      <c r="BT78" s="90" t="s">
        <v>174</v>
      </c>
      <c r="BU78" s="91" t="s">
        <v>677</v>
      </c>
      <c r="BV78" s="88" t="s">
        <v>675</v>
      </c>
      <c r="DH78" s="7" t="s">
        <v>682</v>
      </c>
      <c r="DI78" s="7" t="s">
        <v>84</v>
      </c>
      <c r="DJ78" s="7" t="s">
        <v>197</v>
      </c>
      <c r="DK78" s="7" t="s">
        <v>198</v>
      </c>
      <c r="DL78" s="7" t="s">
        <v>196</v>
      </c>
      <c r="DQ78" s="7" t="s">
        <v>677</v>
      </c>
      <c r="DR78" s="7" t="s">
        <v>675</v>
      </c>
      <c r="EL78" s="833" t="s">
        <v>681</v>
      </c>
      <c r="EM78" s="319" t="s">
        <v>679</v>
      </c>
      <c r="EN78" s="275" t="s">
        <v>1898</v>
      </c>
      <c r="EO78" s="330">
        <v>10</v>
      </c>
      <c r="EP78" s="330">
        <v>100</v>
      </c>
      <c r="EQ78" s="330">
        <v>25</v>
      </c>
      <c r="ER78" s="330">
        <v>25</v>
      </c>
      <c r="ES78" s="330">
        <v>25</v>
      </c>
      <c r="ET78" s="824">
        <v>25</v>
      </c>
    </row>
    <row r="79" spans="1:150" ht="82.5" customHeight="1" x14ac:dyDescent="0.2">
      <c r="A79" s="278" t="s">
        <v>53</v>
      </c>
      <c r="B79" s="431" t="s">
        <v>54</v>
      </c>
      <c r="C79" s="432" t="s">
        <v>55</v>
      </c>
      <c r="D79" s="432"/>
      <c r="E79" s="8" t="s">
        <v>641</v>
      </c>
      <c r="F79" s="282" t="str">
        <f t="shared" si="26"/>
        <v>E1.P_D</v>
      </c>
      <c r="G79" s="512" t="s">
        <v>106</v>
      </c>
      <c r="H79" s="513" t="s">
        <v>198</v>
      </c>
      <c r="I79" s="445"/>
      <c r="J79" s="285" t="s">
        <v>61</v>
      </c>
      <c r="K79" s="286" t="str">
        <f t="shared" si="27"/>
        <v>E1.P_D.MR1</v>
      </c>
      <c r="L79" s="514" t="s">
        <v>174</v>
      </c>
      <c r="M79" s="515" t="s">
        <v>532</v>
      </c>
      <c r="N79" s="289">
        <v>1400</v>
      </c>
      <c r="O79" s="494">
        <v>1800</v>
      </c>
      <c r="P79" s="483" t="s">
        <v>610</v>
      </c>
      <c r="Q79" s="495" t="str">
        <f t="shared" si="28"/>
        <v>E1.P_D.MR1-MP11-1</v>
      </c>
      <c r="R79" s="423" t="s">
        <v>683</v>
      </c>
      <c r="S79" s="315" t="s">
        <v>684</v>
      </c>
      <c r="T79" s="294">
        <v>1</v>
      </c>
      <c r="U79" s="295">
        <v>2</v>
      </c>
      <c r="V79" s="294" t="s">
        <v>67</v>
      </c>
      <c r="W79" s="296">
        <v>0</v>
      </c>
      <c r="X79" s="297">
        <v>2</v>
      </c>
      <c r="Y79" s="296">
        <v>0</v>
      </c>
      <c r="Z79" s="298">
        <v>0</v>
      </c>
      <c r="AA79" s="299"/>
      <c r="AB79" s="300"/>
      <c r="AC79" s="300"/>
      <c r="AD79" s="300"/>
      <c r="AE79" s="300"/>
      <c r="AF79" s="300"/>
      <c r="AG79" s="300"/>
      <c r="AH79" s="300"/>
      <c r="AI79" s="300"/>
      <c r="AJ79" s="300"/>
      <c r="AK79" s="300"/>
      <c r="AL79" s="300"/>
      <c r="AM79" s="300"/>
      <c r="AN79" s="300"/>
      <c r="AO79" s="300"/>
      <c r="AP79" s="300"/>
      <c r="AQ79" s="300"/>
      <c r="AR79" s="300"/>
      <c r="AS79" s="300"/>
      <c r="AT79" s="300"/>
      <c r="AU79" s="300"/>
      <c r="AV79" s="300"/>
      <c r="AW79" s="300"/>
      <c r="AX79" s="300"/>
      <c r="AY79" s="300"/>
      <c r="AZ79" s="300"/>
      <c r="BA79" s="300"/>
      <c r="BB79" s="300"/>
      <c r="BC79" s="301"/>
      <c r="BD79" s="302" t="s">
        <v>645</v>
      </c>
      <c r="BS79" s="90" t="s">
        <v>173</v>
      </c>
      <c r="BT79" s="90" t="s">
        <v>174</v>
      </c>
      <c r="BU79" s="91" t="s">
        <v>681</v>
      </c>
      <c r="BV79" s="88" t="s">
        <v>679</v>
      </c>
      <c r="DH79" s="7" t="s">
        <v>686</v>
      </c>
      <c r="DI79" s="7" t="s">
        <v>84</v>
      </c>
      <c r="DJ79" s="7" t="s">
        <v>197</v>
      </c>
      <c r="DK79" s="7" t="s">
        <v>198</v>
      </c>
      <c r="DL79" s="7" t="s">
        <v>196</v>
      </c>
      <c r="DQ79" s="7" t="s">
        <v>681</v>
      </c>
      <c r="DR79" s="7" t="s">
        <v>679</v>
      </c>
      <c r="EL79" s="833" t="s">
        <v>685</v>
      </c>
      <c r="EM79" s="319" t="s">
        <v>683</v>
      </c>
      <c r="EN79" s="275" t="s">
        <v>684</v>
      </c>
      <c r="EO79" s="275">
        <v>1</v>
      </c>
      <c r="EP79" s="275">
        <v>2</v>
      </c>
      <c r="EQ79" s="276">
        <v>0</v>
      </c>
      <c r="ER79" s="813">
        <v>0</v>
      </c>
      <c r="ES79" s="814">
        <v>0.5</v>
      </c>
      <c r="ET79" s="823">
        <v>0.5</v>
      </c>
    </row>
    <row r="80" spans="1:150" ht="55.5" customHeight="1" x14ac:dyDescent="0.2">
      <c r="A80" s="278" t="s">
        <v>53</v>
      </c>
      <c r="B80" s="431" t="s">
        <v>54</v>
      </c>
      <c r="C80" s="432" t="s">
        <v>55</v>
      </c>
      <c r="D80" s="432"/>
      <c r="E80" s="8" t="s">
        <v>641</v>
      </c>
      <c r="F80" s="282" t="str">
        <f t="shared" si="26"/>
        <v>E1.P_D</v>
      </c>
      <c r="G80" s="512" t="s">
        <v>106</v>
      </c>
      <c r="H80" s="513" t="s">
        <v>198</v>
      </c>
      <c r="I80" s="445"/>
      <c r="J80" s="285" t="s">
        <v>61</v>
      </c>
      <c r="K80" s="286" t="str">
        <f t="shared" si="27"/>
        <v>E1.P_D.MR1</v>
      </c>
      <c r="L80" s="514" t="s">
        <v>174</v>
      </c>
      <c r="M80" s="515" t="s">
        <v>532</v>
      </c>
      <c r="N80" s="289">
        <v>1400</v>
      </c>
      <c r="O80" s="494">
        <v>1800</v>
      </c>
      <c r="P80" s="483" t="s">
        <v>615</v>
      </c>
      <c r="Q80" s="495" t="str">
        <f t="shared" si="28"/>
        <v>E1.P_D.MR1-MP12-1</v>
      </c>
      <c r="R80" s="423" t="s">
        <v>687</v>
      </c>
      <c r="S80" s="315" t="s">
        <v>688</v>
      </c>
      <c r="T80" s="382">
        <v>55</v>
      </c>
      <c r="U80" s="383">
        <v>57</v>
      </c>
      <c r="V80" s="382" t="s">
        <v>67</v>
      </c>
      <c r="W80" s="296">
        <v>0</v>
      </c>
      <c r="X80" s="297">
        <v>2</v>
      </c>
      <c r="Y80" s="296">
        <v>0</v>
      </c>
      <c r="Z80" s="298">
        <v>0</v>
      </c>
      <c r="AA80" s="384"/>
      <c r="AB80" s="385"/>
      <c r="AC80" s="385"/>
      <c r="AD80" s="385"/>
      <c r="AE80" s="385"/>
      <c r="AF80" s="385"/>
      <c r="AG80" s="385"/>
      <c r="AH80" s="385"/>
      <c r="AI80" s="385"/>
      <c r="AJ80" s="385"/>
      <c r="AK80" s="385"/>
      <c r="AL80" s="385"/>
      <c r="AM80" s="385"/>
      <c r="AN80" s="385"/>
      <c r="AO80" s="385"/>
      <c r="AP80" s="385"/>
      <c r="AQ80" s="385"/>
      <c r="AR80" s="385"/>
      <c r="AS80" s="385"/>
      <c r="AT80" s="385"/>
      <c r="AU80" s="385"/>
      <c r="AV80" s="385"/>
      <c r="AW80" s="385"/>
      <c r="AX80" s="385"/>
      <c r="AY80" s="385"/>
      <c r="AZ80" s="385"/>
      <c r="BA80" s="385"/>
      <c r="BB80" s="385"/>
      <c r="BC80" s="386"/>
      <c r="BD80" s="302" t="s">
        <v>645</v>
      </c>
      <c r="BS80" s="90" t="s">
        <v>173</v>
      </c>
      <c r="BT80" s="90" t="s">
        <v>174</v>
      </c>
      <c r="BU80" s="91" t="s">
        <v>685</v>
      </c>
      <c r="BV80" s="88" t="s">
        <v>683</v>
      </c>
      <c r="DH80" s="7" t="s">
        <v>690</v>
      </c>
      <c r="DI80" s="7" t="s">
        <v>84</v>
      </c>
      <c r="DJ80" s="7" t="s">
        <v>197</v>
      </c>
      <c r="DK80" s="7" t="s">
        <v>198</v>
      </c>
      <c r="DL80" s="7" t="s">
        <v>196</v>
      </c>
      <c r="DQ80" s="7" t="s">
        <v>685</v>
      </c>
      <c r="DR80" s="7" t="s">
        <v>683</v>
      </c>
      <c r="EL80" s="833" t="s">
        <v>689</v>
      </c>
      <c r="EM80" s="319" t="s">
        <v>687</v>
      </c>
      <c r="EN80" s="275" t="s">
        <v>688</v>
      </c>
      <c r="EO80" s="836">
        <v>55</v>
      </c>
      <c r="EP80" s="836">
        <v>57</v>
      </c>
      <c r="EQ80" s="808">
        <v>0</v>
      </c>
      <c r="ER80" s="813">
        <v>1</v>
      </c>
      <c r="ES80" s="813">
        <v>1</v>
      </c>
      <c r="ET80" s="835">
        <v>0</v>
      </c>
    </row>
    <row r="81" spans="1:150" ht="69" customHeight="1" thickBot="1" x14ac:dyDescent="0.25">
      <c r="A81" s="278" t="s">
        <v>53</v>
      </c>
      <c r="B81" s="431" t="s">
        <v>54</v>
      </c>
      <c r="C81" s="432" t="s">
        <v>55</v>
      </c>
      <c r="D81" s="432"/>
      <c r="E81" s="8" t="s">
        <v>641</v>
      </c>
      <c r="F81" s="282" t="str">
        <f t="shared" si="26"/>
        <v>E1.P_D</v>
      </c>
      <c r="G81" s="516" t="s">
        <v>106</v>
      </c>
      <c r="H81" s="513" t="s">
        <v>198</v>
      </c>
      <c r="I81" s="449"/>
      <c r="J81" s="342" t="s">
        <v>61</v>
      </c>
      <c r="K81" s="286" t="str">
        <f t="shared" si="27"/>
        <v>E1.P_D.MR1</v>
      </c>
      <c r="L81" s="514" t="s">
        <v>174</v>
      </c>
      <c r="M81" s="515" t="s">
        <v>532</v>
      </c>
      <c r="N81" s="429">
        <v>1400</v>
      </c>
      <c r="O81" s="500">
        <v>1800</v>
      </c>
      <c r="P81" s="483" t="s">
        <v>620</v>
      </c>
      <c r="Q81" s="501" t="str">
        <f t="shared" si="28"/>
        <v>E1.P_D.MR1-MP13-1</v>
      </c>
      <c r="R81" s="478" t="s">
        <v>691</v>
      </c>
      <c r="S81" s="338" t="s">
        <v>688</v>
      </c>
      <c r="T81" s="352">
        <v>1</v>
      </c>
      <c r="U81" s="353">
        <v>1</v>
      </c>
      <c r="V81" s="352" t="s">
        <v>102</v>
      </c>
      <c r="W81" s="396">
        <v>0.25</v>
      </c>
      <c r="X81" s="397">
        <v>0.25</v>
      </c>
      <c r="Y81" s="396">
        <v>0.25</v>
      </c>
      <c r="Z81" s="398">
        <v>0.25</v>
      </c>
      <c r="AA81" s="299"/>
      <c r="AB81" s="300"/>
      <c r="AC81" s="300"/>
      <c r="AD81" s="300"/>
      <c r="AE81" s="300"/>
      <c r="AF81" s="300"/>
      <c r="AG81" s="300"/>
      <c r="AH81" s="300"/>
      <c r="AI81" s="300"/>
      <c r="AJ81" s="300"/>
      <c r="AK81" s="300"/>
      <c r="AL81" s="300"/>
      <c r="AM81" s="300"/>
      <c r="AN81" s="300"/>
      <c r="AO81" s="300"/>
      <c r="AP81" s="300"/>
      <c r="AQ81" s="300"/>
      <c r="AR81" s="300"/>
      <c r="AS81" s="300"/>
      <c r="AT81" s="300"/>
      <c r="AU81" s="300"/>
      <c r="AV81" s="300"/>
      <c r="AW81" s="300"/>
      <c r="AX81" s="300"/>
      <c r="AY81" s="300"/>
      <c r="AZ81" s="300"/>
      <c r="BA81" s="300"/>
      <c r="BB81" s="300"/>
      <c r="BC81" s="301"/>
      <c r="BD81" s="302" t="s">
        <v>645</v>
      </c>
      <c r="BS81" s="90" t="s">
        <v>173</v>
      </c>
      <c r="BT81" s="90" t="s">
        <v>174</v>
      </c>
      <c r="BU81" s="91" t="s">
        <v>689</v>
      </c>
      <c r="BV81" s="88" t="s">
        <v>687</v>
      </c>
      <c r="DH81" s="7" t="s">
        <v>693</v>
      </c>
      <c r="DI81" s="7" t="s">
        <v>84</v>
      </c>
      <c r="DJ81" s="7" t="s">
        <v>197</v>
      </c>
      <c r="DK81" s="7" t="s">
        <v>198</v>
      </c>
      <c r="DL81" s="7" t="s">
        <v>196</v>
      </c>
      <c r="DQ81" s="7" t="s">
        <v>689</v>
      </c>
      <c r="DR81" s="7" t="s">
        <v>687</v>
      </c>
      <c r="EL81" s="833" t="s">
        <v>692</v>
      </c>
      <c r="EM81" s="319" t="s">
        <v>691</v>
      </c>
      <c r="EN81" s="809" t="s">
        <v>668</v>
      </c>
      <c r="EO81" s="275">
        <v>1</v>
      </c>
      <c r="EP81" s="275">
        <v>1</v>
      </c>
      <c r="EQ81" s="330">
        <v>1</v>
      </c>
      <c r="ER81" s="330">
        <v>1</v>
      </c>
      <c r="ES81" s="330">
        <v>1</v>
      </c>
      <c r="ET81" s="824">
        <v>1</v>
      </c>
    </row>
    <row r="82" spans="1:150" ht="100.5" customHeight="1" x14ac:dyDescent="0.2">
      <c r="A82" s="278" t="s">
        <v>53</v>
      </c>
      <c r="B82" s="453" t="s">
        <v>54</v>
      </c>
      <c r="C82" s="454" t="s">
        <v>55</v>
      </c>
      <c r="D82" s="433" t="s">
        <v>694</v>
      </c>
      <c r="E82" s="3" t="s">
        <v>695</v>
      </c>
      <c r="F82" s="434" t="str">
        <f t="shared" si="26"/>
        <v>E1.P_E</v>
      </c>
      <c r="G82" s="435" t="s">
        <v>116</v>
      </c>
      <c r="H82" s="480" t="s">
        <v>209</v>
      </c>
      <c r="I82" s="406" t="s">
        <v>696</v>
      </c>
      <c r="J82" s="437" t="s">
        <v>61</v>
      </c>
      <c r="K82" s="400" t="str">
        <f t="shared" si="27"/>
        <v>E1.P_E.MR1</v>
      </c>
      <c r="L82" s="517" t="s">
        <v>183</v>
      </c>
      <c r="M82" s="518" t="s">
        <v>532</v>
      </c>
      <c r="N82" s="248">
        <v>288</v>
      </c>
      <c r="O82" s="248">
        <v>400</v>
      </c>
      <c r="P82" s="519" t="s">
        <v>64</v>
      </c>
      <c r="Q82" s="520" t="str">
        <f t="shared" si="28"/>
        <v>E1.P_E.MR1-MP01-1</v>
      </c>
      <c r="R82" s="521" t="s">
        <v>697</v>
      </c>
      <c r="S82" s="522" t="s">
        <v>698</v>
      </c>
      <c r="T82" s="523">
        <v>0</v>
      </c>
      <c r="U82" s="524">
        <v>1</v>
      </c>
      <c r="V82" s="523" t="s">
        <v>67</v>
      </c>
      <c r="W82" s="525">
        <v>0</v>
      </c>
      <c r="X82" s="526">
        <v>0</v>
      </c>
      <c r="Y82" s="527">
        <v>0.65</v>
      </c>
      <c r="Z82" s="528">
        <v>0.35</v>
      </c>
      <c r="AA82" s="439">
        <f>120000000+119237525+762475</f>
        <v>240000000</v>
      </c>
      <c r="AB82" s="440"/>
      <c r="AC82" s="440">
        <v>0</v>
      </c>
      <c r="AD82" s="440"/>
      <c r="AE82" s="440"/>
      <c r="AF82" s="440"/>
      <c r="AG82" s="440">
        <f t="shared" ref="AG82" si="29">SUM(AA82:AF82)</f>
        <v>240000000</v>
      </c>
      <c r="AH82" s="440">
        <f t="shared" ref="AH82:AT82" si="30">+AA82</f>
        <v>240000000</v>
      </c>
      <c r="AI82" s="440">
        <f t="shared" si="30"/>
        <v>0</v>
      </c>
      <c r="AJ82" s="440">
        <f t="shared" si="30"/>
        <v>0</v>
      </c>
      <c r="AK82" s="440">
        <f t="shared" si="30"/>
        <v>0</v>
      </c>
      <c r="AL82" s="440">
        <f t="shared" si="30"/>
        <v>0</v>
      </c>
      <c r="AM82" s="440">
        <f t="shared" si="30"/>
        <v>0</v>
      </c>
      <c r="AN82" s="440">
        <f t="shared" si="30"/>
        <v>240000000</v>
      </c>
      <c r="AO82" s="440">
        <f t="shared" si="30"/>
        <v>240000000</v>
      </c>
      <c r="AP82" s="440">
        <f t="shared" si="30"/>
        <v>0</v>
      </c>
      <c r="AQ82" s="440">
        <f t="shared" si="30"/>
        <v>0</v>
      </c>
      <c r="AR82" s="440">
        <f t="shared" si="30"/>
        <v>0</v>
      </c>
      <c r="AS82" s="440">
        <f t="shared" si="30"/>
        <v>0</v>
      </c>
      <c r="AT82" s="440">
        <f t="shared" si="30"/>
        <v>0</v>
      </c>
      <c r="AU82" s="440">
        <f t="shared" ref="AU82" si="31">SUM(AO82:AT82)</f>
        <v>240000000</v>
      </c>
      <c r="AV82" s="440">
        <f t="shared" ref="AV82:BA82" si="32">+AO82</f>
        <v>240000000</v>
      </c>
      <c r="AW82" s="440">
        <f t="shared" si="32"/>
        <v>0</v>
      </c>
      <c r="AX82" s="440">
        <f t="shared" si="32"/>
        <v>0</v>
      </c>
      <c r="AY82" s="440">
        <f t="shared" si="32"/>
        <v>0</v>
      </c>
      <c r="AZ82" s="440">
        <f t="shared" si="32"/>
        <v>0</v>
      </c>
      <c r="BA82" s="440">
        <f t="shared" si="32"/>
        <v>0</v>
      </c>
      <c r="BB82" s="440">
        <f t="shared" ref="BB82" si="33">SUM(AV82:BA82)</f>
        <v>240000000</v>
      </c>
      <c r="BC82" s="441">
        <f t="shared" ref="BC82" si="34">+BB82+AU82+AN82+AG82</f>
        <v>960000000</v>
      </c>
      <c r="BD82" s="302" t="s">
        <v>699</v>
      </c>
      <c r="BS82" s="90" t="s">
        <v>173</v>
      </c>
      <c r="BT82" s="90" t="s">
        <v>174</v>
      </c>
      <c r="BU82" s="91" t="s">
        <v>692</v>
      </c>
      <c r="BV82" s="88" t="s">
        <v>691</v>
      </c>
      <c r="DH82" s="7" t="s">
        <v>701</v>
      </c>
      <c r="DI82" s="7" t="s">
        <v>84</v>
      </c>
      <c r="DJ82" s="7" t="s">
        <v>197</v>
      </c>
      <c r="DK82" s="7" t="s">
        <v>198</v>
      </c>
      <c r="DL82" s="7" t="s">
        <v>196</v>
      </c>
      <c r="DQ82" s="7" t="s">
        <v>692</v>
      </c>
      <c r="DR82" s="7" t="s">
        <v>691</v>
      </c>
      <c r="EL82" s="827" t="s">
        <v>700</v>
      </c>
      <c r="EM82" s="822" t="s">
        <v>697</v>
      </c>
      <c r="EN82" s="275" t="s">
        <v>698</v>
      </c>
      <c r="EO82" s="275">
        <v>0</v>
      </c>
      <c r="EP82" s="275">
        <v>1</v>
      </c>
      <c r="EQ82" s="276">
        <v>0</v>
      </c>
      <c r="ER82" s="814">
        <v>0.1</v>
      </c>
      <c r="ES82" s="815">
        <v>0.45</v>
      </c>
      <c r="ET82" s="826">
        <v>0.45</v>
      </c>
    </row>
    <row r="83" spans="1:150" ht="69" customHeight="1" x14ac:dyDescent="0.2">
      <c r="A83" s="278" t="s">
        <v>53</v>
      </c>
      <c r="B83" s="431" t="s">
        <v>54</v>
      </c>
      <c r="C83" s="432" t="s">
        <v>55</v>
      </c>
      <c r="D83" s="432"/>
      <c r="E83" s="8" t="s">
        <v>695</v>
      </c>
      <c r="F83" s="282" t="str">
        <f t="shared" si="26"/>
        <v>E1.P_E</v>
      </c>
      <c r="G83" s="492" t="s">
        <v>116</v>
      </c>
      <c r="H83" s="492" t="s">
        <v>209</v>
      </c>
      <c r="I83" s="445"/>
      <c r="J83" s="285" t="s">
        <v>61</v>
      </c>
      <c r="K83" s="286" t="str">
        <f t="shared" si="27"/>
        <v>E1.P_E.MR1</v>
      </c>
      <c r="L83" s="514" t="s">
        <v>183</v>
      </c>
      <c r="M83" s="515" t="s">
        <v>532</v>
      </c>
      <c r="N83" s="289">
        <v>288</v>
      </c>
      <c r="O83" s="289">
        <v>400</v>
      </c>
      <c r="P83" s="519" t="s">
        <v>87</v>
      </c>
      <c r="Q83" s="529" t="str">
        <f t="shared" si="28"/>
        <v>E1.P_E.MR1-MP02-1</v>
      </c>
      <c r="R83" s="530" t="s">
        <v>702</v>
      </c>
      <c r="S83" s="531" t="s">
        <v>703</v>
      </c>
      <c r="T83" s="532">
        <v>0</v>
      </c>
      <c r="U83" s="533">
        <v>1</v>
      </c>
      <c r="V83" s="532" t="s">
        <v>67</v>
      </c>
      <c r="W83" s="534">
        <v>0.5</v>
      </c>
      <c r="X83" s="535">
        <v>0.5</v>
      </c>
      <c r="Y83" s="536">
        <v>0</v>
      </c>
      <c r="Z83" s="537">
        <v>0</v>
      </c>
      <c r="AA83" s="538"/>
      <c r="AB83" s="539"/>
      <c r="AC83" s="539"/>
      <c r="AD83" s="539"/>
      <c r="AE83" s="539"/>
      <c r="AF83" s="539"/>
      <c r="AG83" s="539"/>
      <c r="AH83" s="539"/>
      <c r="AI83" s="539"/>
      <c r="AJ83" s="539"/>
      <c r="AK83" s="539"/>
      <c r="AL83" s="539"/>
      <c r="AM83" s="539"/>
      <c r="AN83" s="539"/>
      <c r="AO83" s="539"/>
      <c r="AP83" s="539"/>
      <c r="AQ83" s="539"/>
      <c r="AR83" s="539"/>
      <c r="AS83" s="539"/>
      <c r="AT83" s="539"/>
      <c r="AU83" s="539"/>
      <c r="AV83" s="539"/>
      <c r="AW83" s="539"/>
      <c r="AX83" s="539"/>
      <c r="AY83" s="539"/>
      <c r="AZ83" s="539"/>
      <c r="BA83" s="539"/>
      <c r="BB83" s="539"/>
      <c r="BC83" s="540"/>
      <c r="BD83" s="302" t="s">
        <v>699</v>
      </c>
      <c r="BS83" s="88" t="s">
        <v>182</v>
      </c>
      <c r="BT83" s="88" t="s">
        <v>183</v>
      </c>
      <c r="BU83" s="91" t="s">
        <v>700</v>
      </c>
      <c r="BV83" s="88" t="s">
        <v>697</v>
      </c>
      <c r="DH83" s="7" t="s">
        <v>705</v>
      </c>
      <c r="DI83" s="7" t="s">
        <v>84</v>
      </c>
      <c r="DJ83" s="7" t="s">
        <v>208</v>
      </c>
      <c r="DK83" s="7" t="s">
        <v>209</v>
      </c>
      <c r="DL83" s="7" t="s">
        <v>207</v>
      </c>
      <c r="DQ83" s="7" t="s">
        <v>700</v>
      </c>
      <c r="DR83" s="7" t="s">
        <v>697</v>
      </c>
      <c r="EL83" s="827" t="s">
        <v>704</v>
      </c>
      <c r="EM83" s="822" t="s">
        <v>702</v>
      </c>
      <c r="EN83" s="275" t="s">
        <v>703</v>
      </c>
      <c r="EO83" s="275">
        <v>0</v>
      </c>
      <c r="EP83" s="275">
        <v>1</v>
      </c>
      <c r="EQ83" s="277">
        <v>0.5</v>
      </c>
      <c r="ER83" s="277">
        <v>0.5</v>
      </c>
      <c r="ES83" s="276">
        <v>0</v>
      </c>
      <c r="ET83" s="825">
        <v>0</v>
      </c>
    </row>
    <row r="84" spans="1:150" ht="54" customHeight="1" x14ac:dyDescent="0.2">
      <c r="A84" s="278" t="s">
        <v>53</v>
      </c>
      <c r="B84" s="431" t="s">
        <v>54</v>
      </c>
      <c r="C84" s="432" t="s">
        <v>55</v>
      </c>
      <c r="D84" s="432"/>
      <c r="E84" s="8" t="s">
        <v>695</v>
      </c>
      <c r="F84" s="282" t="str">
        <f t="shared" si="26"/>
        <v>E1.P_E</v>
      </c>
      <c r="G84" s="492" t="s">
        <v>116</v>
      </c>
      <c r="H84" s="492" t="s">
        <v>209</v>
      </c>
      <c r="I84" s="445"/>
      <c r="J84" s="285" t="s">
        <v>61</v>
      </c>
      <c r="K84" s="286" t="str">
        <f t="shared" si="27"/>
        <v>E1.P_E.MR1</v>
      </c>
      <c r="L84" s="514" t="s">
        <v>183</v>
      </c>
      <c r="M84" s="515" t="s">
        <v>532</v>
      </c>
      <c r="N84" s="289">
        <v>288</v>
      </c>
      <c r="O84" s="289">
        <v>400</v>
      </c>
      <c r="P84" s="519" t="s">
        <v>99</v>
      </c>
      <c r="Q84" s="529" t="str">
        <f t="shared" si="28"/>
        <v>E1.P_E.MR1-MP03-1</v>
      </c>
      <c r="R84" s="530" t="s">
        <v>706</v>
      </c>
      <c r="S84" s="531" t="s">
        <v>707</v>
      </c>
      <c r="T84" s="541">
        <v>0.4</v>
      </c>
      <c r="U84" s="542">
        <v>1</v>
      </c>
      <c r="V84" s="541" t="s">
        <v>67</v>
      </c>
      <c r="W84" s="536">
        <v>0</v>
      </c>
      <c r="X84" s="535">
        <v>0.3</v>
      </c>
      <c r="Y84" s="534">
        <v>0.6</v>
      </c>
      <c r="Z84" s="543">
        <v>0.1</v>
      </c>
      <c r="AA84" s="544"/>
      <c r="AB84" s="545"/>
      <c r="AC84" s="545"/>
      <c r="AD84" s="545"/>
      <c r="AE84" s="545"/>
      <c r="AF84" s="545"/>
      <c r="AG84" s="545"/>
      <c r="AH84" s="545"/>
      <c r="AI84" s="545"/>
      <c r="AJ84" s="545"/>
      <c r="AK84" s="545"/>
      <c r="AL84" s="545"/>
      <c r="AM84" s="545"/>
      <c r="AN84" s="545"/>
      <c r="AO84" s="545"/>
      <c r="AP84" s="545"/>
      <c r="AQ84" s="545"/>
      <c r="AR84" s="545"/>
      <c r="AS84" s="545"/>
      <c r="AT84" s="545"/>
      <c r="AU84" s="545"/>
      <c r="AV84" s="545"/>
      <c r="AW84" s="545"/>
      <c r="AX84" s="545"/>
      <c r="AY84" s="545"/>
      <c r="AZ84" s="545"/>
      <c r="BA84" s="545"/>
      <c r="BB84" s="545"/>
      <c r="BC84" s="546"/>
      <c r="BD84" s="302" t="s">
        <v>699</v>
      </c>
      <c r="BS84" s="90" t="s">
        <v>182</v>
      </c>
      <c r="BT84" s="90" t="s">
        <v>183</v>
      </c>
      <c r="BU84" s="91" t="s">
        <v>704</v>
      </c>
      <c r="BV84" s="88" t="s">
        <v>702</v>
      </c>
      <c r="DH84" s="7" t="s">
        <v>709</v>
      </c>
      <c r="DI84" s="7" t="s">
        <v>84</v>
      </c>
      <c r="DJ84" s="7" t="s">
        <v>208</v>
      </c>
      <c r="DK84" s="7" t="s">
        <v>209</v>
      </c>
      <c r="DL84" s="7" t="s">
        <v>207</v>
      </c>
      <c r="DQ84" s="7" t="s">
        <v>704</v>
      </c>
      <c r="DR84" s="7" t="s">
        <v>702</v>
      </c>
      <c r="EL84" s="827" t="s">
        <v>708</v>
      </c>
      <c r="EM84" s="822" t="s">
        <v>706</v>
      </c>
      <c r="EN84" s="275" t="s">
        <v>1899</v>
      </c>
      <c r="EO84" s="276">
        <v>40</v>
      </c>
      <c r="EP84" s="276">
        <v>100</v>
      </c>
      <c r="EQ84" s="276">
        <v>0</v>
      </c>
      <c r="ER84" s="814">
        <v>100</v>
      </c>
      <c r="ES84" s="814">
        <v>0</v>
      </c>
      <c r="ET84" s="823">
        <v>0</v>
      </c>
    </row>
    <row r="85" spans="1:150" ht="69" customHeight="1" x14ac:dyDescent="0.2">
      <c r="A85" s="278" t="s">
        <v>53</v>
      </c>
      <c r="B85" s="431" t="s">
        <v>54</v>
      </c>
      <c r="C85" s="432" t="s">
        <v>55</v>
      </c>
      <c r="D85" s="432"/>
      <c r="E85" s="8" t="s">
        <v>695</v>
      </c>
      <c r="F85" s="282" t="str">
        <f t="shared" si="26"/>
        <v>E1.P_E</v>
      </c>
      <c r="G85" s="492" t="s">
        <v>116</v>
      </c>
      <c r="H85" s="492" t="s">
        <v>209</v>
      </c>
      <c r="I85" s="445"/>
      <c r="J85" s="285" t="s">
        <v>61</v>
      </c>
      <c r="K85" s="286" t="str">
        <f t="shared" si="27"/>
        <v>E1.P_E.MR1</v>
      </c>
      <c r="L85" s="514" t="s">
        <v>183</v>
      </c>
      <c r="M85" s="515" t="s">
        <v>532</v>
      </c>
      <c r="N85" s="289">
        <v>288</v>
      </c>
      <c r="O85" s="289">
        <v>400</v>
      </c>
      <c r="P85" s="519" t="s">
        <v>112</v>
      </c>
      <c r="Q85" s="529" t="str">
        <f t="shared" si="28"/>
        <v>E1.P_E.MR1-MP04-1</v>
      </c>
      <c r="R85" s="530" t="s">
        <v>710</v>
      </c>
      <c r="S85" s="531" t="s">
        <v>711</v>
      </c>
      <c r="T85" s="532">
        <v>1</v>
      </c>
      <c r="U85" s="533">
        <v>1</v>
      </c>
      <c r="V85" s="532" t="s">
        <v>102</v>
      </c>
      <c r="W85" s="547">
        <v>0.25</v>
      </c>
      <c r="X85" s="548">
        <v>0.25</v>
      </c>
      <c r="Y85" s="547">
        <v>0.25</v>
      </c>
      <c r="Z85" s="549">
        <v>0.25</v>
      </c>
      <c r="AA85" s="538"/>
      <c r="AB85" s="539"/>
      <c r="AC85" s="539"/>
      <c r="AD85" s="539"/>
      <c r="AE85" s="539"/>
      <c r="AF85" s="539"/>
      <c r="AG85" s="539"/>
      <c r="AH85" s="539"/>
      <c r="AI85" s="539"/>
      <c r="AJ85" s="539"/>
      <c r="AK85" s="539"/>
      <c r="AL85" s="539"/>
      <c r="AM85" s="539"/>
      <c r="AN85" s="539"/>
      <c r="AO85" s="539"/>
      <c r="AP85" s="539"/>
      <c r="AQ85" s="539"/>
      <c r="AR85" s="539"/>
      <c r="AS85" s="539"/>
      <c r="AT85" s="539"/>
      <c r="AU85" s="539"/>
      <c r="AV85" s="539"/>
      <c r="AW85" s="539"/>
      <c r="AX85" s="539"/>
      <c r="AY85" s="539"/>
      <c r="AZ85" s="539"/>
      <c r="BA85" s="539"/>
      <c r="BB85" s="539"/>
      <c r="BC85" s="540"/>
      <c r="BD85" s="302" t="s">
        <v>699</v>
      </c>
      <c r="BS85" s="90" t="s">
        <v>182</v>
      </c>
      <c r="BT85" s="90" t="s">
        <v>183</v>
      </c>
      <c r="BU85" s="91" t="s">
        <v>708</v>
      </c>
      <c r="BV85" s="88" t="s">
        <v>706</v>
      </c>
      <c r="DH85" s="7" t="s">
        <v>713</v>
      </c>
      <c r="DI85" s="7" t="s">
        <v>84</v>
      </c>
      <c r="DJ85" s="7" t="s">
        <v>208</v>
      </c>
      <c r="DK85" s="7" t="s">
        <v>209</v>
      </c>
      <c r="DL85" s="7" t="s">
        <v>207</v>
      </c>
      <c r="DQ85" s="7" t="s">
        <v>708</v>
      </c>
      <c r="DR85" s="7" t="s">
        <v>706</v>
      </c>
      <c r="EL85" s="827" t="s">
        <v>712</v>
      </c>
      <c r="EM85" s="822" t="s">
        <v>710</v>
      </c>
      <c r="EN85" s="275" t="s">
        <v>711</v>
      </c>
      <c r="EO85" s="275">
        <v>1</v>
      </c>
      <c r="EP85" s="275">
        <v>1</v>
      </c>
      <c r="EQ85" s="330">
        <v>1</v>
      </c>
      <c r="ER85" s="330">
        <v>1</v>
      </c>
      <c r="ES85" s="330">
        <v>1</v>
      </c>
      <c r="ET85" s="824">
        <v>1</v>
      </c>
    </row>
    <row r="86" spans="1:150" ht="57.75" customHeight="1" thickBot="1" x14ac:dyDescent="0.25">
      <c r="A86" s="278" t="s">
        <v>53</v>
      </c>
      <c r="B86" s="431" t="s">
        <v>54</v>
      </c>
      <c r="C86" s="432" t="s">
        <v>55</v>
      </c>
      <c r="D86" s="432"/>
      <c r="E86" s="8" t="s">
        <v>695</v>
      </c>
      <c r="F86" s="282" t="str">
        <f t="shared" si="26"/>
        <v>E1.P_E</v>
      </c>
      <c r="G86" s="497" t="s">
        <v>116</v>
      </c>
      <c r="H86" s="497" t="s">
        <v>209</v>
      </c>
      <c r="I86" s="449"/>
      <c r="J86" s="342" t="s">
        <v>61</v>
      </c>
      <c r="K86" s="402" t="str">
        <f t="shared" si="27"/>
        <v>E1.P_E.MR1</v>
      </c>
      <c r="L86" s="550" t="s">
        <v>183</v>
      </c>
      <c r="M86" s="551" t="s">
        <v>532</v>
      </c>
      <c r="N86" s="429">
        <v>288</v>
      </c>
      <c r="O86" s="429">
        <v>400</v>
      </c>
      <c r="P86" s="519" t="s">
        <v>122</v>
      </c>
      <c r="Q86" s="552" t="str">
        <f t="shared" si="28"/>
        <v>E1.P_E.MR1-MP05-1</v>
      </c>
      <c r="R86" s="553" t="s">
        <v>714</v>
      </c>
      <c r="S86" s="554" t="s">
        <v>715</v>
      </c>
      <c r="T86" s="555">
        <v>8</v>
      </c>
      <c r="U86" s="556">
        <v>10</v>
      </c>
      <c r="V86" s="555" t="s">
        <v>67</v>
      </c>
      <c r="W86" s="557">
        <v>3</v>
      </c>
      <c r="X86" s="558">
        <v>3</v>
      </c>
      <c r="Y86" s="557">
        <v>2</v>
      </c>
      <c r="Z86" s="559">
        <v>2</v>
      </c>
      <c r="AA86" s="538"/>
      <c r="AB86" s="539"/>
      <c r="AC86" s="539"/>
      <c r="AD86" s="539"/>
      <c r="AE86" s="539"/>
      <c r="AF86" s="539"/>
      <c r="AG86" s="539"/>
      <c r="AH86" s="539"/>
      <c r="AI86" s="539"/>
      <c r="AJ86" s="539"/>
      <c r="AK86" s="539"/>
      <c r="AL86" s="539"/>
      <c r="AM86" s="539"/>
      <c r="AN86" s="539"/>
      <c r="AO86" s="539"/>
      <c r="AP86" s="539"/>
      <c r="AQ86" s="539"/>
      <c r="AR86" s="539"/>
      <c r="AS86" s="539"/>
      <c r="AT86" s="539"/>
      <c r="AU86" s="539"/>
      <c r="AV86" s="539"/>
      <c r="AW86" s="539"/>
      <c r="AX86" s="539"/>
      <c r="AY86" s="539"/>
      <c r="AZ86" s="539"/>
      <c r="BA86" s="539"/>
      <c r="BB86" s="539"/>
      <c r="BC86" s="540"/>
      <c r="BD86" s="302" t="s">
        <v>699</v>
      </c>
      <c r="BS86" s="90" t="s">
        <v>182</v>
      </c>
      <c r="BT86" s="90" t="s">
        <v>183</v>
      </c>
      <c r="BU86" s="91" t="s">
        <v>712</v>
      </c>
      <c r="BV86" s="88" t="s">
        <v>710</v>
      </c>
      <c r="DH86" s="7" t="s">
        <v>717</v>
      </c>
      <c r="DI86" s="7" t="s">
        <v>84</v>
      </c>
      <c r="DJ86" s="7" t="s">
        <v>208</v>
      </c>
      <c r="DK86" s="7" t="s">
        <v>209</v>
      </c>
      <c r="DL86" s="7" t="s">
        <v>207</v>
      </c>
      <c r="DQ86" s="7" t="s">
        <v>712</v>
      </c>
      <c r="DR86" s="7" t="s">
        <v>710</v>
      </c>
      <c r="EL86" s="827" t="s">
        <v>716</v>
      </c>
      <c r="EM86" s="822" t="s">
        <v>714</v>
      </c>
      <c r="EN86" s="275" t="s">
        <v>715</v>
      </c>
      <c r="EO86" s="275">
        <v>8</v>
      </c>
      <c r="EP86" s="275">
        <v>10</v>
      </c>
      <c r="EQ86" s="276">
        <v>3</v>
      </c>
      <c r="ER86" s="813">
        <v>2</v>
      </c>
      <c r="ES86" s="813">
        <v>3</v>
      </c>
      <c r="ET86" s="825">
        <v>2</v>
      </c>
    </row>
    <row r="87" spans="1:150" ht="139.5" customHeight="1" x14ac:dyDescent="0.2">
      <c r="A87" s="278" t="s">
        <v>53</v>
      </c>
      <c r="B87" s="431" t="s">
        <v>54</v>
      </c>
      <c r="C87" s="432" t="s">
        <v>55</v>
      </c>
      <c r="D87" s="433" t="s">
        <v>694</v>
      </c>
      <c r="E87" s="3" t="s">
        <v>718</v>
      </c>
      <c r="F87" s="434" t="str">
        <f t="shared" si="26"/>
        <v>E1.P_F</v>
      </c>
      <c r="G87" s="435" t="s">
        <v>126</v>
      </c>
      <c r="H87" s="480" t="s">
        <v>224</v>
      </c>
      <c r="I87" s="456" t="s">
        <v>719</v>
      </c>
      <c r="J87" s="457" t="s">
        <v>61</v>
      </c>
      <c r="K87" s="458" t="str">
        <f t="shared" si="27"/>
        <v>E1.P_F.MR1</v>
      </c>
      <c r="L87" s="362" t="s">
        <v>194</v>
      </c>
      <c r="M87" s="363" t="s">
        <v>720</v>
      </c>
      <c r="N87" s="364">
        <v>1</v>
      </c>
      <c r="O87" s="248">
        <v>4</v>
      </c>
      <c r="P87" s="378" t="s">
        <v>64</v>
      </c>
      <c r="Q87" s="367" t="str">
        <f t="shared" si="28"/>
        <v>E1.P_F.MR1-MP01-1</v>
      </c>
      <c r="R87" s="419" t="s">
        <v>721</v>
      </c>
      <c r="S87" s="369" t="s">
        <v>722</v>
      </c>
      <c r="T87" s="370">
        <v>0</v>
      </c>
      <c r="U87" s="371">
        <v>2</v>
      </c>
      <c r="V87" s="370" t="s">
        <v>67</v>
      </c>
      <c r="W87" s="256">
        <v>0</v>
      </c>
      <c r="X87" s="372">
        <v>0</v>
      </c>
      <c r="Y87" s="256">
        <v>1</v>
      </c>
      <c r="Z87" s="373">
        <v>0</v>
      </c>
      <c r="AA87" s="439">
        <f>842628725+455000000+91274910+470084400+121736000+14277900+792806407+43072995+54590+61600-1000888865-264000000</f>
        <v>1566108662</v>
      </c>
      <c r="AB87" s="440">
        <f>1295389438+89172574</f>
        <v>1384562012</v>
      </c>
      <c r="AC87" s="440">
        <v>0</v>
      </c>
      <c r="AD87" s="440"/>
      <c r="AE87" s="440"/>
      <c r="AF87" s="440">
        <f>14467695+95861631</f>
        <v>110329326</v>
      </c>
      <c r="AG87" s="440">
        <f t="shared" ref="AG87" si="35">SUM(AA87:AF87)</f>
        <v>3061000000</v>
      </c>
      <c r="AH87" s="440">
        <f t="shared" ref="AH87:AT87" si="36">+AA87</f>
        <v>1566108662</v>
      </c>
      <c r="AI87" s="440">
        <f t="shared" si="36"/>
        <v>1384562012</v>
      </c>
      <c r="AJ87" s="440">
        <f t="shared" si="36"/>
        <v>0</v>
      </c>
      <c r="AK87" s="440">
        <f t="shared" si="36"/>
        <v>0</v>
      </c>
      <c r="AL87" s="440">
        <f t="shared" si="36"/>
        <v>0</v>
      </c>
      <c r="AM87" s="440">
        <f t="shared" si="36"/>
        <v>110329326</v>
      </c>
      <c r="AN87" s="440">
        <f t="shared" si="36"/>
        <v>3061000000</v>
      </c>
      <c r="AO87" s="440">
        <f t="shared" si="36"/>
        <v>1566108662</v>
      </c>
      <c r="AP87" s="440">
        <f t="shared" si="36"/>
        <v>1384562012</v>
      </c>
      <c r="AQ87" s="440">
        <f t="shared" si="36"/>
        <v>0</v>
      </c>
      <c r="AR87" s="440">
        <f t="shared" si="36"/>
        <v>0</v>
      </c>
      <c r="AS87" s="440">
        <f t="shared" si="36"/>
        <v>0</v>
      </c>
      <c r="AT87" s="440">
        <f t="shared" si="36"/>
        <v>110329326</v>
      </c>
      <c r="AU87" s="440">
        <f t="shared" ref="AU87" si="37">SUM(AO87:AT87)</f>
        <v>3061000000</v>
      </c>
      <c r="AV87" s="440">
        <f t="shared" ref="AV87:BA87" si="38">+AO87</f>
        <v>1566108662</v>
      </c>
      <c r="AW87" s="440">
        <f t="shared" si="38"/>
        <v>1384562012</v>
      </c>
      <c r="AX87" s="440">
        <f t="shared" si="38"/>
        <v>0</v>
      </c>
      <c r="AY87" s="440">
        <f t="shared" si="38"/>
        <v>0</v>
      </c>
      <c r="AZ87" s="440">
        <f t="shared" si="38"/>
        <v>0</v>
      </c>
      <c r="BA87" s="440">
        <f t="shared" si="38"/>
        <v>110329326</v>
      </c>
      <c r="BB87" s="440">
        <f t="shared" ref="BB87" si="39">SUM(AV87:BA87)</f>
        <v>3061000000</v>
      </c>
      <c r="BC87" s="441">
        <f t="shared" ref="BC87" si="40">+BB87+AU87+AN87+AG87</f>
        <v>12244000000</v>
      </c>
      <c r="BD87" s="302" t="s">
        <v>699</v>
      </c>
      <c r="BS87" s="90" t="s">
        <v>182</v>
      </c>
      <c r="BT87" s="90" t="s">
        <v>183</v>
      </c>
      <c r="BU87" s="91" t="s">
        <v>716</v>
      </c>
      <c r="BV87" s="88" t="s">
        <v>714</v>
      </c>
      <c r="DH87" s="7" t="s">
        <v>724</v>
      </c>
      <c r="DI87" s="7" t="s">
        <v>84</v>
      </c>
      <c r="DJ87" s="7" t="s">
        <v>208</v>
      </c>
      <c r="DK87" s="7" t="s">
        <v>209</v>
      </c>
      <c r="DL87" s="7" t="s">
        <v>207</v>
      </c>
      <c r="DQ87" s="7" t="s">
        <v>716</v>
      </c>
      <c r="DR87" s="7" t="s">
        <v>714</v>
      </c>
      <c r="EL87" s="827" t="s">
        <v>723</v>
      </c>
      <c r="EM87" s="319" t="s">
        <v>721</v>
      </c>
      <c r="EN87" s="275" t="s">
        <v>722</v>
      </c>
      <c r="EO87" s="275">
        <v>0</v>
      </c>
      <c r="EP87" s="275">
        <v>2</v>
      </c>
      <c r="EQ87" s="808">
        <v>0</v>
      </c>
      <c r="ER87" s="813">
        <v>0</v>
      </c>
      <c r="ES87" s="808">
        <v>1</v>
      </c>
      <c r="ET87" s="829">
        <v>1</v>
      </c>
    </row>
    <row r="88" spans="1:150" ht="48" customHeight="1" x14ac:dyDescent="0.2">
      <c r="A88" s="278" t="s">
        <v>53</v>
      </c>
      <c r="B88" s="560" t="s">
        <v>54</v>
      </c>
      <c r="C88" s="281" t="s">
        <v>55</v>
      </c>
      <c r="D88" s="281"/>
      <c r="E88" s="8" t="s">
        <v>718</v>
      </c>
      <c r="F88" s="282" t="str">
        <f t="shared" si="26"/>
        <v>E1.P_F</v>
      </c>
      <c r="G88" s="561" t="s">
        <v>126</v>
      </c>
      <c r="H88" s="561" t="s">
        <v>224</v>
      </c>
      <c r="I88" s="459"/>
      <c r="J88" s="460" t="s">
        <v>61</v>
      </c>
      <c r="K88" s="375" t="str">
        <f t="shared" si="27"/>
        <v>E1.P_F.MR1</v>
      </c>
      <c r="L88" s="514" t="s">
        <v>194</v>
      </c>
      <c r="M88" s="515" t="s">
        <v>720</v>
      </c>
      <c r="N88" s="376">
        <v>1</v>
      </c>
      <c r="O88" s="289">
        <v>4</v>
      </c>
      <c r="P88" s="378" t="s">
        <v>87</v>
      </c>
      <c r="Q88" s="379" t="str">
        <f t="shared" si="28"/>
        <v>E1.P_F.MR1-MP02-1</v>
      </c>
      <c r="R88" s="423" t="s">
        <v>725</v>
      </c>
      <c r="S88" s="315" t="s">
        <v>726</v>
      </c>
      <c r="T88" s="294">
        <v>0</v>
      </c>
      <c r="U88" s="295">
        <v>3</v>
      </c>
      <c r="V88" s="294" t="s">
        <v>67</v>
      </c>
      <c r="W88" s="296">
        <v>0</v>
      </c>
      <c r="X88" s="297">
        <v>2</v>
      </c>
      <c r="Y88" s="296">
        <v>1</v>
      </c>
      <c r="Z88" s="298">
        <v>0</v>
      </c>
      <c r="AA88" s="299"/>
      <c r="AB88" s="300"/>
      <c r="AC88" s="300"/>
      <c r="AD88" s="300"/>
      <c r="AE88" s="300"/>
      <c r="AF88" s="300"/>
      <c r="AG88" s="300"/>
      <c r="AH88" s="300"/>
      <c r="AI88" s="300"/>
      <c r="AJ88" s="300"/>
      <c r="AK88" s="300"/>
      <c r="AL88" s="300"/>
      <c r="AM88" s="300"/>
      <c r="AN88" s="300"/>
      <c r="AO88" s="300"/>
      <c r="AP88" s="300"/>
      <c r="AQ88" s="300"/>
      <c r="AR88" s="300"/>
      <c r="AS88" s="300"/>
      <c r="AT88" s="300"/>
      <c r="AU88" s="300"/>
      <c r="AV88" s="300"/>
      <c r="AW88" s="300"/>
      <c r="AX88" s="300"/>
      <c r="AY88" s="300"/>
      <c r="AZ88" s="300"/>
      <c r="BA88" s="300"/>
      <c r="BB88" s="300"/>
      <c r="BC88" s="301"/>
      <c r="BD88" s="302" t="s">
        <v>699</v>
      </c>
      <c r="BS88" s="88" t="s">
        <v>193</v>
      </c>
      <c r="BT88" s="88" t="s">
        <v>194</v>
      </c>
      <c r="BU88" s="91" t="s">
        <v>723</v>
      </c>
      <c r="BV88" s="88" t="s">
        <v>721</v>
      </c>
      <c r="DH88" s="7" t="s">
        <v>728</v>
      </c>
      <c r="DI88" s="7" t="s">
        <v>84</v>
      </c>
      <c r="DJ88" s="7" t="s">
        <v>223</v>
      </c>
      <c r="DK88" s="7" t="s">
        <v>224</v>
      </c>
      <c r="DL88" s="7" t="s">
        <v>222</v>
      </c>
      <c r="DQ88" s="7" t="s">
        <v>723</v>
      </c>
      <c r="DR88" s="7" t="s">
        <v>721</v>
      </c>
      <c r="EL88" s="827" t="s">
        <v>727</v>
      </c>
      <c r="EM88" s="319" t="s">
        <v>725</v>
      </c>
      <c r="EN88" s="275" t="s">
        <v>726</v>
      </c>
      <c r="EO88" s="275">
        <v>0</v>
      </c>
      <c r="EP88" s="275">
        <v>3</v>
      </c>
      <c r="EQ88" s="276">
        <v>0</v>
      </c>
      <c r="ER88" s="276">
        <v>2</v>
      </c>
      <c r="ES88" s="276">
        <v>1</v>
      </c>
      <c r="ET88" s="825">
        <v>0</v>
      </c>
    </row>
    <row r="89" spans="1:150" ht="54" customHeight="1" x14ac:dyDescent="0.2">
      <c r="A89" s="278" t="s">
        <v>53</v>
      </c>
      <c r="B89" s="560" t="s">
        <v>54</v>
      </c>
      <c r="C89" s="281" t="s">
        <v>55</v>
      </c>
      <c r="D89" s="281"/>
      <c r="E89" s="8" t="s">
        <v>718</v>
      </c>
      <c r="F89" s="282" t="str">
        <f t="shared" si="26"/>
        <v>E1.P_F</v>
      </c>
      <c r="G89" s="561" t="s">
        <v>126</v>
      </c>
      <c r="H89" s="561" t="s">
        <v>224</v>
      </c>
      <c r="I89" s="459"/>
      <c r="J89" s="460" t="s">
        <v>61</v>
      </c>
      <c r="K89" s="375" t="str">
        <f t="shared" si="27"/>
        <v>E1.P_F.MR1</v>
      </c>
      <c r="L89" s="514" t="s">
        <v>194</v>
      </c>
      <c r="M89" s="515" t="s">
        <v>720</v>
      </c>
      <c r="N89" s="376">
        <v>1</v>
      </c>
      <c r="O89" s="289">
        <v>4</v>
      </c>
      <c r="P89" s="378" t="s">
        <v>99</v>
      </c>
      <c r="Q89" s="379" t="str">
        <f t="shared" si="28"/>
        <v>E1.P_F.MR1-MP03-1</v>
      </c>
      <c r="R89" s="423" t="s">
        <v>729</v>
      </c>
      <c r="S89" s="315" t="s">
        <v>730</v>
      </c>
      <c r="T89" s="320">
        <v>0.7</v>
      </c>
      <c r="U89" s="321">
        <v>1</v>
      </c>
      <c r="V89" s="320" t="s">
        <v>67</v>
      </c>
      <c r="W89" s="316">
        <v>0.3</v>
      </c>
      <c r="X89" s="297">
        <v>0</v>
      </c>
      <c r="Y89" s="296">
        <v>0</v>
      </c>
      <c r="Z89" s="298">
        <v>0</v>
      </c>
      <c r="AA89" s="325"/>
      <c r="AB89" s="326"/>
      <c r="AC89" s="326"/>
      <c r="AD89" s="326"/>
      <c r="AE89" s="326"/>
      <c r="AF89" s="326"/>
      <c r="AG89" s="326"/>
      <c r="AH89" s="326"/>
      <c r="AI89" s="326"/>
      <c r="AJ89" s="326"/>
      <c r="AK89" s="326"/>
      <c r="AL89" s="326"/>
      <c r="AM89" s="326"/>
      <c r="AN89" s="326"/>
      <c r="AO89" s="326"/>
      <c r="AP89" s="326"/>
      <c r="AQ89" s="326"/>
      <c r="AR89" s="326"/>
      <c r="AS89" s="326"/>
      <c r="AT89" s="326"/>
      <c r="AU89" s="326"/>
      <c r="AV89" s="326"/>
      <c r="AW89" s="326"/>
      <c r="AX89" s="326"/>
      <c r="AY89" s="326"/>
      <c r="AZ89" s="326"/>
      <c r="BA89" s="326"/>
      <c r="BB89" s="326"/>
      <c r="BC89" s="327"/>
      <c r="BD89" s="302" t="s">
        <v>699</v>
      </c>
      <c r="BS89" s="90" t="s">
        <v>193</v>
      </c>
      <c r="BT89" s="90" t="s">
        <v>194</v>
      </c>
      <c r="BU89" s="91" t="s">
        <v>727</v>
      </c>
      <c r="BV89" s="88" t="s">
        <v>725</v>
      </c>
      <c r="DH89" s="7" t="s">
        <v>732</v>
      </c>
      <c r="DI89" s="7" t="s">
        <v>84</v>
      </c>
      <c r="DJ89" s="7" t="s">
        <v>223</v>
      </c>
      <c r="DK89" s="7" t="s">
        <v>224</v>
      </c>
      <c r="DL89" s="7" t="s">
        <v>222</v>
      </c>
      <c r="DQ89" s="7" t="s">
        <v>727</v>
      </c>
      <c r="DR89" s="7" t="s">
        <v>725</v>
      </c>
      <c r="EL89" s="827" t="s">
        <v>731</v>
      </c>
      <c r="EM89" s="319" t="s">
        <v>729</v>
      </c>
      <c r="EN89" s="275" t="s">
        <v>1900</v>
      </c>
      <c r="EO89" s="807">
        <v>70</v>
      </c>
      <c r="EP89" s="807">
        <v>100</v>
      </c>
      <c r="EQ89" s="807">
        <v>30</v>
      </c>
      <c r="ER89" s="813">
        <v>25</v>
      </c>
      <c r="ES89" s="813">
        <v>25</v>
      </c>
      <c r="ET89" s="829">
        <v>20</v>
      </c>
    </row>
    <row r="90" spans="1:150" ht="48.75" customHeight="1" thickBot="1" x14ac:dyDescent="0.25">
      <c r="A90" s="278" t="s">
        <v>53</v>
      </c>
      <c r="B90" s="560" t="s">
        <v>54</v>
      </c>
      <c r="C90" s="281" t="s">
        <v>55</v>
      </c>
      <c r="D90" s="281"/>
      <c r="E90" s="8" t="s">
        <v>718</v>
      </c>
      <c r="F90" s="282" t="str">
        <f t="shared" si="26"/>
        <v>E1.P_F</v>
      </c>
      <c r="G90" s="561" t="s">
        <v>126</v>
      </c>
      <c r="H90" s="561" t="s">
        <v>224</v>
      </c>
      <c r="I90" s="465"/>
      <c r="J90" s="466" t="s">
        <v>61</v>
      </c>
      <c r="K90" s="467" t="str">
        <f t="shared" si="27"/>
        <v>E1.P_F.MR1</v>
      </c>
      <c r="L90" s="550" t="s">
        <v>194</v>
      </c>
      <c r="M90" s="551" t="s">
        <v>720</v>
      </c>
      <c r="N90" s="390">
        <v>1</v>
      </c>
      <c r="O90" s="429">
        <v>4</v>
      </c>
      <c r="P90" s="378" t="s">
        <v>112</v>
      </c>
      <c r="Q90" s="393" t="str">
        <f t="shared" si="28"/>
        <v>E1.P_F.MR1-MP04-1</v>
      </c>
      <c r="R90" s="478" t="s">
        <v>733</v>
      </c>
      <c r="S90" s="338" t="s">
        <v>734</v>
      </c>
      <c r="T90" s="562">
        <v>0.9</v>
      </c>
      <c r="U90" s="563">
        <v>1</v>
      </c>
      <c r="V90" s="562" t="s">
        <v>67</v>
      </c>
      <c r="W90" s="404">
        <v>0.1</v>
      </c>
      <c r="X90" s="355">
        <v>0</v>
      </c>
      <c r="Y90" s="354">
        <v>0</v>
      </c>
      <c r="Z90" s="356">
        <v>0</v>
      </c>
      <c r="AA90" s="325"/>
      <c r="AB90" s="326"/>
      <c r="AC90" s="326"/>
      <c r="AD90" s="326"/>
      <c r="AE90" s="326"/>
      <c r="AF90" s="326"/>
      <c r="AG90" s="326"/>
      <c r="AH90" s="326"/>
      <c r="AI90" s="326"/>
      <c r="AJ90" s="326"/>
      <c r="AK90" s="326"/>
      <c r="AL90" s="326"/>
      <c r="AM90" s="326"/>
      <c r="AN90" s="326"/>
      <c r="AO90" s="326"/>
      <c r="AP90" s="326"/>
      <c r="AQ90" s="326"/>
      <c r="AR90" s="326"/>
      <c r="AS90" s="326"/>
      <c r="AT90" s="326"/>
      <c r="AU90" s="326"/>
      <c r="AV90" s="326"/>
      <c r="AW90" s="326"/>
      <c r="AX90" s="326"/>
      <c r="AY90" s="326"/>
      <c r="AZ90" s="326"/>
      <c r="BA90" s="326"/>
      <c r="BB90" s="326"/>
      <c r="BC90" s="327"/>
      <c r="BD90" s="302" t="s">
        <v>699</v>
      </c>
      <c r="BS90" s="90" t="s">
        <v>193</v>
      </c>
      <c r="BT90" s="90" t="s">
        <v>194</v>
      </c>
      <c r="BU90" s="91" t="s">
        <v>731</v>
      </c>
      <c r="BV90" s="88" t="s">
        <v>729</v>
      </c>
      <c r="DH90" s="7" t="s">
        <v>736</v>
      </c>
      <c r="DI90" s="7" t="s">
        <v>84</v>
      </c>
      <c r="DJ90" s="7" t="s">
        <v>223</v>
      </c>
      <c r="DK90" s="7" t="s">
        <v>224</v>
      </c>
      <c r="DL90" s="7" t="s">
        <v>222</v>
      </c>
      <c r="DQ90" s="7" t="s">
        <v>731</v>
      </c>
      <c r="DR90" s="7" t="s">
        <v>729</v>
      </c>
      <c r="EL90" s="827" t="s">
        <v>735</v>
      </c>
      <c r="EM90" s="319" t="s">
        <v>733</v>
      </c>
      <c r="EN90" s="275" t="s">
        <v>1901</v>
      </c>
      <c r="EO90" s="807">
        <v>90</v>
      </c>
      <c r="EP90" s="807">
        <v>100</v>
      </c>
      <c r="EQ90" s="807">
        <v>10</v>
      </c>
      <c r="ER90" s="813">
        <v>90</v>
      </c>
      <c r="ES90" s="808">
        <v>0</v>
      </c>
      <c r="ET90" s="835">
        <v>0</v>
      </c>
    </row>
    <row r="91" spans="1:150" ht="134.25" customHeight="1" x14ac:dyDescent="0.2">
      <c r="A91" s="278" t="s">
        <v>53</v>
      </c>
      <c r="B91" s="431" t="s">
        <v>54</v>
      </c>
      <c r="C91" s="432" t="s">
        <v>55</v>
      </c>
      <c r="D91" s="432"/>
      <c r="E91" s="8" t="s">
        <v>718</v>
      </c>
      <c r="F91" s="282" t="str">
        <f t="shared" si="26"/>
        <v>E1.P_F</v>
      </c>
      <c r="G91" s="455" t="s">
        <v>126</v>
      </c>
      <c r="H91" s="455" t="s">
        <v>224</v>
      </c>
      <c r="I91" s="456" t="s">
        <v>737</v>
      </c>
      <c r="J91" s="457" t="s">
        <v>167</v>
      </c>
      <c r="K91" s="458" t="str">
        <f t="shared" si="27"/>
        <v>E1.P_F.MR2</v>
      </c>
      <c r="L91" s="362" t="s">
        <v>205</v>
      </c>
      <c r="M91" s="363" t="s">
        <v>532</v>
      </c>
      <c r="N91" s="364">
        <v>2598</v>
      </c>
      <c r="O91" s="248">
        <v>3100</v>
      </c>
      <c r="P91" s="378" t="s">
        <v>64</v>
      </c>
      <c r="Q91" s="367" t="str">
        <f t="shared" si="28"/>
        <v>E1.P_F.MR2-MP01-1</v>
      </c>
      <c r="R91" s="419" t="s">
        <v>738</v>
      </c>
      <c r="S91" s="369" t="s">
        <v>739</v>
      </c>
      <c r="T91" s="370">
        <v>1</v>
      </c>
      <c r="U91" s="371">
        <v>1</v>
      </c>
      <c r="V91" s="370" t="s">
        <v>102</v>
      </c>
      <c r="W91" s="564">
        <v>0.25</v>
      </c>
      <c r="X91" s="565">
        <v>0.25</v>
      </c>
      <c r="Y91" s="564">
        <v>0.25</v>
      </c>
      <c r="Z91" s="566">
        <v>0.25</v>
      </c>
      <c r="AA91" s="299"/>
      <c r="AB91" s="300"/>
      <c r="AC91" s="300"/>
      <c r="AD91" s="300"/>
      <c r="AE91" s="300"/>
      <c r="AF91" s="300"/>
      <c r="AG91" s="300"/>
      <c r="AH91" s="300"/>
      <c r="AI91" s="300"/>
      <c r="AJ91" s="300"/>
      <c r="AK91" s="300"/>
      <c r="AL91" s="300"/>
      <c r="AM91" s="300"/>
      <c r="AN91" s="300"/>
      <c r="AO91" s="300"/>
      <c r="AP91" s="300"/>
      <c r="AQ91" s="300"/>
      <c r="AR91" s="300"/>
      <c r="AS91" s="300"/>
      <c r="AT91" s="300"/>
      <c r="AU91" s="300"/>
      <c r="AV91" s="300"/>
      <c r="AW91" s="300"/>
      <c r="AX91" s="300"/>
      <c r="AY91" s="300"/>
      <c r="AZ91" s="300"/>
      <c r="BA91" s="300"/>
      <c r="BB91" s="300"/>
      <c r="BC91" s="301"/>
      <c r="BD91" s="302" t="s">
        <v>699</v>
      </c>
      <c r="BS91" s="90" t="s">
        <v>193</v>
      </c>
      <c r="BT91" s="90" t="s">
        <v>194</v>
      </c>
      <c r="BU91" s="91" t="s">
        <v>735</v>
      </c>
      <c r="BV91" s="88" t="s">
        <v>733</v>
      </c>
      <c r="DH91" s="7" t="s">
        <v>741</v>
      </c>
      <c r="DI91" s="7" t="s">
        <v>84</v>
      </c>
      <c r="DJ91" s="7" t="s">
        <v>223</v>
      </c>
      <c r="DK91" s="7" t="s">
        <v>224</v>
      </c>
      <c r="DL91" s="7" t="s">
        <v>222</v>
      </c>
      <c r="DQ91" s="7" t="s">
        <v>735</v>
      </c>
      <c r="DR91" s="7" t="s">
        <v>733</v>
      </c>
      <c r="EL91" s="827" t="s">
        <v>740</v>
      </c>
      <c r="EM91" s="319" t="s">
        <v>738</v>
      </c>
      <c r="EN91" s="275" t="s">
        <v>739</v>
      </c>
      <c r="EO91" s="275">
        <v>1</v>
      </c>
      <c r="EP91" s="275">
        <v>1</v>
      </c>
      <c r="EQ91" s="330">
        <v>1</v>
      </c>
      <c r="ER91" s="330">
        <v>1</v>
      </c>
      <c r="ES91" s="330">
        <v>1</v>
      </c>
      <c r="ET91" s="824">
        <v>1</v>
      </c>
    </row>
    <row r="92" spans="1:150" ht="61.5" customHeight="1" x14ac:dyDescent="0.2">
      <c r="A92" s="278" t="s">
        <v>53</v>
      </c>
      <c r="B92" s="431" t="s">
        <v>54</v>
      </c>
      <c r="C92" s="432" t="s">
        <v>55</v>
      </c>
      <c r="D92" s="432"/>
      <c r="E92" s="8" t="s">
        <v>718</v>
      </c>
      <c r="F92" s="282" t="str">
        <f t="shared" si="26"/>
        <v>E1.P_F</v>
      </c>
      <c r="G92" s="455" t="s">
        <v>126</v>
      </c>
      <c r="H92" s="455" t="s">
        <v>224</v>
      </c>
      <c r="I92" s="459"/>
      <c r="J92" s="460" t="s">
        <v>167</v>
      </c>
      <c r="K92" s="375" t="str">
        <f t="shared" si="27"/>
        <v>E1.P_F.MR2</v>
      </c>
      <c r="L92" s="514" t="s">
        <v>205</v>
      </c>
      <c r="M92" s="515" t="s">
        <v>532</v>
      </c>
      <c r="N92" s="376">
        <v>2598</v>
      </c>
      <c r="O92" s="289">
        <v>3100</v>
      </c>
      <c r="P92" s="378" t="s">
        <v>87</v>
      </c>
      <c r="Q92" s="379" t="str">
        <f t="shared" si="28"/>
        <v>E1.P_F.MR2-MP02-1</v>
      </c>
      <c r="R92" s="423" t="s">
        <v>742</v>
      </c>
      <c r="S92" s="315" t="s">
        <v>433</v>
      </c>
      <c r="T92" s="294">
        <v>3</v>
      </c>
      <c r="U92" s="295">
        <v>3</v>
      </c>
      <c r="V92" s="294" t="s">
        <v>102</v>
      </c>
      <c r="W92" s="316">
        <v>0.5</v>
      </c>
      <c r="X92" s="331">
        <v>0.5</v>
      </c>
      <c r="Y92" s="296">
        <v>1</v>
      </c>
      <c r="Z92" s="298">
        <v>1</v>
      </c>
      <c r="AA92" s="299"/>
      <c r="AB92" s="300"/>
      <c r="AC92" s="300"/>
      <c r="AD92" s="300"/>
      <c r="AE92" s="300"/>
      <c r="AF92" s="300"/>
      <c r="AG92" s="300"/>
      <c r="AH92" s="300"/>
      <c r="AI92" s="300"/>
      <c r="AJ92" s="300"/>
      <c r="AK92" s="300"/>
      <c r="AL92" s="300"/>
      <c r="AM92" s="300"/>
      <c r="AN92" s="300"/>
      <c r="AO92" s="300"/>
      <c r="AP92" s="300"/>
      <c r="AQ92" s="300"/>
      <c r="AR92" s="300"/>
      <c r="AS92" s="300"/>
      <c r="AT92" s="300"/>
      <c r="AU92" s="300"/>
      <c r="AV92" s="300"/>
      <c r="AW92" s="300"/>
      <c r="AX92" s="300"/>
      <c r="AY92" s="300"/>
      <c r="AZ92" s="300"/>
      <c r="BA92" s="300"/>
      <c r="BB92" s="300"/>
      <c r="BC92" s="301"/>
      <c r="BD92" s="302" t="s">
        <v>699</v>
      </c>
      <c r="BS92" s="88" t="s">
        <v>204</v>
      </c>
      <c r="BT92" s="88" t="s">
        <v>205</v>
      </c>
      <c r="BU92" s="91" t="s">
        <v>740</v>
      </c>
      <c r="BV92" s="88" t="s">
        <v>738</v>
      </c>
      <c r="DH92" s="7" t="s">
        <v>744</v>
      </c>
      <c r="DI92" s="7" t="s">
        <v>84</v>
      </c>
      <c r="DJ92" s="7" t="s">
        <v>223</v>
      </c>
      <c r="DK92" s="7" t="s">
        <v>224</v>
      </c>
      <c r="DL92" s="7" t="s">
        <v>234</v>
      </c>
      <c r="DQ92" s="7" t="s">
        <v>740</v>
      </c>
      <c r="DR92" s="7" t="s">
        <v>738</v>
      </c>
      <c r="EL92" s="827" t="s">
        <v>743</v>
      </c>
      <c r="EM92" s="319" t="s">
        <v>742</v>
      </c>
      <c r="EN92" s="275" t="s">
        <v>433</v>
      </c>
      <c r="EO92" s="275">
        <v>3</v>
      </c>
      <c r="EP92" s="275">
        <v>3</v>
      </c>
      <c r="EQ92" s="277">
        <v>3</v>
      </c>
      <c r="ER92" s="277">
        <v>3</v>
      </c>
      <c r="ES92" s="276">
        <v>3</v>
      </c>
      <c r="ET92" s="825">
        <v>3</v>
      </c>
    </row>
    <row r="93" spans="1:150" ht="43.5" customHeight="1" x14ac:dyDescent="0.2">
      <c r="A93" s="278" t="s">
        <v>53</v>
      </c>
      <c r="B93" s="431" t="s">
        <v>54</v>
      </c>
      <c r="C93" s="432" t="s">
        <v>55</v>
      </c>
      <c r="D93" s="432"/>
      <c r="E93" s="8" t="s">
        <v>718</v>
      </c>
      <c r="F93" s="282" t="str">
        <f t="shared" si="26"/>
        <v>E1.P_F</v>
      </c>
      <c r="G93" s="455" t="s">
        <v>126</v>
      </c>
      <c r="H93" s="455" t="s">
        <v>224</v>
      </c>
      <c r="I93" s="459"/>
      <c r="J93" s="460" t="s">
        <v>167</v>
      </c>
      <c r="K93" s="375" t="str">
        <f t="shared" si="27"/>
        <v>E1.P_F.MR2</v>
      </c>
      <c r="L93" s="514" t="s">
        <v>205</v>
      </c>
      <c r="M93" s="515" t="s">
        <v>532</v>
      </c>
      <c r="N93" s="376">
        <v>2598</v>
      </c>
      <c r="O93" s="289">
        <v>3100</v>
      </c>
      <c r="P93" s="378" t="s">
        <v>99</v>
      </c>
      <c r="Q93" s="379" t="str">
        <f t="shared" si="28"/>
        <v>E1.P_F.MR2-MP03-1</v>
      </c>
      <c r="R93" s="423" t="s">
        <v>745</v>
      </c>
      <c r="S93" s="315" t="s">
        <v>746</v>
      </c>
      <c r="T93" s="294">
        <v>1</v>
      </c>
      <c r="U93" s="295">
        <v>1</v>
      </c>
      <c r="V93" s="294" t="s">
        <v>102</v>
      </c>
      <c r="W93" s="322">
        <v>0.25</v>
      </c>
      <c r="X93" s="323">
        <v>0.25</v>
      </c>
      <c r="Y93" s="322">
        <v>0.25</v>
      </c>
      <c r="Z93" s="324">
        <v>0.25</v>
      </c>
      <c r="AA93" s="299"/>
      <c r="AB93" s="300"/>
      <c r="AC93" s="300"/>
      <c r="AD93" s="300"/>
      <c r="AE93" s="300"/>
      <c r="AF93" s="300"/>
      <c r="AG93" s="300"/>
      <c r="AH93" s="300"/>
      <c r="AI93" s="300"/>
      <c r="AJ93" s="300"/>
      <c r="AK93" s="300"/>
      <c r="AL93" s="300"/>
      <c r="AM93" s="300"/>
      <c r="AN93" s="300"/>
      <c r="AO93" s="300"/>
      <c r="AP93" s="300"/>
      <c r="AQ93" s="300"/>
      <c r="AR93" s="300"/>
      <c r="AS93" s="300"/>
      <c r="AT93" s="300"/>
      <c r="AU93" s="300"/>
      <c r="AV93" s="300"/>
      <c r="AW93" s="300"/>
      <c r="AX93" s="300"/>
      <c r="AY93" s="300"/>
      <c r="AZ93" s="300"/>
      <c r="BA93" s="300"/>
      <c r="BB93" s="300"/>
      <c r="BC93" s="301"/>
      <c r="BD93" s="302" t="s">
        <v>699</v>
      </c>
      <c r="BS93" s="90" t="s">
        <v>204</v>
      </c>
      <c r="BT93" s="90" t="s">
        <v>205</v>
      </c>
      <c r="BU93" s="91" t="s">
        <v>743</v>
      </c>
      <c r="BV93" s="88" t="s">
        <v>742</v>
      </c>
      <c r="DH93" s="7" t="s">
        <v>748</v>
      </c>
      <c r="DI93" s="7" t="s">
        <v>84</v>
      </c>
      <c r="DJ93" s="7" t="s">
        <v>223</v>
      </c>
      <c r="DK93" s="7" t="s">
        <v>224</v>
      </c>
      <c r="DL93" s="7" t="s">
        <v>234</v>
      </c>
      <c r="DQ93" s="7" t="s">
        <v>743</v>
      </c>
      <c r="DR93" s="7" t="s">
        <v>742</v>
      </c>
      <c r="EL93" s="827" t="s">
        <v>747</v>
      </c>
      <c r="EM93" s="319" t="s">
        <v>745</v>
      </c>
      <c r="EN93" s="275" t="s">
        <v>746</v>
      </c>
      <c r="EO93" s="275">
        <v>1</v>
      </c>
      <c r="EP93" s="275">
        <v>1</v>
      </c>
      <c r="EQ93" s="330">
        <v>1</v>
      </c>
      <c r="ER93" s="330">
        <v>1</v>
      </c>
      <c r="ES93" s="330">
        <v>1</v>
      </c>
      <c r="ET93" s="824">
        <v>1</v>
      </c>
    </row>
    <row r="94" spans="1:150" ht="48" customHeight="1" thickBot="1" x14ac:dyDescent="0.25">
      <c r="A94" s="278" t="s">
        <v>53</v>
      </c>
      <c r="B94" s="431" t="s">
        <v>54</v>
      </c>
      <c r="C94" s="432" t="s">
        <v>55</v>
      </c>
      <c r="D94" s="432"/>
      <c r="E94" s="8" t="s">
        <v>718</v>
      </c>
      <c r="F94" s="282" t="str">
        <f t="shared" si="26"/>
        <v>E1.P_F</v>
      </c>
      <c r="G94" s="567" t="s">
        <v>126</v>
      </c>
      <c r="H94" s="567" t="s">
        <v>224</v>
      </c>
      <c r="I94" s="465"/>
      <c r="J94" s="460" t="s">
        <v>167</v>
      </c>
      <c r="K94" s="375" t="str">
        <f t="shared" si="27"/>
        <v>E1.P_F.MR2</v>
      </c>
      <c r="L94" s="514" t="s">
        <v>205</v>
      </c>
      <c r="M94" s="515" t="s">
        <v>532</v>
      </c>
      <c r="N94" s="390">
        <v>2598</v>
      </c>
      <c r="O94" s="429">
        <v>3100</v>
      </c>
      <c r="P94" s="568" t="s">
        <v>112</v>
      </c>
      <c r="Q94" s="403" t="str">
        <f t="shared" si="28"/>
        <v>E1.P_F.MR2-MP04-1</v>
      </c>
      <c r="R94" s="478" t="s">
        <v>749</v>
      </c>
      <c r="S94" s="338" t="s">
        <v>532</v>
      </c>
      <c r="T94" s="339">
        <v>492</v>
      </c>
      <c r="U94" s="340">
        <v>600</v>
      </c>
      <c r="V94" s="339" t="s">
        <v>67</v>
      </c>
      <c r="W94" s="504">
        <v>519</v>
      </c>
      <c r="X94" s="569">
        <v>546</v>
      </c>
      <c r="Y94" s="504">
        <v>573</v>
      </c>
      <c r="Z94" s="570">
        <v>600</v>
      </c>
      <c r="AA94" s="299"/>
      <c r="AB94" s="300"/>
      <c r="AC94" s="300"/>
      <c r="AD94" s="300"/>
      <c r="AE94" s="300"/>
      <c r="AF94" s="300"/>
      <c r="AG94" s="300"/>
      <c r="AH94" s="300"/>
      <c r="AI94" s="300"/>
      <c r="AJ94" s="300"/>
      <c r="AK94" s="300"/>
      <c r="AL94" s="300"/>
      <c r="AM94" s="300"/>
      <c r="AN94" s="300"/>
      <c r="AO94" s="300"/>
      <c r="AP94" s="300"/>
      <c r="AQ94" s="300"/>
      <c r="AR94" s="300"/>
      <c r="AS94" s="300"/>
      <c r="AT94" s="300"/>
      <c r="AU94" s="300"/>
      <c r="AV94" s="300"/>
      <c r="AW94" s="300"/>
      <c r="AX94" s="300"/>
      <c r="AY94" s="300"/>
      <c r="AZ94" s="300"/>
      <c r="BA94" s="300"/>
      <c r="BB94" s="300"/>
      <c r="BC94" s="301"/>
      <c r="BD94" s="302" t="s">
        <v>699</v>
      </c>
      <c r="BS94" s="90" t="s">
        <v>204</v>
      </c>
      <c r="BT94" s="90" t="s">
        <v>205</v>
      </c>
      <c r="BU94" s="91" t="s">
        <v>747</v>
      </c>
      <c r="BV94" s="88" t="s">
        <v>745</v>
      </c>
      <c r="DH94" s="7" t="s">
        <v>751</v>
      </c>
      <c r="DI94" s="7" t="s">
        <v>84</v>
      </c>
      <c r="DJ94" s="7" t="s">
        <v>223</v>
      </c>
      <c r="DK94" s="7" t="s">
        <v>224</v>
      </c>
      <c r="DL94" s="7" t="s">
        <v>234</v>
      </c>
      <c r="DQ94" s="7" t="s">
        <v>747</v>
      </c>
      <c r="DR94" s="7" t="s">
        <v>745</v>
      </c>
      <c r="EL94" s="827" t="s">
        <v>750</v>
      </c>
      <c r="EM94" s="319" t="s">
        <v>749</v>
      </c>
      <c r="EN94" s="275" t="s">
        <v>532</v>
      </c>
      <c r="EO94" s="275">
        <v>492</v>
      </c>
      <c r="EP94" s="275">
        <v>600</v>
      </c>
      <c r="EQ94" s="276">
        <v>519</v>
      </c>
      <c r="ER94" s="276">
        <v>546</v>
      </c>
      <c r="ES94" s="276">
        <v>573</v>
      </c>
      <c r="ET94" s="825">
        <v>600</v>
      </c>
    </row>
    <row r="95" spans="1:150" ht="86.25" customHeight="1" x14ac:dyDescent="0.2">
      <c r="A95" s="278" t="s">
        <v>53</v>
      </c>
      <c r="B95" s="453" t="s">
        <v>54</v>
      </c>
      <c r="C95" s="454" t="s">
        <v>55</v>
      </c>
      <c r="D95" s="433" t="s">
        <v>694</v>
      </c>
      <c r="E95" s="3" t="s">
        <v>752</v>
      </c>
      <c r="F95" s="434" t="str">
        <f t="shared" si="26"/>
        <v>E1.P_G</v>
      </c>
      <c r="G95" s="435" t="s">
        <v>136</v>
      </c>
      <c r="H95" s="571" t="s">
        <v>245</v>
      </c>
      <c r="I95" s="406" t="s">
        <v>753</v>
      </c>
      <c r="J95" s="437" t="s">
        <v>61</v>
      </c>
      <c r="K95" s="400" t="str">
        <f t="shared" si="27"/>
        <v>E1.P_G.MR1</v>
      </c>
      <c r="L95" s="362" t="s">
        <v>220</v>
      </c>
      <c r="M95" s="363" t="s">
        <v>754</v>
      </c>
      <c r="N95" s="364">
        <v>1</v>
      </c>
      <c r="O95" s="248">
        <v>3</v>
      </c>
      <c r="P95" s="366" t="s">
        <v>64</v>
      </c>
      <c r="Q95" s="367" t="str">
        <f t="shared" si="28"/>
        <v>E1.P_G.MR1-MP01-1</v>
      </c>
      <c r="R95" s="419" t="s">
        <v>755</v>
      </c>
      <c r="S95" s="371" t="s">
        <v>756</v>
      </c>
      <c r="T95" s="370">
        <v>0</v>
      </c>
      <c r="U95" s="371">
        <v>1</v>
      </c>
      <c r="V95" s="370" t="s">
        <v>67</v>
      </c>
      <c r="W95" s="256">
        <v>0</v>
      </c>
      <c r="X95" s="257">
        <v>0.6</v>
      </c>
      <c r="Y95" s="258">
        <v>0.4</v>
      </c>
      <c r="Z95" s="373">
        <v>0</v>
      </c>
      <c r="AA95" s="439">
        <f>124327000-4327000</f>
        <v>120000000</v>
      </c>
      <c r="AB95" s="440"/>
      <c r="AC95" s="440">
        <v>0</v>
      </c>
      <c r="AD95" s="440"/>
      <c r="AE95" s="440"/>
      <c r="AF95" s="440"/>
      <c r="AG95" s="440">
        <f t="shared" ref="AG95" si="41">SUM(AA95:AF95)</f>
        <v>120000000</v>
      </c>
      <c r="AH95" s="440">
        <f t="shared" ref="AH95:AT95" si="42">+AA95</f>
        <v>120000000</v>
      </c>
      <c r="AI95" s="440">
        <f t="shared" si="42"/>
        <v>0</v>
      </c>
      <c r="AJ95" s="440">
        <f t="shared" si="42"/>
        <v>0</v>
      </c>
      <c r="AK95" s="440">
        <f t="shared" si="42"/>
        <v>0</v>
      </c>
      <c r="AL95" s="440">
        <f t="shared" si="42"/>
        <v>0</v>
      </c>
      <c r="AM95" s="440">
        <f t="shared" si="42"/>
        <v>0</v>
      </c>
      <c r="AN95" s="440">
        <f t="shared" si="42"/>
        <v>120000000</v>
      </c>
      <c r="AO95" s="440">
        <f t="shared" si="42"/>
        <v>120000000</v>
      </c>
      <c r="AP95" s="440">
        <f t="shared" si="42"/>
        <v>0</v>
      </c>
      <c r="AQ95" s="440">
        <f t="shared" si="42"/>
        <v>0</v>
      </c>
      <c r="AR95" s="440">
        <f t="shared" si="42"/>
        <v>0</v>
      </c>
      <c r="AS95" s="440">
        <f t="shared" si="42"/>
        <v>0</v>
      </c>
      <c r="AT95" s="440">
        <f t="shared" si="42"/>
        <v>0</v>
      </c>
      <c r="AU95" s="440">
        <f t="shared" ref="AU95" si="43">SUM(AO95:AT95)</f>
        <v>120000000</v>
      </c>
      <c r="AV95" s="440">
        <f t="shared" ref="AV95:BA95" si="44">+AO95</f>
        <v>120000000</v>
      </c>
      <c r="AW95" s="440">
        <f t="shared" si="44"/>
        <v>0</v>
      </c>
      <c r="AX95" s="440">
        <f t="shared" si="44"/>
        <v>0</v>
      </c>
      <c r="AY95" s="440">
        <f t="shared" si="44"/>
        <v>0</v>
      </c>
      <c r="AZ95" s="440">
        <f t="shared" si="44"/>
        <v>0</v>
      </c>
      <c r="BA95" s="440">
        <f t="shared" si="44"/>
        <v>0</v>
      </c>
      <c r="BB95" s="440">
        <f t="shared" ref="BB95" si="45">SUM(AV95:BA95)</f>
        <v>120000000</v>
      </c>
      <c r="BC95" s="441">
        <f t="shared" ref="BC95" si="46">+BB95+AU95+AN95+AG95</f>
        <v>480000000</v>
      </c>
      <c r="BD95" s="302" t="s">
        <v>699</v>
      </c>
      <c r="BS95" s="90" t="s">
        <v>204</v>
      </c>
      <c r="BT95" s="90" t="s">
        <v>205</v>
      </c>
      <c r="BU95" s="91" t="s">
        <v>750</v>
      </c>
      <c r="BV95" s="88" t="s">
        <v>749</v>
      </c>
      <c r="DH95" s="7" t="s">
        <v>758</v>
      </c>
      <c r="DI95" s="7" t="s">
        <v>84</v>
      </c>
      <c r="DJ95" s="7" t="s">
        <v>223</v>
      </c>
      <c r="DK95" s="7" t="s">
        <v>224</v>
      </c>
      <c r="DL95" s="7" t="s">
        <v>234</v>
      </c>
      <c r="DQ95" s="7" t="s">
        <v>750</v>
      </c>
      <c r="DR95" s="7" t="s">
        <v>749</v>
      </c>
      <c r="EL95" s="827" t="s">
        <v>757</v>
      </c>
      <c r="EM95" s="319" t="s">
        <v>755</v>
      </c>
      <c r="EN95" s="275" t="s">
        <v>756</v>
      </c>
      <c r="EO95" s="275">
        <v>0</v>
      </c>
      <c r="EP95" s="275">
        <v>1</v>
      </c>
      <c r="EQ95" s="276">
        <v>0</v>
      </c>
      <c r="ER95" s="277">
        <v>0.6</v>
      </c>
      <c r="ES95" s="277">
        <v>0.4</v>
      </c>
      <c r="ET95" s="825">
        <v>0</v>
      </c>
    </row>
    <row r="96" spans="1:150" ht="51" customHeight="1" x14ac:dyDescent="0.2">
      <c r="A96" s="278" t="s">
        <v>53</v>
      </c>
      <c r="B96" s="431" t="s">
        <v>54</v>
      </c>
      <c r="C96" s="432" t="s">
        <v>55</v>
      </c>
      <c r="D96" s="432"/>
      <c r="E96" s="8" t="s">
        <v>752</v>
      </c>
      <c r="F96" s="282" t="str">
        <f t="shared" si="26"/>
        <v>E1.P_G</v>
      </c>
      <c r="G96" s="572" t="s">
        <v>136</v>
      </c>
      <c r="H96" s="513" t="s">
        <v>245</v>
      </c>
      <c r="I96" s="445"/>
      <c r="J96" s="285" t="s">
        <v>61</v>
      </c>
      <c r="K96" s="286" t="str">
        <f t="shared" si="27"/>
        <v>E1.P_G.MR1</v>
      </c>
      <c r="L96" s="411" t="s">
        <v>220</v>
      </c>
      <c r="M96" s="412" t="s">
        <v>754</v>
      </c>
      <c r="N96" s="376">
        <v>1</v>
      </c>
      <c r="O96" s="289">
        <v>3</v>
      </c>
      <c r="P96" s="378" t="s">
        <v>87</v>
      </c>
      <c r="Q96" s="379" t="str">
        <f t="shared" si="28"/>
        <v>E1.P_G.MR1-MP02-1</v>
      </c>
      <c r="R96" s="423" t="s">
        <v>759</v>
      </c>
      <c r="S96" s="295" t="s">
        <v>760</v>
      </c>
      <c r="T96" s="294">
        <v>0</v>
      </c>
      <c r="U96" s="295">
        <v>1</v>
      </c>
      <c r="V96" s="294" t="s">
        <v>67</v>
      </c>
      <c r="W96" s="296">
        <v>0</v>
      </c>
      <c r="X96" s="323">
        <v>0.25</v>
      </c>
      <c r="Y96" s="316">
        <v>0.5</v>
      </c>
      <c r="Z96" s="324">
        <v>0.25</v>
      </c>
      <c r="AA96" s="299"/>
      <c r="AB96" s="300"/>
      <c r="AC96" s="300"/>
      <c r="AD96" s="300"/>
      <c r="AE96" s="300"/>
      <c r="AF96" s="300"/>
      <c r="AG96" s="300"/>
      <c r="AH96" s="300"/>
      <c r="AI96" s="300"/>
      <c r="AJ96" s="300"/>
      <c r="AK96" s="300"/>
      <c r="AL96" s="300"/>
      <c r="AM96" s="300"/>
      <c r="AN96" s="300"/>
      <c r="AO96" s="300"/>
      <c r="AP96" s="300"/>
      <c r="AQ96" s="300"/>
      <c r="AR96" s="300"/>
      <c r="AS96" s="300"/>
      <c r="AT96" s="300"/>
      <c r="AU96" s="300"/>
      <c r="AV96" s="300"/>
      <c r="AW96" s="300"/>
      <c r="AX96" s="300"/>
      <c r="AY96" s="300"/>
      <c r="AZ96" s="300"/>
      <c r="BA96" s="300"/>
      <c r="BB96" s="300"/>
      <c r="BC96" s="301"/>
      <c r="BD96" s="302" t="s">
        <v>699</v>
      </c>
      <c r="BS96" s="88" t="s">
        <v>219</v>
      </c>
      <c r="BT96" s="88" t="s">
        <v>220</v>
      </c>
      <c r="BU96" s="91" t="s">
        <v>757</v>
      </c>
      <c r="BV96" s="88" t="s">
        <v>755</v>
      </c>
      <c r="DH96" s="7" t="s">
        <v>762</v>
      </c>
      <c r="DI96" s="7" t="s">
        <v>84</v>
      </c>
      <c r="DJ96" s="7" t="s">
        <v>244</v>
      </c>
      <c r="DK96" s="7" t="s">
        <v>245</v>
      </c>
      <c r="DL96" s="7" t="s">
        <v>243</v>
      </c>
      <c r="DQ96" s="7" t="s">
        <v>757</v>
      </c>
      <c r="DR96" s="7" t="s">
        <v>755</v>
      </c>
      <c r="EL96" s="827" t="s">
        <v>761</v>
      </c>
      <c r="EM96" s="319" t="s">
        <v>759</v>
      </c>
      <c r="EN96" s="275" t="s">
        <v>760</v>
      </c>
      <c r="EO96" s="275">
        <v>0</v>
      </c>
      <c r="EP96" s="275">
        <v>1</v>
      </c>
      <c r="EQ96" s="276">
        <v>0</v>
      </c>
      <c r="ER96" s="330">
        <v>0.25</v>
      </c>
      <c r="ES96" s="277">
        <v>0.5</v>
      </c>
      <c r="ET96" s="824">
        <v>0.25</v>
      </c>
    </row>
    <row r="97" spans="1:150" ht="63" customHeight="1" thickBot="1" x14ac:dyDescent="0.25">
      <c r="A97" s="278" t="s">
        <v>53</v>
      </c>
      <c r="B97" s="431" t="s">
        <v>54</v>
      </c>
      <c r="C97" s="432" t="s">
        <v>55</v>
      </c>
      <c r="D97" s="432"/>
      <c r="E97" s="8" t="s">
        <v>752</v>
      </c>
      <c r="F97" s="282" t="str">
        <f t="shared" si="26"/>
        <v>E1.P_G</v>
      </c>
      <c r="G97" s="572" t="s">
        <v>136</v>
      </c>
      <c r="H97" s="513" t="s">
        <v>245</v>
      </c>
      <c r="I97" s="449"/>
      <c r="J97" s="342" t="s">
        <v>61</v>
      </c>
      <c r="K97" s="286" t="str">
        <f t="shared" si="27"/>
        <v>E1.P_G.MR1</v>
      </c>
      <c r="L97" s="411" t="s">
        <v>220</v>
      </c>
      <c r="M97" s="428" t="s">
        <v>754</v>
      </c>
      <c r="N97" s="390">
        <v>1</v>
      </c>
      <c r="O97" s="429">
        <v>3</v>
      </c>
      <c r="P97" s="392" t="s">
        <v>99</v>
      </c>
      <c r="Q97" s="393" t="str">
        <f t="shared" si="28"/>
        <v>E1.P_G.MR1-MP03-1</v>
      </c>
      <c r="R97" s="430" t="s">
        <v>763</v>
      </c>
      <c r="S97" s="351" t="s">
        <v>764</v>
      </c>
      <c r="T97" s="352">
        <v>8</v>
      </c>
      <c r="U97" s="353">
        <v>8</v>
      </c>
      <c r="V97" s="352" t="s">
        <v>102</v>
      </c>
      <c r="W97" s="354">
        <v>2</v>
      </c>
      <c r="X97" s="355">
        <v>2</v>
      </c>
      <c r="Y97" s="354">
        <v>2</v>
      </c>
      <c r="Z97" s="356">
        <v>2</v>
      </c>
      <c r="AA97" s="299"/>
      <c r="AB97" s="300"/>
      <c r="AC97" s="300"/>
      <c r="AD97" s="300"/>
      <c r="AE97" s="300"/>
      <c r="AF97" s="300"/>
      <c r="AG97" s="300"/>
      <c r="AH97" s="300"/>
      <c r="AI97" s="300"/>
      <c r="AJ97" s="300"/>
      <c r="AK97" s="300"/>
      <c r="AL97" s="300"/>
      <c r="AM97" s="300"/>
      <c r="AN97" s="300"/>
      <c r="AO97" s="300"/>
      <c r="AP97" s="300"/>
      <c r="AQ97" s="300"/>
      <c r="AR97" s="300"/>
      <c r="AS97" s="300"/>
      <c r="AT97" s="300"/>
      <c r="AU97" s="300"/>
      <c r="AV97" s="300"/>
      <c r="AW97" s="300"/>
      <c r="AX97" s="300"/>
      <c r="AY97" s="300"/>
      <c r="AZ97" s="300"/>
      <c r="BA97" s="300"/>
      <c r="BB97" s="300"/>
      <c r="BC97" s="301"/>
      <c r="BD97" s="302" t="s">
        <v>699</v>
      </c>
      <c r="BS97" s="90" t="s">
        <v>219</v>
      </c>
      <c r="BT97" s="90" t="s">
        <v>220</v>
      </c>
      <c r="BU97" s="91" t="s">
        <v>761</v>
      </c>
      <c r="BV97" s="88" t="s">
        <v>759</v>
      </c>
      <c r="DH97" s="7" t="s">
        <v>766</v>
      </c>
      <c r="DI97" s="7" t="s">
        <v>84</v>
      </c>
      <c r="DJ97" s="7" t="s">
        <v>244</v>
      </c>
      <c r="DK97" s="7" t="s">
        <v>245</v>
      </c>
      <c r="DL97" s="7" t="s">
        <v>243</v>
      </c>
      <c r="DQ97" s="7" t="s">
        <v>761</v>
      </c>
      <c r="DR97" s="7" t="s">
        <v>759</v>
      </c>
      <c r="EL97" s="827" t="s">
        <v>765</v>
      </c>
      <c r="EM97" s="319" t="s">
        <v>763</v>
      </c>
      <c r="EN97" s="275" t="s">
        <v>764</v>
      </c>
      <c r="EO97" s="275">
        <v>8</v>
      </c>
      <c r="EP97" s="275">
        <v>8</v>
      </c>
      <c r="EQ97" s="276">
        <v>2</v>
      </c>
      <c r="ER97" s="276">
        <v>2</v>
      </c>
      <c r="ES97" s="276">
        <v>2</v>
      </c>
      <c r="ET97" s="825">
        <v>2</v>
      </c>
    </row>
    <row r="98" spans="1:150" ht="113.25" customHeight="1" thickBot="1" x14ac:dyDescent="0.25">
      <c r="A98" s="278" t="s">
        <v>53</v>
      </c>
      <c r="B98" s="431" t="s">
        <v>54</v>
      </c>
      <c r="C98" s="432" t="s">
        <v>55</v>
      </c>
      <c r="D98" s="432"/>
      <c r="E98" s="8" t="s">
        <v>752</v>
      </c>
      <c r="F98" s="282" t="str">
        <f t="shared" si="26"/>
        <v>E1.P_G</v>
      </c>
      <c r="G98" s="573" t="s">
        <v>136</v>
      </c>
      <c r="H98" s="574" t="s">
        <v>245</v>
      </c>
      <c r="I98" s="575" t="s">
        <v>767</v>
      </c>
      <c r="J98" s="576" t="s">
        <v>167</v>
      </c>
      <c r="K98" s="577" t="str">
        <f t="shared" si="27"/>
        <v>E1.P_G.MR2</v>
      </c>
      <c r="L98" s="578" t="s">
        <v>232</v>
      </c>
      <c r="M98" s="579" t="s">
        <v>754</v>
      </c>
      <c r="N98" s="580">
        <v>1</v>
      </c>
      <c r="O98" s="581">
        <v>1</v>
      </c>
      <c r="P98" s="582" t="s">
        <v>64</v>
      </c>
      <c r="Q98" s="583" t="str">
        <f t="shared" si="28"/>
        <v>E1.P_G.MR2-MP01-1</v>
      </c>
      <c r="R98" s="584" t="s">
        <v>768</v>
      </c>
      <c r="S98" s="585" t="s">
        <v>769</v>
      </c>
      <c r="T98" s="586">
        <v>0</v>
      </c>
      <c r="U98" s="587">
        <v>1</v>
      </c>
      <c r="V98" s="586" t="s">
        <v>67</v>
      </c>
      <c r="W98" s="588">
        <v>0.25</v>
      </c>
      <c r="X98" s="589">
        <v>0.25</v>
      </c>
      <c r="Y98" s="588">
        <v>0.25</v>
      </c>
      <c r="Z98" s="590">
        <v>0.25</v>
      </c>
      <c r="AA98" s="299"/>
      <c r="AB98" s="300"/>
      <c r="AC98" s="300"/>
      <c r="AD98" s="300"/>
      <c r="AE98" s="300"/>
      <c r="AF98" s="300"/>
      <c r="AG98" s="300"/>
      <c r="AH98" s="300"/>
      <c r="AI98" s="300"/>
      <c r="AJ98" s="300"/>
      <c r="AK98" s="300"/>
      <c r="AL98" s="300"/>
      <c r="AM98" s="300"/>
      <c r="AN98" s="300"/>
      <c r="AO98" s="300"/>
      <c r="AP98" s="300"/>
      <c r="AQ98" s="300"/>
      <c r="AR98" s="300"/>
      <c r="AS98" s="300"/>
      <c r="AT98" s="300"/>
      <c r="AU98" s="300"/>
      <c r="AV98" s="300"/>
      <c r="AW98" s="300"/>
      <c r="AX98" s="300"/>
      <c r="AY98" s="300"/>
      <c r="AZ98" s="300"/>
      <c r="BA98" s="300"/>
      <c r="BB98" s="300"/>
      <c r="BC98" s="301"/>
      <c r="BD98" s="302" t="s">
        <v>699</v>
      </c>
      <c r="BS98" s="90" t="s">
        <v>219</v>
      </c>
      <c r="BT98" s="90" t="s">
        <v>220</v>
      </c>
      <c r="BU98" s="91" t="s">
        <v>765</v>
      </c>
      <c r="BV98" s="88" t="s">
        <v>763</v>
      </c>
      <c r="DH98" s="7" t="s">
        <v>771</v>
      </c>
      <c r="DI98" s="7" t="s">
        <v>84</v>
      </c>
      <c r="DJ98" s="7" t="s">
        <v>244</v>
      </c>
      <c r="DK98" s="7" t="s">
        <v>245</v>
      </c>
      <c r="DL98" s="7" t="s">
        <v>243</v>
      </c>
      <c r="DQ98" s="7" t="s">
        <v>765</v>
      </c>
      <c r="DR98" s="7" t="s">
        <v>763</v>
      </c>
      <c r="EL98" s="827" t="s">
        <v>770</v>
      </c>
      <c r="EM98" s="319" t="s">
        <v>768</v>
      </c>
      <c r="EN98" s="275" t="s">
        <v>769</v>
      </c>
      <c r="EO98" s="275">
        <v>0</v>
      </c>
      <c r="EP98" s="275">
        <v>1</v>
      </c>
      <c r="EQ98" s="330">
        <v>0.25</v>
      </c>
      <c r="ER98" s="330">
        <v>0.25</v>
      </c>
      <c r="ES98" s="330">
        <v>0.25</v>
      </c>
      <c r="ET98" s="824">
        <v>0.25</v>
      </c>
    </row>
    <row r="99" spans="1:150" ht="111.75" customHeight="1" x14ac:dyDescent="0.2">
      <c r="A99" s="278" t="s">
        <v>53</v>
      </c>
      <c r="B99" s="431" t="s">
        <v>54</v>
      </c>
      <c r="C99" s="432" t="s">
        <v>55</v>
      </c>
      <c r="D99" s="433" t="s">
        <v>694</v>
      </c>
      <c r="E99" s="3" t="s">
        <v>772</v>
      </c>
      <c r="F99" s="434" t="str">
        <f t="shared" si="26"/>
        <v>E1.P_H</v>
      </c>
      <c r="G99" s="435" t="s">
        <v>146</v>
      </c>
      <c r="H99" s="363" t="s">
        <v>265</v>
      </c>
      <c r="I99" s="591" t="s">
        <v>773</v>
      </c>
      <c r="J99" s="437" t="s">
        <v>61</v>
      </c>
      <c r="K99" s="245" t="str">
        <f t="shared" si="27"/>
        <v>E1.P_H.MR1</v>
      </c>
      <c r="L99" s="246" t="s">
        <v>241</v>
      </c>
      <c r="M99" s="247" t="s">
        <v>774</v>
      </c>
      <c r="N99" s="364">
        <v>952</v>
      </c>
      <c r="O99" s="248">
        <v>952</v>
      </c>
      <c r="P99" s="378" t="s">
        <v>64</v>
      </c>
      <c r="Q99" s="367" t="str">
        <f t="shared" si="28"/>
        <v>E1.P_H.MR1-MP01-1</v>
      </c>
      <c r="R99" s="419" t="s">
        <v>775</v>
      </c>
      <c r="S99" s="371" t="s">
        <v>776</v>
      </c>
      <c r="T99" s="370">
        <v>0</v>
      </c>
      <c r="U99" s="371">
        <v>1</v>
      </c>
      <c r="V99" s="370" t="s">
        <v>67</v>
      </c>
      <c r="W99" s="564">
        <v>0.25</v>
      </c>
      <c r="X99" s="565">
        <v>0.25</v>
      </c>
      <c r="Y99" s="564">
        <v>0.25</v>
      </c>
      <c r="Z99" s="566">
        <v>0.25</v>
      </c>
      <c r="AA99" s="592">
        <f>15000000+14957800+70042200</f>
        <v>100000000</v>
      </c>
      <c r="AB99" s="593"/>
      <c r="AC99" s="593">
        <v>0</v>
      </c>
      <c r="AD99" s="593"/>
      <c r="AE99" s="593"/>
      <c r="AF99" s="593"/>
      <c r="AG99" s="593">
        <f>SUM(AA99:AF99)</f>
        <v>100000000</v>
      </c>
      <c r="AH99" s="593">
        <f t="shared" ref="AH99:AT99" si="47">+AA99</f>
        <v>100000000</v>
      </c>
      <c r="AI99" s="593">
        <f t="shared" si="47"/>
        <v>0</v>
      </c>
      <c r="AJ99" s="593">
        <f t="shared" si="47"/>
        <v>0</v>
      </c>
      <c r="AK99" s="593">
        <f t="shared" si="47"/>
        <v>0</v>
      </c>
      <c r="AL99" s="593">
        <f t="shared" si="47"/>
        <v>0</v>
      </c>
      <c r="AM99" s="593">
        <f t="shared" si="47"/>
        <v>0</v>
      </c>
      <c r="AN99" s="593">
        <f t="shared" si="47"/>
        <v>100000000</v>
      </c>
      <c r="AO99" s="593">
        <f t="shared" si="47"/>
        <v>100000000</v>
      </c>
      <c r="AP99" s="593">
        <f t="shared" si="47"/>
        <v>0</v>
      </c>
      <c r="AQ99" s="593">
        <f t="shared" si="47"/>
        <v>0</v>
      </c>
      <c r="AR99" s="593">
        <f t="shared" si="47"/>
        <v>0</v>
      </c>
      <c r="AS99" s="593">
        <f t="shared" si="47"/>
        <v>0</v>
      </c>
      <c r="AT99" s="593">
        <f t="shared" si="47"/>
        <v>0</v>
      </c>
      <c r="AU99" s="593">
        <f t="shared" ref="AU99" si="48">SUM(AO99:AT99)</f>
        <v>100000000</v>
      </c>
      <c r="AV99" s="593">
        <f t="shared" ref="AV99:BA99" si="49">+AO99</f>
        <v>100000000</v>
      </c>
      <c r="AW99" s="593">
        <f t="shared" si="49"/>
        <v>0</v>
      </c>
      <c r="AX99" s="593">
        <f t="shared" si="49"/>
        <v>0</v>
      </c>
      <c r="AY99" s="593">
        <f t="shared" si="49"/>
        <v>0</v>
      </c>
      <c r="AZ99" s="593">
        <f t="shared" si="49"/>
        <v>0</v>
      </c>
      <c r="BA99" s="593">
        <f t="shared" si="49"/>
        <v>0</v>
      </c>
      <c r="BB99" s="593">
        <f t="shared" ref="BB99" si="50">SUM(AV99:BA99)</f>
        <v>100000000</v>
      </c>
      <c r="BC99" s="594">
        <f t="shared" ref="BC99" si="51">+BB99+AU99+AN99+AG99</f>
        <v>400000000</v>
      </c>
      <c r="BD99" s="302" t="s">
        <v>699</v>
      </c>
      <c r="BS99" s="88" t="s">
        <v>231</v>
      </c>
      <c r="BT99" s="88" t="s">
        <v>232</v>
      </c>
      <c r="BU99" s="91" t="s">
        <v>770</v>
      </c>
      <c r="BV99" s="88" t="s">
        <v>768</v>
      </c>
      <c r="DH99" s="7" t="s">
        <v>778</v>
      </c>
      <c r="DI99" s="7" t="s">
        <v>84</v>
      </c>
      <c r="DJ99" s="7" t="s">
        <v>244</v>
      </c>
      <c r="DK99" s="7" t="s">
        <v>245</v>
      </c>
      <c r="DL99" s="7" t="s">
        <v>254</v>
      </c>
      <c r="DQ99" s="7" t="s">
        <v>770</v>
      </c>
      <c r="DR99" s="7" t="s">
        <v>768</v>
      </c>
      <c r="EL99" s="827" t="s">
        <v>777</v>
      </c>
      <c r="EM99" s="319" t="s">
        <v>775</v>
      </c>
      <c r="EN99" s="275" t="s">
        <v>776</v>
      </c>
      <c r="EO99" s="275">
        <v>0</v>
      </c>
      <c r="EP99" s="275">
        <v>1</v>
      </c>
      <c r="EQ99" s="330">
        <v>0.25</v>
      </c>
      <c r="ER99" s="330">
        <v>0.25</v>
      </c>
      <c r="ES99" s="330">
        <v>0.25</v>
      </c>
      <c r="ET99" s="824">
        <v>0.25</v>
      </c>
    </row>
    <row r="100" spans="1:150" ht="70.5" customHeight="1" x14ac:dyDescent="0.2">
      <c r="A100" s="278" t="s">
        <v>53</v>
      </c>
      <c r="B100" s="431" t="s">
        <v>54</v>
      </c>
      <c r="C100" s="432" t="s">
        <v>55</v>
      </c>
      <c r="D100" s="432"/>
      <c r="E100" s="8" t="s">
        <v>772</v>
      </c>
      <c r="F100" s="282" t="str">
        <f t="shared" si="26"/>
        <v>E1.P_H</v>
      </c>
      <c r="G100" s="455" t="s">
        <v>146</v>
      </c>
      <c r="H100" s="412" t="s">
        <v>265</v>
      </c>
      <c r="I100" s="595"/>
      <c r="J100" s="285" t="s">
        <v>61</v>
      </c>
      <c r="K100" s="286" t="str">
        <f t="shared" si="27"/>
        <v>E1.P_H.MR1</v>
      </c>
      <c r="L100" s="514" t="s">
        <v>241</v>
      </c>
      <c r="M100" s="515" t="s">
        <v>774</v>
      </c>
      <c r="N100" s="376">
        <v>952</v>
      </c>
      <c r="O100" s="289">
        <v>952</v>
      </c>
      <c r="P100" s="378" t="s">
        <v>87</v>
      </c>
      <c r="Q100" s="379" t="str">
        <f t="shared" si="28"/>
        <v>E1.P_H.MR1-MP02-1</v>
      </c>
      <c r="R100" s="423" t="s">
        <v>779</v>
      </c>
      <c r="S100" s="295" t="s">
        <v>780</v>
      </c>
      <c r="T100" s="294">
        <v>0</v>
      </c>
      <c r="U100" s="295">
        <v>1</v>
      </c>
      <c r="V100" s="294" t="s">
        <v>67</v>
      </c>
      <c r="W100" s="322">
        <v>0.25</v>
      </c>
      <c r="X100" s="323">
        <v>0.25</v>
      </c>
      <c r="Y100" s="322">
        <v>0.25</v>
      </c>
      <c r="Z100" s="324">
        <v>0.25</v>
      </c>
      <c r="AA100" s="299"/>
      <c r="AB100" s="300"/>
      <c r="AC100" s="300"/>
      <c r="AD100" s="300"/>
      <c r="AE100" s="300"/>
      <c r="AF100" s="300"/>
      <c r="AG100" s="300"/>
      <c r="AH100" s="300"/>
      <c r="AI100" s="300"/>
      <c r="AJ100" s="300"/>
      <c r="AK100" s="300"/>
      <c r="AL100" s="300"/>
      <c r="AM100" s="300"/>
      <c r="AN100" s="300"/>
      <c r="AO100" s="300"/>
      <c r="AP100" s="300"/>
      <c r="AQ100" s="300"/>
      <c r="AR100" s="300"/>
      <c r="AS100" s="300"/>
      <c r="AT100" s="300"/>
      <c r="AU100" s="300"/>
      <c r="AV100" s="300"/>
      <c r="AW100" s="300"/>
      <c r="AX100" s="300"/>
      <c r="AY100" s="300"/>
      <c r="AZ100" s="300"/>
      <c r="BA100" s="300"/>
      <c r="BB100" s="300"/>
      <c r="BC100" s="301"/>
      <c r="BD100" s="302" t="s">
        <v>699</v>
      </c>
      <c r="BS100" s="88" t="s">
        <v>240</v>
      </c>
      <c r="BT100" s="88" t="s">
        <v>241</v>
      </c>
      <c r="BU100" s="91" t="s">
        <v>777</v>
      </c>
      <c r="BV100" s="88" t="s">
        <v>775</v>
      </c>
      <c r="DH100" s="7" t="s">
        <v>782</v>
      </c>
      <c r="DI100" s="7" t="s">
        <v>84</v>
      </c>
      <c r="DJ100" s="7" t="s">
        <v>264</v>
      </c>
      <c r="DK100" s="7" t="s">
        <v>265</v>
      </c>
      <c r="DL100" s="7" t="s">
        <v>263</v>
      </c>
      <c r="DQ100" s="7" t="s">
        <v>777</v>
      </c>
      <c r="DR100" s="7" t="s">
        <v>775</v>
      </c>
      <c r="EL100" s="827" t="s">
        <v>781</v>
      </c>
      <c r="EM100" s="319" t="s">
        <v>779</v>
      </c>
      <c r="EN100" s="275" t="s">
        <v>780</v>
      </c>
      <c r="EO100" s="275">
        <v>0</v>
      </c>
      <c r="EP100" s="275">
        <v>1</v>
      </c>
      <c r="EQ100" s="330">
        <v>0.25</v>
      </c>
      <c r="ER100" s="330">
        <v>0.25</v>
      </c>
      <c r="ES100" s="330">
        <v>0.25</v>
      </c>
      <c r="ET100" s="824">
        <v>0.25</v>
      </c>
    </row>
    <row r="101" spans="1:150" ht="84.75" customHeight="1" x14ac:dyDescent="0.2">
      <c r="A101" s="278" t="s">
        <v>53</v>
      </c>
      <c r="B101" s="431" t="s">
        <v>54</v>
      </c>
      <c r="C101" s="432" t="s">
        <v>55</v>
      </c>
      <c r="D101" s="432"/>
      <c r="E101" s="8" t="s">
        <v>772</v>
      </c>
      <c r="F101" s="282" t="str">
        <f t="shared" si="26"/>
        <v>E1.P_H</v>
      </c>
      <c r="G101" s="455" t="s">
        <v>146</v>
      </c>
      <c r="H101" s="412" t="s">
        <v>265</v>
      </c>
      <c r="I101" s="595"/>
      <c r="J101" s="285" t="s">
        <v>61</v>
      </c>
      <c r="K101" s="286" t="str">
        <f t="shared" si="27"/>
        <v>E1.P_H.MR1</v>
      </c>
      <c r="L101" s="514" t="s">
        <v>241</v>
      </c>
      <c r="M101" s="515" t="s">
        <v>774</v>
      </c>
      <c r="N101" s="376">
        <v>952</v>
      </c>
      <c r="O101" s="289">
        <v>952</v>
      </c>
      <c r="P101" s="378" t="s">
        <v>99</v>
      </c>
      <c r="Q101" s="379" t="str">
        <f t="shared" si="28"/>
        <v>E1.P_H.MR1-MP03-1</v>
      </c>
      <c r="R101" s="423" t="s">
        <v>783</v>
      </c>
      <c r="S101" s="295" t="s">
        <v>784</v>
      </c>
      <c r="T101" s="294">
        <v>0</v>
      </c>
      <c r="U101" s="321">
        <v>1</v>
      </c>
      <c r="V101" s="320" t="s">
        <v>67</v>
      </c>
      <c r="W101" s="322">
        <v>0.25</v>
      </c>
      <c r="X101" s="323">
        <v>0.25</v>
      </c>
      <c r="Y101" s="322">
        <v>0.25</v>
      </c>
      <c r="Z101" s="324">
        <v>0.25</v>
      </c>
      <c r="AA101" s="325"/>
      <c r="AB101" s="326"/>
      <c r="AC101" s="326"/>
      <c r="AD101" s="326"/>
      <c r="AE101" s="326"/>
      <c r="AF101" s="326"/>
      <c r="AG101" s="326"/>
      <c r="AH101" s="326"/>
      <c r="AI101" s="326"/>
      <c r="AJ101" s="326"/>
      <c r="AK101" s="326"/>
      <c r="AL101" s="326"/>
      <c r="AM101" s="326"/>
      <c r="AN101" s="326"/>
      <c r="AO101" s="326"/>
      <c r="AP101" s="326"/>
      <c r="AQ101" s="326"/>
      <c r="AR101" s="326"/>
      <c r="AS101" s="326"/>
      <c r="AT101" s="326"/>
      <c r="AU101" s="326"/>
      <c r="AV101" s="326"/>
      <c r="AW101" s="326"/>
      <c r="AX101" s="326"/>
      <c r="AY101" s="326"/>
      <c r="AZ101" s="326"/>
      <c r="BA101" s="326"/>
      <c r="BB101" s="326"/>
      <c r="BC101" s="327"/>
      <c r="BD101" s="302" t="s">
        <v>699</v>
      </c>
      <c r="BS101" s="90" t="s">
        <v>240</v>
      </c>
      <c r="BT101" s="90" t="s">
        <v>241</v>
      </c>
      <c r="BU101" s="91" t="s">
        <v>781</v>
      </c>
      <c r="BV101" s="88" t="s">
        <v>779</v>
      </c>
      <c r="DH101" s="7" t="s">
        <v>786</v>
      </c>
      <c r="DI101" s="7" t="s">
        <v>84</v>
      </c>
      <c r="DJ101" s="7" t="s">
        <v>264</v>
      </c>
      <c r="DK101" s="7" t="s">
        <v>265</v>
      </c>
      <c r="DL101" s="7" t="s">
        <v>263</v>
      </c>
      <c r="DQ101" s="7" t="s">
        <v>781</v>
      </c>
      <c r="DR101" s="7" t="s">
        <v>779</v>
      </c>
      <c r="EL101" s="827" t="s">
        <v>785</v>
      </c>
      <c r="EM101" s="319" t="s">
        <v>783</v>
      </c>
      <c r="EN101" s="275" t="s">
        <v>784</v>
      </c>
      <c r="EO101" s="275">
        <v>0</v>
      </c>
      <c r="EP101" s="330">
        <v>100</v>
      </c>
      <c r="EQ101" s="330">
        <v>25</v>
      </c>
      <c r="ER101" s="330">
        <v>25</v>
      </c>
      <c r="ES101" s="330">
        <v>25</v>
      </c>
      <c r="ET101" s="824">
        <v>25</v>
      </c>
    </row>
    <row r="102" spans="1:150" ht="61.5" customHeight="1" x14ac:dyDescent="0.2">
      <c r="A102" s="278" t="s">
        <v>53</v>
      </c>
      <c r="B102" s="431" t="s">
        <v>54</v>
      </c>
      <c r="C102" s="432" t="s">
        <v>55</v>
      </c>
      <c r="D102" s="432"/>
      <c r="E102" s="8" t="s">
        <v>772</v>
      </c>
      <c r="F102" s="282" t="str">
        <f t="shared" si="26"/>
        <v>E1.P_H</v>
      </c>
      <c r="G102" s="455" t="s">
        <v>146</v>
      </c>
      <c r="H102" s="412" t="s">
        <v>265</v>
      </c>
      <c r="I102" s="595"/>
      <c r="J102" s="285" t="s">
        <v>61</v>
      </c>
      <c r="K102" s="286" t="str">
        <f t="shared" si="27"/>
        <v>E1.P_H.MR1</v>
      </c>
      <c r="L102" s="514" t="s">
        <v>241</v>
      </c>
      <c r="M102" s="515" t="s">
        <v>774</v>
      </c>
      <c r="N102" s="376">
        <v>952</v>
      </c>
      <c r="O102" s="289">
        <v>952</v>
      </c>
      <c r="P102" s="378" t="s">
        <v>112</v>
      </c>
      <c r="Q102" s="379" t="str">
        <f t="shared" si="28"/>
        <v>E1.P_H.MR1-MP04-1</v>
      </c>
      <c r="R102" s="423" t="s">
        <v>787</v>
      </c>
      <c r="S102" s="295" t="s">
        <v>788</v>
      </c>
      <c r="T102" s="294">
        <v>1</v>
      </c>
      <c r="U102" s="295">
        <v>1</v>
      </c>
      <c r="V102" s="294" t="s">
        <v>102</v>
      </c>
      <c r="W102" s="322">
        <v>0.25</v>
      </c>
      <c r="X102" s="323">
        <v>0.25</v>
      </c>
      <c r="Y102" s="322">
        <v>0.25</v>
      </c>
      <c r="Z102" s="324">
        <v>0.25</v>
      </c>
      <c r="AA102" s="299"/>
      <c r="AB102" s="300"/>
      <c r="AC102" s="300"/>
      <c r="AD102" s="300"/>
      <c r="AE102" s="300"/>
      <c r="AF102" s="300"/>
      <c r="AG102" s="300"/>
      <c r="AH102" s="300"/>
      <c r="AI102" s="300"/>
      <c r="AJ102" s="300"/>
      <c r="AK102" s="300"/>
      <c r="AL102" s="300"/>
      <c r="AM102" s="300"/>
      <c r="AN102" s="300"/>
      <c r="AO102" s="300"/>
      <c r="AP102" s="300"/>
      <c r="AQ102" s="300"/>
      <c r="AR102" s="300"/>
      <c r="AS102" s="300"/>
      <c r="AT102" s="300"/>
      <c r="AU102" s="300"/>
      <c r="AV102" s="300"/>
      <c r="AW102" s="300"/>
      <c r="AX102" s="300"/>
      <c r="AY102" s="300"/>
      <c r="AZ102" s="300"/>
      <c r="BA102" s="300"/>
      <c r="BB102" s="300"/>
      <c r="BC102" s="301"/>
      <c r="BD102" s="302" t="s">
        <v>699</v>
      </c>
      <c r="BS102" s="90" t="s">
        <v>240</v>
      </c>
      <c r="BT102" s="90" t="s">
        <v>241</v>
      </c>
      <c r="BU102" s="91" t="s">
        <v>785</v>
      </c>
      <c r="BV102" s="88" t="s">
        <v>783</v>
      </c>
      <c r="DH102" s="7" t="s">
        <v>790</v>
      </c>
      <c r="DI102" s="7" t="s">
        <v>84</v>
      </c>
      <c r="DJ102" s="7" t="s">
        <v>264</v>
      </c>
      <c r="DK102" s="7" t="s">
        <v>265</v>
      </c>
      <c r="DL102" s="7" t="s">
        <v>263</v>
      </c>
      <c r="DQ102" s="7" t="s">
        <v>785</v>
      </c>
      <c r="DR102" s="7" t="s">
        <v>783</v>
      </c>
      <c r="EL102" s="827" t="s">
        <v>789</v>
      </c>
      <c r="EM102" s="319" t="s">
        <v>787</v>
      </c>
      <c r="EN102" s="275" t="s">
        <v>788</v>
      </c>
      <c r="EO102" s="275">
        <v>1</v>
      </c>
      <c r="EP102" s="275">
        <v>1</v>
      </c>
      <c r="EQ102" s="330">
        <v>1</v>
      </c>
      <c r="ER102" s="330">
        <v>1</v>
      </c>
      <c r="ES102" s="330">
        <v>1</v>
      </c>
      <c r="ET102" s="824">
        <v>1</v>
      </c>
    </row>
    <row r="103" spans="1:150" ht="45.75" customHeight="1" x14ac:dyDescent="0.2">
      <c r="A103" s="278" t="s">
        <v>53</v>
      </c>
      <c r="B103" s="431" t="s">
        <v>54</v>
      </c>
      <c r="C103" s="432" t="s">
        <v>55</v>
      </c>
      <c r="D103" s="432"/>
      <c r="E103" s="8" t="s">
        <v>772</v>
      </c>
      <c r="F103" s="282" t="str">
        <f t="shared" si="26"/>
        <v>E1.P_H</v>
      </c>
      <c r="G103" s="455" t="s">
        <v>146</v>
      </c>
      <c r="H103" s="412" t="s">
        <v>265</v>
      </c>
      <c r="I103" s="595"/>
      <c r="J103" s="285" t="s">
        <v>61</v>
      </c>
      <c r="K103" s="286" t="str">
        <f t="shared" si="27"/>
        <v>E1.P_H.MR1</v>
      </c>
      <c r="L103" s="514" t="s">
        <v>241</v>
      </c>
      <c r="M103" s="515" t="s">
        <v>774</v>
      </c>
      <c r="N103" s="376">
        <v>952</v>
      </c>
      <c r="O103" s="289">
        <v>952</v>
      </c>
      <c r="P103" s="378" t="s">
        <v>122</v>
      </c>
      <c r="Q103" s="379" t="str">
        <f t="shared" si="28"/>
        <v>E1.P_H.MR1-MP05-1</v>
      </c>
      <c r="R103" s="423" t="s">
        <v>791</v>
      </c>
      <c r="S103" s="315" t="s">
        <v>792</v>
      </c>
      <c r="T103" s="294">
        <v>3</v>
      </c>
      <c r="U103" s="295">
        <v>3</v>
      </c>
      <c r="V103" s="294" t="s">
        <v>102</v>
      </c>
      <c r="W103" s="316">
        <v>0.5</v>
      </c>
      <c r="X103" s="331">
        <v>0.5</v>
      </c>
      <c r="Y103" s="296">
        <v>1</v>
      </c>
      <c r="Z103" s="298">
        <v>1</v>
      </c>
      <c r="AA103" s="299"/>
      <c r="AB103" s="300"/>
      <c r="AC103" s="300"/>
      <c r="AD103" s="300"/>
      <c r="AE103" s="300"/>
      <c r="AF103" s="300"/>
      <c r="AG103" s="300"/>
      <c r="AH103" s="300"/>
      <c r="AI103" s="300"/>
      <c r="AJ103" s="300"/>
      <c r="AK103" s="300"/>
      <c r="AL103" s="300"/>
      <c r="AM103" s="300"/>
      <c r="AN103" s="300"/>
      <c r="AO103" s="300"/>
      <c r="AP103" s="300"/>
      <c r="AQ103" s="300"/>
      <c r="AR103" s="300"/>
      <c r="AS103" s="300"/>
      <c r="AT103" s="300"/>
      <c r="AU103" s="300"/>
      <c r="AV103" s="300"/>
      <c r="AW103" s="300"/>
      <c r="AX103" s="300"/>
      <c r="AY103" s="300"/>
      <c r="AZ103" s="300"/>
      <c r="BA103" s="300"/>
      <c r="BB103" s="300"/>
      <c r="BC103" s="301"/>
      <c r="BD103" s="302" t="s">
        <v>699</v>
      </c>
      <c r="BS103" s="90" t="s">
        <v>240</v>
      </c>
      <c r="BT103" s="90" t="s">
        <v>241</v>
      </c>
      <c r="BU103" s="91" t="s">
        <v>789</v>
      </c>
      <c r="BV103" s="88" t="s">
        <v>787</v>
      </c>
      <c r="DH103" s="7" t="s">
        <v>794</v>
      </c>
      <c r="DI103" s="7" t="s">
        <v>84</v>
      </c>
      <c r="DJ103" s="7" t="s">
        <v>264</v>
      </c>
      <c r="DK103" s="7" t="s">
        <v>265</v>
      </c>
      <c r="DL103" s="7" t="s">
        <v>263</v>
      </c>
      <c r="DQ103" s="7" t="s">
        <v>789</v>
      </c>
      <c r="DR103" s="7" t="s">
        <v>787</v>
      </c>
      <c r="EL103" s="827" t="s">
        <v>793</v>
      </c>
      <c r="EM103" s="319" t="s">
        <v>791</v>
      </c>
      <c r="EN103" s="275" t="s">
        <v>792</v>
      </c>
      <c r="EO103" s="275">
        <v>3</v>
      </c>
      <c r="EP103" s="275">
        <v>3</v>
      </c>
      <c r="EQ103" s="277">
        <v>3</v>
      </c>
      <c r="ER103" s="277">
        <v>3</v>
      </c>
      <c r="ES103" s="276">
        <v>3</v>
      </c>
      <c r="ET103" s="825">
        <v>3</v>
      </c>
    </row>
    <row r="104" spans="1:150" ht="63.75" customHeight="1" x14ac:dyDescent="0.2">
      <c r="A104" s="278" t="s">
        <v>53</v>
      </c>
      <c r="B104" s="431" t="s">
        <v>54</v>
      </c>
      <c r="C104" s="432" t="s">
        <v>55</v>
      </c>
      <c r="D104" s="432"/>
      <c r="E104" s="8" t="s">
        <v>772</v>
      </c>
      <c r="F104" s="282" t="str">
        <f t="shared" si="26"/>
        <v>E1.P_H</v>
      </c>
      <c r="G104" s="455" t="s">
        <v>146</v>
      </c>
      <c r="H104" s="412" t="s">
        <v>265</v>
      </c>
      <c r="I104" s="595"/>
      <c r="J104" s="285" t="s">
        <v>61</v>
      </c>
      <c r="K104" s="286" t="str">
        <f t="shared" si="27"/>
        <v>E1.P_H.MR1</v>
      </c>
      <c r="L104" s="514" t="s">
        <v>241</v>
      </c>
      <c r="M104" s="515" t="s">
        <v>774</v>
      </c>
      <c r="N104" s="376">
        <v>952</v>
      </c>
      <c r="O104" s="289">
        <v>952</v>
      </c>
      <c r="P104" s="378" t="s">
        <v>132</v>
      </c>
      <c r="Q104" s="379" t="str">
        <f t="shared" si="28"/>
        <v>E1.P_H.MR1-MP06-1</v>
      </c>
      <c r="R104" s="423" t="s">
        <v>795</v>
      </c>
      <c r="S104" s="295" t="s">
        <v>796</v>
      </c>
      <c r="T104" s="294">
        <v>0</v>
      </c>
      <c r="U104" s="321">
        <v>1</v>
      </c>
      <c r="V104" s="320" t="s">
        <v>67</v>
      </c>
      <c r="W104" s="322">
        <v>0.25</v>
      </c>
      <c r="X104" s="323">
        <v>0.25</v>
      </c>
      <c r="Y104" s="322">
        <v>0.25</v>
      </c>
      <c r="Z104" s="324">
        <v>0.25</v>
      </c>
      <c r="AA104" s="325"/>
      <c r="AB104" s="326"/>
      <c r="AC104" s="326"/>
      <c r="AD104" s="326"/>
      <c r="AE104" s="326"/>
      <c r="AF104" s="326"/>
      <c r="AG104" s="326"/>
      <c r="AH104" s="326"/>
      <c r="AI104" s="326"/>
      <c r="AJ104" s="326"/>
      <c r="AK104" s="326"/>
      <c r="AL104" s="326"/>
      <c r="AM104" s="326"/>
      <c r="AN104" s="326"/>
      <c r="AO104" s="326"/>
      <c r="AP104" s="326"/>
      <c r="AQ104" s="326"/>
      <c r="AR104" s="326"/>
      <c r="AS104" s="326"/>
      <c r="AT104" s="326"/>
      <c r="AU104" s="326"/>
      <c r="AV104" s="326"/>
      <c r="AW104" s="326"/>
      <c r="AX104" s="326"/>
      <c r="AY104" s="326"/>
      <c r="AZ104" s="326"/>
      <c r="BA104" s="326"/>
      <c r="BB104" s="326"/>
      <c r="BC104" s="327"/>
      <c r="BD104" s="302" t="s">
        <v>699</v>
      </c>
      <c r="BS104" s="90" t="s">
        <v>240</v>
      </c>
      <c r="BT104" s="90" t="s">
        <v>241</v>
      </c>
      <c r="BU104" s="91" t="s">
        <v>793</v>
      </c>
      <c r="BV104" s="88" t="s">
        <v>791</v>
      </c>
      <c r="DH104" s="7" t="s">
        <v>798</v>
      </c>
      <c r="DI104" s="7" t="s">
        <v>84</v>
      </c>
      <c r="DJ104" s="7" t="s">
        <v>264</v>
      </c>
      <c r="DK104" s="7" t="s">
        <v>265</v>
      </c>
      <c r="DL104" s="7" t="s">
        <v>263</v>
      </c>
      <c r="DQ104" s="7" t="s">
        <v>793</v>
      </c>
      <c r="DR104" s="7" t="s">
        <v>791</v>
      </c>
      <c r="EL104" s="827" t="s">
        <v>797</v>
      </c>
      <c r="EM104" s="319" t="s">
        <v>795</v>
      </c>
      <c r="EN104" s="275" t="s">
        <v>796</v>
      </c>
      <c r="EO104" s="275">
        <v>0</v>
      </c>
      <c r="EP104" s="330">
        <v>100</v>
      </c>
      <c r="EQ104" s="330">
        <v>25</v>
      </c>
      <c r="ER104" s="330">
        <v>25</v>
      </c>
      <c r="ES104" s="330">
        <v>25</v>
      </c>
      <c r="ET104" s="824">
        <v>25</v>
      </c>
    </row>
    <row r="105" spans="1:150" ht="64.5" customHeight="1" thickBot="1" x14ac:dyDescent="0.25">
      <c r="A105" s="278" t="s">
        <v>53</v>
      </c>
      <c r="B105" s="431" t="s">
        <v>54</v>
      </c>
      <c r="C105" s="432" t="s">
        <v>55</v>
      </c>
      <c r="D105" s="432"/>
      <c r="E105" s="8" t="s">
        <v>772</v>
      </c>
      <c r="F105" s="282" t="str">
        <f t="shared" si="26"/>
        <v>E1.P_H</v>
      </c>
      <c r="G105" s="567" t="s">
        <v>146</v>
      </c>
      <c r="H105" s="428" t="s">
        <v>265</v>
      </c>
      <c r="I105" s="595"/>
      <c r="J105" s="342" t="s">
        <v>61</v>
      </c>
      <c r="K105" s="402" t="str">
        <f t="shared" si="27"/>
        <v>E1.P_H.MR1</v>
      </c>
      <c r="L105" s="550" t="s">
        <v>241</v>
      </c>
      <c r="M105" s="551" t="s">
        <v>774</v>
      </c>
      <c r="N105" s="390">
        <v>952</v>
      </c>
      <c r="O105" s="429">
        <v>952</v>
      </c>
      <c r="P105" s="378" t="s">
        <v>142</v>
      </c>
      <c r="Q105" s="393" t="str">
        <f t="shared" si="28"/>
        <v>E1.P_H.MR1-MP07-1</v>
      </c>
      <c r="R105" s="478" t="s">
        <v>799</v>
      </c>
      <c r="S105" s="340" t="s">
        <v>653</v>
      </c>
      <c r="T105" s="352">
        <v>0</v>
      </c>
      <c r="U105" s="353">
        <v>1</v>
      </c>
      <c r="V105" s="352" t="s">
        <v>67</v>
      </c>
      <c r="W105" s="396">
        <v>0.25</v>
      </c>
      <c r="X105" s="397">
        <v>0.25</v>
      </c>
      <c r="Y105" s="396">
        <v>0.25</v>
      </c>
      <c r="Z105" s="398">
        <v>0.25</v>
      </c>
      <c r="AA105" s="299"/>
      <c r="AB105" s="300"/>
      <c r="AC105" s="300"/>
      <c r="AD105" s="300"/>
      <c r="AE105" s="300"/>
      <c r="AF105" s="300"/>
      <c r="AG105" s="300"/>
      <c r="AH105" s="300"/>
      <c r="AI105" s="300"/>
      <c r="AJ105" s="300"/>
      <c r="AK105" s="300"/>
      <c r="AL105" s="300"/>
      <c r="AM105" s="300"/>
      <c r="AN105" s="300"/>
      <c r="AO105" s="300"/>
      <c r="AP105" s="300"/>
      <c r="AQ105" s="300"/>
      <c r="AR105" s="300"/>
      <c r="AS105" s="300"/>
      <c r="AT105" s="300"/>
      <c r="AU105" s="300"/>
      <c r="AV105" s="300"/>
      <c r="AW105" s="300"/>
      <c r="AX105" s="300"/>
      <c r="AY105" s="300"/>
      <c r="AZ105" s="300"/>
      <c r="BA105" s="300"/>
      <c r="BB105" s="300"/>
      <c r="BC105" s="301"/>
      <c r="BD105" s="302" t="s">
        <v>699</v>
      </c>
      <c r="BS105" s="90" t="s">
        <v>240</v>
      </c>
      <c r="BT105" s="90" t="s">
        <v>241</v>
      </c>
      <c r="BU105" s="91" t="s">
        <v>797</v>
      </c>
      <c r="BV105" s="88" t="s">
        <v>795</v>
      </c>
      <c r="DH105" s="7" t="s">
        <v>801</v>
      </c>
      <c r="DI105" s="7" t="s">
        <v>84</v>
      </c>
      <c r="DJ105" s="7" t="s">
        <v>264</v>
      </c>
      <c r="DK105" s="7" t="s">
        <v>265</v>
      </c>
      <c r="DL105" s="7" t="s">
        <v>263</v>
      </c>
      <c r="DQ105" s="7" t="s">
        <v>797</v>
      </c>
      <c r="DR105" s="7" t="s">
        <v>795</v>
      </c>
      <c r="EL105" s="827" t="s">
        <v>800</v>
      </c>
      <c r="EM105" s="319" t="s">
        <v>799</v>
      </c>
      <c r="EN105" s="275" t="s">
        <v>653</v>
      </c>
      <c r="EO105" s="275">
        <v>0</v>
      </c>
      <c r="EP105" s="275">
        <v>1</v>
      </c>
      <c r="EQ105" s="330">
        <v>0.25</v>
      </c>
      <c r="ER105" s="330">
        <v>0.25</v>
      </c>
      <c r="ES105" s="330">
        <v>0.25</v>
      </c>
      <c r="ET105" s="824">
        <v>0.25</v>
      </c>
    </row>
    <row r="106" spans="1:150" ht="117" customHeight="1" x14ac:dyDescent="0.2">
      <c r="A106" s="278" t="s">
        <v>53</v>
      </c>
      <c r="B106" s="431" t="s">
        <v>54</v>
      </c>
      <c r="C106" s="432" t="s">
        <v>55</v>
      </c>
      <c r="D106" s="239" t="s">
        <v>694</v>
      </c>
      <c r="E106" s="3" t="s">
        <v>802</v>
      </c>
      <c r="F106" s="434" t="str">
        <f t="shared" si="26"/>
        <v>E1.P_I</v>
      </c>
      <c r="G106" s="435" t="s">
        <v>160</v>
      </c>
      <c r="H106" s="480" t="s">
        <v>279</v>
      </c>
      <c r="I106" s="406" t="s">
        <v>803</v>
      </c>
      <c r="J106" s="437" t="s">
        <v>61</v>
      </c>
      <c r="K106" s="400" t="str">
        <f t="shared" si="27"/>
        <v>E1.P_I.MR1</v>
      </c>
      <c r="L106" s="362" t="s">
        <v>252</v>
      </c>
      <c r="M106" s="247" t="s">
        <v>804</v>
      </c>
      <c r="N106" s="364">
        <v>164</v>
      </c>
      <c r="O106" s="248">
        <v>131</v>
      </c>
      <c r="P106" s="378" t="s">
        <v>64</v>
      </c>
      <c r="Q106" s="367" t="str">
        <f t="shared" si="28"/>
        <v>E1.P_I.MR1-MP01-1</v>
      </c>
      <c r="R106" s="419" t="s">
        <v>805</v>
      </c>
      <c r="S106" s="371" t="s">
        <v>806</v>
      </c>
      <c r="T106" s="370">
        <v>164</v>
      </c>
      <c r="U106" s="371">
        <v>131</v>
      </c>
      <c r="V106" s="370" t="s">
        <v>807</v>
      </c>
      <c r="W106" s="256">
        <v>164</v>
      </c>
      <c r="X106" s="372">
        <v>154</v>
      </c>
      <c r="Y106" s="256">
        <v>144</v>
      </c>
      <c r="Z106" s="373">
        <v>131</v>
      </c>
      <c r="AA106" s="592">
        <f>14957800+42200+264000000</f>
        <v>279000000</v>
      </c>
      <c r="AB106" s="593"/>
      <c r="AC106" s="593">
        <v>0</v>
      </c>
      <c r="AD106" s="593"/>
      <c r="AE106" s="593"/>
      <c r="AF106" s="593"/>
      <c r="AG106" s="593">
        <f t="shared" ref="AG106" si="52">SUM(AA106:AF106)</f>
        <v>279000000</v>
      </c>
      <c r="AH106" s="593">
        <f t="shared" ref="AH106:AT106" si="53">+AA106</f>
        <v>279000000</v>
      </c>
      <c r="AI106" s="593">
        <f t="shared" si="53"/>
        <v>0</v>
      </c>
      <c r="AJ106" s="593">
        <f t="shared" si="53"/>
        <v>0</v>
      </c>
      <c r="AK106" s="593">
        <f t="shared" si="53"/>
        <v>0</v>
      </c>
      <c r="AL106" s="593">
        <f t="shared" si="53"/>
        <v>0</v>
      </c>
      <c r="AM106" s="593">
        <f t="shared" si="53"/>
        <v>0</v>
      </c>
      <c r="AN106" s="593">
        <f t="shared" si="53"/>
        <v>279000000</v>
      </c>
      <c r="AO106" s="593">
        <f t="shared" si="53"/>
        <v>279000000</v>
      </c>
      <c r="AP106" s="593">
        <f t="shared" si="53"/>
        <v>0</v>
      </c>
      <c r="AQ106" s="593">
        <f t="shared" si="53"/>
        <v>0</v>
      </c>
      <c r="AR106" s="593">
        <f t="shared" si="53"/>
        <v>0</v>
      </c>
      <c r="AS106" s="593">
        <f t="shared" si="53"/>
        <v>0</v>
      </c>
      <c r="AT106" s="593">
        <f t="shared" si="53"/>
        <v>0</v>
      </c>
      <c r="AU106" s="593">
        <f t="shared" ref="AU106" si="54">SUM(AO106:AT106)</f>
        <v>279000000</v>
      </c>
      <c r="AV106" s="593">
        <f t="shared" ref="AV106:BA106" si="55">+AO106</f>
        <v>279000000</v>
      </c>
      <c r="AW106" s="593">
        <f t="shared" si="55"/>
        <v>0</v>
      </c>
      <c r="AX106" s="593">
        <f t="shared" si="55"/>
        <v>0</v>
      </c>
      <c r="AY106" s="593">
        <f t="shared" si="55"/>
        <v>0</v>
      </c>
      <c r="AZ106" s="593">
        <f t="shared" si="55"/>
        <v>0</v>
      </c>
      <c r="BA106" s="593">
        <f t="shared" si="55"/>
        <v>0</v>
      </c>
      <c r="BB106" s="593">
        <f t="shared" ref="BB106" si="56">SUM(AV106:BA106)</f>
        <v>279000000</v>
      </c>
      <c r="BC106" s="594">
        <f t="shared" ref="BC106" si="57">+BB106+AU106+AN106+AG106</f>
        <v>1116000000</v>
      </c>
      <c r="BD106" s="302" t="s">
        <v>699</v>
      </c>
      <c r="BS106" s="90" t="s">
        <v>240</v>
      </c>
      <c r="BT106" s="90" t="s">
        <v>241</v>
      </c>
      <c r="BU106" s="91" t="s">
        <v>800</v>
      </c>
      <c r="BV106" s="88" t="s">
        <v>799</v>
      </c>
      <c r="DH106" s="7" t="s">
        <v>809</v>
      </c>
      <c r="DI106" s="7" t="s">
        <v>84</v>
      </c>
      <c r="DJ106" s="7" t="s">
        <v>264</v>
      </c>
      <c r="DK106" s="7" t="s">
        <v>265</v>
      </c>
      <c r="DL106" s="7" t="s">
        <v>263</v>
      </c>
      <c r="DQ106" s="7" t="s">
        <v>800</v>
      </c>
      <c r="DR106" s="7" t="s">
        <v>799</v>
      </c>
      <c r="EL106" s="827" t="s">
        <v>808</v>
      </c>
      <c r="EM106" s="319" t="s">
        <v>805</v>
      </c>
      <c r="EN106" s="275" t="s">
        <v>806</v>
      </c>
      <c r="EO106" s="275">
        <v>164</v>
      </c>
      <c r="EP106" s="275">
        <v>131</v>
      </c>
      <c r="EQ106" s="276">
        <v>164</v>
      </c>
      <c r="ER106" s="276">
        <v>154</v>
      </c>
      <c r="ES106" s="276">
        <v>144</v>
      </c>
      <c r="ET106" s="825">
        <v>131</v>
      </c>
    </row>
    <row r="107" spans="1:150" ht="30" customHeight="1" x14ac:dyDescent="0.2">
      <c r="A107" s="278" t="s">
        <v>53</v>
      </c>
      <c r="B107" s="431" t="s">
        <v>54</v>
      </c>
      <c r="C107" s="432" t="s">
        <v>55</v>
      </c>
      <c r="D107" s="432"/>
      <c r="E107" s="8" t="s">
        <v>802</v>
      </c>
      <c r="F107" s="282" t="str">
        <f t="shared" si="26"/>
        <v>E1.P_I</v>
      </c>
      <c r="G107" s="455" t="s">
        <v>160</v>
      </c>
      <c r="H107" s="455" t="s">
        <v>279</v>
      </c>
      <c r="I107" s="445"/>
      <c r="J107" s="285" t="s">
        <v>61</v>
      </c>
      <c r="K107" s="286" t="str">
        <f t="shared" si="27"/>
        <v>E1.P_I.MR1</v>
      </c>
      <c r="L107" s="596" t="s">
        <v>252</v>
      </c>
      <c r="M107" s="597" t="s">
        <v>804</v>
      </c>
      <c r="N107" s="376">
        <v>164</v>
      </c>
      <c r="O107" s="289">
        <v>131</v>
      </c>
      <c r="P107" s="378" t="s">
        <v>87</v>
      </c>
      <c r="Q107" s="379" t="str">
        <f t="shared" si="28"/>
        <v>E1.P_I.MR1-MP02-1</v>
      </c>
      <c r="R107" s="423" t="s">
        <v>810</v>
      </c>
      <c r="S107" s="295" t="s">
        <v>811</v>
      </c>
      <c r="T107" s="294">
        <v>1</v>
      </c>
      <c r="U107" s="295">
        <v>1</v>
      </c>
      <c r="V107" s="294" t="s">
        <v>102</v>
      </c>
      <c r="W107" s="322">
        <v>0.25</v>
      </c>
      <c r="X107" s="323">
        <v>0.25</v>
      </c>
      <c r="Y107" s="322">
        <v>0.25</v>
      </c>
      <c r="Z107" s="324">
        <v>0.25</v>
      </c>
      <c r="AA107" s="299"/>
      <c r="AB107" s="300"/>
      <c r="AC107" s="300"/>
      <c r="AD107" s="300"/>
      <c r="AE107" s="300"/>
      <c r="AF107" s="300"/>
      <c r="AG107" s="300"/>
      <c r="AH107" s="300"/>
      <c r="AI107" s="300"/>
      <c r="AJ107" s="300"/>
      <c r="AK107" s="300"/>
      <c r="AL107" s="300"/>
      <c r="AM107" s="300"/>
      <c r="AN107" s="300"/>
      <c r="AO107" s="300"/>
      <c r="AP107" s="300"/>
      <c r="AQ107" s="300"/>
      <c r="AR107" s="300"/>
      <c r="AS107" s="300"/>
      <c r="AT107" s="300"/>
      <c r="AU107" s="300"/>
      <c r="AV107" s="300"/>
      <c r="AW107" s="300"/>
      <c r="AX107" s="300"/>
      <c r="AY107" s="300"/>
      <c r="AZ107" s="300"/>
      <c r="BA107" s="300"/>
      <c r="BB107" s="300"/>
      <c r="BC107" s="301"/>
      <c r="BD107" s="302" t="s">
        <v>699</v>
      </c>
      <c r="BS107" s="88" t="s">
        <v>251</v>
      </c>
      <c r="BT107" s="88" t="s">
        <v>252</v>
      </c>
      <c r="BU107" s="91" t="s">
        <v>808</v>
      </c>
      <c r="BV107" s="88" t="s">
        <v>805</v>
      </c>
      <c r="DH107" s="7" t="s">
        <v>813</v>
      </c>
      <c r="DI107" s="7" t="s">
        <v>84</v>
      </c>
      <c r="DJ107" s="7" t="s">
        <v>278</v>
      </c>
      <c r="DK107" s="7" t="s">
        <v>279</v>
      </c>
      <c r="DL107" s="7" t="s">
        <v>277</v>
      </c>
      <c r="DQ107" s="7" t="s">
        <v>808</v>
      </c>
      <c r="DR107" s="7" t="s">
        <v>805</v>
      </c>
      <c r="EL107" s="827" t="s">
        <v>812</v>
      </c>
      <c r="EM107" s="319" t="s">
        <v>810</v>
      </c>
      <c r="EN107" s="275" t="s">
        <v>811</v>
      </c>
      <c r="EO107" s="275">
        <v>1</v>
      </c>
      <c r="EP107" s="275">
        <v>1</v>
      </c>
      <c r="EQ107" s="330">
        <v>1</v>
      </c>
      <c r="ER107" s="330">
        <v>1</v>
      </c>
      <c r="ES107" s="330">
        <v>1</v>
      </c>
      <c r="ET107" s="824">
        <v>1</v>
      </c>
    </row>
    <row r="108" spans="1:150" ht="51" customHeight="1" thickBot="1" x14ac:dyDescent="0.25">
      <c r="A108" s="278" t="s">
        <v>53</v>
      </c>
      <c r="B108" s="431" t="s">
        <v>54</v>
      </c>
      <c r="C108" s="432" t="s">
        <v>55</v>
      </c>
      <c r="D108" s="432"/>
      <c r="E108" s="8" t="s">
        <v>802</v>
      </c>
      <c r="F108" s="282" t="str">
        <f t="shared" si="26"/>
        <v>E1.P_I</v>
      </c>
      <c r="G108" s="567" t="s">
        <v>160</v>
      </c>
      <c r="H108" s="567" t="s">
        <v>279</v>
      </c>
      <c r="I108" s="449"/>
      <c r="J108" s="342" t="s">
        <v>61</v>
      </c>
      <c r="K108" s="402" t="str">
        <f t="shared" si="27"/>
        <v>E1.P_I.MR1</v>
      </c>
      <c r="L108" s="598" t="s">
        <v>252</v>
      </c>
      <c r="M108" s="597" t="s">
        <v>804</v>
      </c>
      <c r="N108" s="390">
        <v>164</v>
      </c>
      <c r="O108" s="429">
        <v>131</v>
      </c>
      <c r="P108" s="378" t="s">
        <v>99</v>
      </c>
      <c r="Q108" s="393" t="str">
        <f t="shared" si="28"/>
        <v>E1.P_I.MR1-MP03-1</v>
      </c>
      <c r="R108" s="478" t="s">
        <v>814</v>
      </c>
      <c r="S108" s="340" t="s">
        <v>815</v>
      </c>
      <c r="T108" s="352">
        <v>1</v>
      </c>
      <c r="U108" s="353">
        <v>1</v>
      </c>
      <c r="V108" s="352" t="s">
        <v>102</v>
      </c>
      <c r="W108" s="396">
        <v>0.25</v>
      </c>
      <c r="X108" s="397">
        <v>0.25</v>
      </c>
      <c r="Y108" s="396">
        <v>0.25</v>
      </c>
      <c r="Z108" s="398">
        <v>0.25</v>
      </c>
      <c r="AA108" s="299"/>
      <c r="AB108" s="300"/>
      <c r="AC108" s="300"/>
      <c r="AD108" s="300"/>
      <c r="AE108" s="300"/>
      <c r="AF108" s="300"/>
      <c r="AG108" s="300"/>
      <c r="AH108" s="300"/>
      <c r="AI108" s="300"/>
      <c r="AJ108" s="300"/>
      <c r="AK108" s="300"/>
      <c r="AL108" s="300"/>
      <c r="AM108" s="300"/>
      <c r="AN108" s="300"/>
      <c r="AO108" s="300"/>
      <c r="AP108" s="300"/>
      <c r="AQ108" s="300"/>
      <c r="AR108" s="300"/>
      <c r="AS108" s="300"/>
      <c r="AT108" s="300"/>
      <c r="AU108" s="300"/>
      <c r="AV108" s="300"/>
      <c r="AW108" s="300"/>
      <c r="AX108" s="300"/>
      <c r="AY108" s="300"/>
      <c r="AZ108" s="300"/>
      <c r="BA108" s="300"/>
      <c r="BB108" s="300"/>
      <c r="BC108" s="301"/>
      <c r="BD108" s="302" t="s">
        <v>699</v>
      </c>
      <c r="BS108" s="90" t="s">
        <v>251</v>
      </c>
      <c r="BT108" s="90" t="s">
        <v>252</v>
      </c>
      <c r="BU108" s="91" t="s">
        <v>812</v>
      </c>
      <c r="BV108" s="88" t="s">
        <v>810</v>
      </c>
      <c r="DH108" s="7" t="s">
        <v>817</v>
      </c>
      <c r="DI108" s="7" t="s">
        <v>84</v>
      </c>
      <c r="DJ108" s="7" t="s">
        <v>278</v>
      </c>
      <c r="DK108" s="7" t="s">
        <v>279</v>
      </c>
      <c r="DL108" s="7" t="s">
        <v>277</v>
      </c>
      <c r="DQ108" s="7" t="s">
        <v>812</v>
      </c>
      <c r="DR108" s="7" t="s">
        <v>810</v>
      </c>
      <c r="EL108" s="827" t="s">
        <v>816</v>
      </c>
      <c r="EM108" s="319" t="s">
        <v>814</v>
      </c>
      <c r="EN108" s="275" t="s">
        <v>815</v>
      </c>
      <c r="EO108" s="275">
        <v>1</v>
      </c>
      <c r="EP108" s="275">
        <v>1</v>
      </c>
      <c r="EQ108" s="330">
        <v>1</v>
      </c>
      <c r="ER108" s="330">
        <v>1</v>
      </c>
      <c r="ES108" s="330">
        <v>1</v>
      </c>
      <c r="ET108" s="824">
        <v>1</v>
      </c>
    </row>
    <row r="109" spans="1:150" ht="145.5" customHeight="1" x14ac:dyDescent="0.2">
      <c r="A109" s="278" t="s">
        <v>53</v>
      </c>
      <c r="B109" s="431" t="s">
        <v>54</v>
      </c>
      <c r="C109" s="432" t="s">
        <v>55</v>
      </c>
      <c r="D109" s="433" t="s">
        <v>694</v>
      </c>
      <c r="E109" s="3" t="s">
        <v>818</v>
      </c>
      <c r="F109" s="434" t="str">
        <f t="shared" si="26"/>
        <v>E1.P_J</v>
      </c>
      <c r="G109" s="435" t="s">
        <v>172</v>
      </c>
      <c r="H109" s="480" t="s">
        <v>290</v>
      </c>
      <c r="I109" s="406" t="s">
        <v>819</v>
      </c>
      <c r="J109" s="437" t="s">
        <v>61</v>
      </c>
      <c r="K109" s="400" t="str">
        <f t="shared" si="27"/>
        <v>E1.P_J.MR1</v>
      </c>
      <c r="L109" s="362" t="s">
        <v>261</v>
      </c>
      <c r="M109" s="363" t="s">
        <v>532</v>
      </c>
      <c r="N109" s="364">
        <v>260</v>
      </c>
      <c r="O109" s="248">
        <v>318</v>
      </c>
      <c r="P109" s="378" t="s">
        <v>64</v>
      </c>
      <c r="Q109" s="367" t="str">
        <f t="shared" si="28"/>
        <v>E1.P_J.MR1-MP01-1</v>
      </c>
      <c r="R109" s="419" t="s">
        <v>820</v>
      </c>
      <c r="S109" s="371" t="s">
        <v>653</v>
      </c>
      <c r="T109" s="370">
        <v>0</v>
      </c>
      <c r="U109" s="371">
        <v>1</v>
      </c>
      <c r="V109" s="370" t="s">
        <v>67</v>
      </c>
      <c r="W109" s="258">
        <v>0.2</v>
      </c>
      <c r="X109" s="257">
        <v>0.3</v>
      </c>
      <c r="Y109" s="564">
        <v>0.25</v>
      </c>
      <c r="Z109" s="566">
        <v>0.25</v>
      </c>
      <c r="AA109" s="592">
        <f>78000000+22000000+78158650+61480775+360575</f>
        <v>240000000</v>
      </c>
      <c r="AB109" s="593"/>
      <c r="AC109" s="593">
        <v>0</v>
      </c>
      <c r="AD109" s="593"/>
      <c r="AE109" s="593"/>
      <c r="AF109" s="593"/>
      <c r="AG109" s="593">
        <f>SUM(AA109:AF109)</f>
        <v>240000000</v>
      </c>
      <c r="AH109" s="593">
        <f t="shared" ref="AH109:AT109" si="58">+AA109</f>
        <v>240000000</v>
      </c>
      <c r="AI109" s="593">
        <f t="shared" si="58"/>
        <v>0</v>
      </c>
      <c r="AJ109" s="593">
        <f t="shared" si="58"/>
        <v>0</v>
      </c>
      <c r="AK109" s="593">
        <f t="shared" si="58"/>
        <v>0</v>
      </c>
      <c r="AL109" s="593">
        <f t="shared" si="58"/>
        <v>0</v>
      </c>
      <c r="AM109" s="593">
        <f t="shared" si="58"/>
        <v>0</v>
      </c>
      <c r="AN109" s="593">
        <f t="shared" si="58"/>
        <v>240000000</v>
      </c>
      <c r="AO109" s="593">
        <f t="shared" si="58"/>
        <v>240000000</v>
      </c>
      <c r="AP109" s="593">
        <f t="shared" si="58"/>
        <v>0</v>
      </c>
      <c r="AQ109" s="593">
        <f t="shared" si="58"/>
        <v>0</v>
      </c>
      <c r="AR109" s="593">
        <f t="shared" si="58"/>
        <v>0</v>
      </c>
      <c r="AS109" s="593">
        <f t="shared" si="58"/>
        <v>0</v>
      </c>
      <c r="AT109" s="593">
        <f t="shared" si="58"/>
        <v>0</v>
      </c>
      <c r="AU109" s="593">
        <f t="shared" ref="AU109" si="59">SUM(AO109:AT109)</f>
        <v>240000000</v>
      </c>
      <c r="AV109" s="593">
        <f t="shared" ref="AV109:BA109" si="60">+AO109</f>
        <v>240000000</v>
      </c>
      <c r="AW109" s="593">
        <f t="shared" si="60"/>
        <v>0</v>
      </c>
      <c r="AX109" s="593">
        <f t="shared" si="60"/>
        <v>0</v>
      </c>
      <c r="AY109" s="593">
        <f t="shared" si="60"/>
        <v>0</v>
      </c>
      <c r="AZ109" s="593">
        <f t="shared" si="60"/>
        <v>0</v>
      </c>
      <c r="BA109" s="593">
        <f t="shared" si="60"/>
        <v>0</v>
      </c>
      <c r="BB109" s="593">
        <f t="shared" ref="BB109" si="61">SUM(AV109:BA109)</f>
        <v>240000000</v>
      </c>
      <c r="BC109" s="594">
        <f t="shared" ref="BC109" si="62">+BB109+AU109+AN109+AG109</f>
        <v>960000000</v>
      </c>
      <c r="BD109" s="302" t="s">
        <v>699</v>
      </c>
      <c r="BS109" s="90" t="s">
        <v>251</v>
      </c>
      <c r="BT109" s="90" t="s">
        <v>252</v>
      </c>
      <c r="BU109" s="91" t="s">
        <v>816</v>
      </c>
      <c r="BV109" s="88" t="s">
        <v>814</v>
      </c>
      <c r="DH109" s="7" t="s">
        <v>822</v>
      </c>
      <c r="DI109" s="7" t="s">
        <v>84</v>
      </c>
      <c r="DJ109" s="7" t="s">
        <v>278</v>
      </c>
      <c r="DK109" s="7" t="s">
        <v>279</v>
      </c>
      <c r="DL109" s="7" t="s">
        <v>277</v>
      </c>
      <c r="DQ109" s="7" t="s">
        <v>816</v>
      </c>
      <c r="DR109" s="7" t="s">
        <v>814</v>
      </c>
      <c r="EL109" s="827" t="s">
        <v>821</v>
      </c>
      <c r="EM109" s="319" t="s">
        <v>820</v>
      </c>
      <c r="EN109" s="275" t="s">
        <v>653</v>
      </c>
      <c r="EO109" s="275">
        <v>0</v>
      </c>
      <c r="EP109" s="275">
        <v>1</v>
      </c>
      <c r="EQ109" s="277">
        <v>0.2</v>
      </c>
      <c r="ER109" s="277">
        <v>0.3</v>
      </c>
      <c r="ES109" s="330">
        <v>0.25</v>
      </c>
      <c r="ET109" s="824">
        <v>0.25</v>
      </c>
    </row>
    <row r="110" spans="1:150" ht="66.75" customHeight="1" thickBot="1" x14ac:dyDescent="0.25">
      <c r="A110" s="278" t="s">
        <v>53</v>
      </c>
      <c r="B110" s="599" t="s">
        <v>54</v>
      </c>
      <c r="C110" s="600" t="s">
        <v>55</v>
      </c>
      <c r="D110" s="600"/>
      <c r="E110" s="21" t="s">
        <v>818</v>
      </c>
      <c r="F110" s="601" t="str">
        <f t="shared" si="26"/>
        <v>E1.P_J</v>
      </c>
      <c r="G110" s="567" t="s">
        <v>172</v>
      </c>
      <c r="H110" s="567" t="s">
        <v>290</v>
      </c>
      <c r="I110" s="498"/>
      <c r="J110" s="285" t="s">
        <v>61</v>
      </c>
      <c r="K110" s="286" t="str">
        <f t="shared" si="27"/>
        <v>E1.P_J.MR1</v>
      </c>
      <c r="L110" s="411" t="s">
        <v>261</v>
      </c>
      <c r="M110" s="412" t="s">
        <v>532</v>
      </c>
      <c r="N110" s="390">
        <v>260</v>
      </c>
      <c r="O110" s="429">
        <v>318</v>
      </c>
      <c r="P110" s="378" t="s">
        <v>87</v>
      </c>
      <c r="Q110" s="393" t="str">
        <f t="shared" si="28"/>
        <v>E1.P_J.MR1-MP02-1</v>
      </c>
      <c r="R110" s="478" t="s">
        <v>823</v>
      </c>
      <c r="S110" s="340" t="s">
        <v>653</v>
      </c>
      <c r="T110" s="352">
        <v>1</v>
      </c>
      <c r="U110" s="353">
        <v>1</v>
      </c>
      <c r="V110" s="352" t="s">
        <v>102</v>
      </c>
      <c r="W110" s="396">
        <v>0.25</v>
      </c>
      <c r="X110" s="397">
        <v>0.25</v>
      </c>
      <c r="Y110" s="396">
        <v>0.25</v>
      </c>
      <c r="Z110" s="398">
        <v>0.25</v>
      </c>
      <c r="AA110" s="602"/>
      <c r="AB110" s="603"/>
      <c r="AC110" s="603"/>
      <c r="AD110" s="603"/>
      <c r="AE110" s="603"/>
      <c r="AF110" s="603"/>
      <c r="AG110" s="603"/>
      <c r="AH110" s="603"/>
      <c r="AI110" s="603"/>
      <c r="AJ110" s="603"/>
      <c r="AK110" s="603"/>
      <c r="AL110" s="603"/>
      <c r="AM110" s="603"/>
      <c r="AN110" s="603"/>
      <c r="AO110" s="603"/>
      <c r="AP110" s="603"/>
      <c r="AQ110" s="603"/>
      <c r="AR110" s="603"/>
      <c r="AS110" s="603"/>
      <c r="AT110" s="603"/>
      <c r="AU110" s="603"/>
      <c r="AV110" s="603"/>
      <c r="AW110" s="603"/>
      <c r="AX110" s="603"/>
      <c r="AY110" s="603"/>
      <c r="AZ110" s="603"/>
      <c r="BA110" s="603"/>
      <c r="BB110" s="603"/>
      <c r="BC110" s="604"/>
      <c r="BD110" s="302" t="s">
        <v>699</v>
      </c>
      <c r="BS110" s="88" t="s">
        <v>260</v>
      </c>
      <c r="BT110" s="88" t="s">
        <v>261</v>
      </c>
      <c r="BU110" s="91" t="s">
        <v>821</v>
      </c>
      <c r="BV110" s="88" t="s">
        <v>820</v>
      </c>
      <c r="DH110" s="7" t="s">
        <v>825</v>
      </c>
      <c r="DI110" s="7" t="s">
        <v>84</v>
      </c>
      <c r="DJ110" s="7" t="s">
        <v>289</v>
      </c>
      <c r="DK110" s="7" t="s">
        <v>290</v>
      </c>
      <c r="DL110" s="7" t="s">
        <v>288</v>
      </c>
      <c r="DQ110" s="7" t="s">
        <v>821</v>
      </c>
      <c r="DR110" s="7" t="s">
        <v>820</v>
      </c>
      <c r="EL110" s="827" t="s">
        <v>824</v>
      </c>
      <c r="EM110" s="319" t="s">
        <v>823</v>
      </c>
      <c r="EN110" s="275" t="s">
        <v>653</v>
      </c>
      <c r="EO110" s="275">
        <v>1</v>
      </c>
      <c r="EP110" s="275">
        <v>1</v>
      </c>
      <c r="EQ110" s="330">
        <v>1</v>
      </c>
      <c r="ER110" s="330">
        <v>1</v>
      </c>
      <c r="ES110" s="330">
        <v>1</v>
      </c>
      <c r="ET110" s="824">
        <v>1</v>
      </c>
    </row>
    <row r="111" spans="1:150" ht="144.75" customHeight="1" x14ac:dyDescent="0.2">
      <c r="A111" s="236" t="s">
        <v>76</v>
      </c>
      <c r="B111" s="605" t="s">
        <v>77</v>
      </c>
      <c r="C111" s="606" t="s">
        <v>826</v>
      </c>
      <c r="D111" s="433" t="s">
        <v>827</v>
      </c>
      <c r="E111" s="3" t="s">
        <v>57</v>
      </c>
      <c r="F111" s="434" t="str">
        <f t="shared" si="26"/>
        <v>E2.P_A</v>
      </c>
      <c r="G111" s="607" t="s">
        <v>181</v>
      </c>
      <c r="H111" s="363" t="s">
        <v>302</v>
      </c>
      <c r="I111" s="608" t="s">
        <v>828</v>
      </c>
      <c r="J111" s="437" t="s">
        <v>61</v>
      </c>
      <c r="K111" s="400" t="str">
        <f t="shared" si="27"/>
        <v>E2.P_A.MR1</v>
      </c>
      <c r="L111" s="362" t="s">
        <v>275</v>
      </c>
      <c r="M111" s="363" t="s">
        <v>829</v>
      </c>
      <c r="N111" s="609">
        <v>4.7500000000000001E-2</v>
      </c>
      <c r="O111" s="609">
        <v>4.4999999999999998E-2</v>
      </c>
      <c r="P111" s="610" t="s">
        <v>64</v>
      </c>
      <c r="Q111" s="611" t="str">
        <f t="shared" si="28"/>
        <v>E2.P_A.MR1-MP01-1</v>
      </c>
      <c r="R111" s="419" t="s">
        <v>830</v>
      </c>
      <c r="S111" s="369" t="s">
        <v>831</v>
      </c>
      <c r="T111" s="370">
        <v>0</v>
      </c>
      <c r="U111" s="371">
        <v>1</v>
      </c>
      <c r="V111" s="370" t="s">
        <v>102</v>
      </c>
      <c r="W111" s="256">
        <v>1</v>
      </c>
      <c r="X111" s="372">
        <v>1</v>
      </c>
      <c r="Y111" s="256">
        <v>1</v>
      </c>
      <c r="Z111" s="373">
        <v>1</v>
      </c>
      <c r="AA111" s="260">
        <v>30000000</v>
      </c>
      <c r="AB111" s="261">
        <v>0</v>
      </c>
      <c r="AC111" s="261">
        <v>0</v>
      </c>
      <c r="AD111" s="261">
        <v>0</v>
      </c>
      <c r="AE111" s="261">
        <v>0</v>
      </c>
      <c r="AF111" s="261">
        <v>0</v>
      </c>
      <c r="AG111" s="261">
        <f>SUM(AA111:AF111)</f>
        <v>30000000</v>
      </c>
      <c r="AH111" s="261">
        <f t="shared" ref="AH111:AM111" si="63">AA111*1.035</f>
        <v>31049999.999999996</v>
      </c>
      <c r="AI111" s="261">
        <f t="shared" si="63"/>
        <v>0</v>
      </c>
      <c r="AJ111" s="261">
        <f t="shared" si="63"/>
        <v>0</v>
      </c>
      <c r="AK111" s="261">
        <f t="shared" si="63"/>
        <v>0</v>
      </c>
      <c r="AL111" s="261">
        <f t="shared" si="63"/>
        <v>0</v>
      </c>
      <c r="AM111" s="261">
        <f t="shared" si="63"/>
        <v>0</v>
      </c>
      <c r="AN111" s="261">
        <f t="shared" ref="AN111" si="64">SUM(AH111:AM111)</f>
        <v>31049999.999999996</v>
      </c>
      <c r="AO111" s="261">
        <f>AH111*1.035</f>
        <v>32136749.999999993</v>
      </c>
      <c r="AP111" s="261">
        <f t="shared" ref="AP111:AT111" si="65">AI111*1.035</f>
        <v>0</v>
      </c>
      <c r="AQ111" s="261">
        <f t="shared" si="65"/>
        <v>0</v>
      </c>
      <c r="AR111" s="261">
        <f t="shared" si="65"/>
        <v>0</v>
      </c>
      <c r="AS111" s="261">
        <f t="shared" si="65"/>
        <v>0</v>
      </c>
      <c r="AT111" s="261">
        <f t="shared" si="65"/>
        <v>0</v>
      </c>
      <c r="AU111" s="261">
        <f>SUM(AO111:AT111)</f>
        <v>32136749.999999993</v>
      </c>
      <c r="AV111" s="261">
        <f>AO111*1.035</f>
        <v>33261536.249999989</v>
      </c>
      <c r="AW111" s="261">
        <f t="shared" ref="AW111:BA111" si="66">AP111*1.035</f>
        <v>0</v>
      </c>
      <c r="AX111" s="261">
        <f t="shared" si="66"/>
        <v>0</v>
      </c>
      <c r="AY111" s="261">
        <f t="shared" si="66"/>
        <v>0</v>
      </c>
      <c r="AZ111" s="261">
        <f t="shared" si="66"/>
        <v>0</v>
      </c>
      <c r="BA111" s="261">
        <f t="shared" si="66"/>
        <v>0</v>
      </c>
      <c r="BB111" s="261">
        <f>SUM(AV111:BA111)</f>
        <v>33261536.249999989</v>
      </c>
      <c r="BC111" s="262">
        <f t="shared" ref="BC111" si="67">+AG111+AN111+AU111+BB111</f>
        <v>126448286.24999999</v>
      </c>
      <c r="BD111" s="302" t="s">
        <v>832</v>
      </c>
      <c r="BS111" s="90" t="s">
        <v>260</v>
      </c>
      <c r="BT111" s="90" t="s">
        <v>261</v>
      </c>
      <c r="BU111" s="91" t="s">
        <v>824</v>
      </c>
      <c r="BV111" s="88" t="s">
        <v>823</v>
      </c>
      <c r="DH111" s="7" t="s">
        <v>834</v>
      </c>
      <c r="DI111" s="7" t="s">
        <v>84</v>
      </c>
      <c r="DJ111" s="7" t="s">
        <v>289</v>
      </c>
      <c r="DK111" s="7" t="s">
        <v>290</v>
      </c>
      <c r="DL111" s="7" t="s">
        <v>288</v>
      </c>
      <c r="DQ111" s="7" t="s">
        <v>824</v>
      </c>
      <c r="DR111" s="7" t="s">
        <v>823</v>
      </c>
      <c r="EL111" s="837" t="s">
        <v>833</v>
      </c>
      <c r="EM111" s="319" t="s">
        <v>830</v>
      </c>
      <c r="EN111" s="275" t="s">
        <v>831</v>
      </c>
      <c r="EO111" s="275">
        <v>0</v>
      </c>
      <c r="EP111" s="275">
        <v>1</v>
      </c>
      <c r="EQ111" s="276">
        <v>1</v>
      </c>
      <c r="ER111" s="276">
        <v>1</v>
      </c>
      <c r="ES111" s="276">
        <v>1</v>
      </c>
      <c r="ET111" s="825">
        <v>1</v>
      </c>
    </row>
    <row r="112" spans="1:150" ht="36.75" customHeight="1" x14ac:dyDescent="0.2">
      <c r="A112" s="278" t="s">
        <v>76</v>
      </c>
      <c r="B112" s="431" t="s">
        <v>77</v>
      </c>
      <c r="C112" s="432" t="s">
        <v>826</v>
      </c>
      <c r="D112" s="432"/>
      <c r="E112" s="8" t="s">
        <v>57</v>
      </c>
      <c r="F112" s="282" t="str">
        <f t="shared" si="26"/>
        <v>E2.P_A</v>
      </c>
      <c r="G112" s="492" t="s">
        <v>181</v>
      </c>
      <c r="H112" s="612" t="s">
        <v>302</v>
      </c>
      <c r="I112" s="595"/>
      <c r="J112" s="285" t="s">
        <v>61</v>
      </c>
      <c r="K112" s="286" t="str">
        <f t="shared" si="27"/>
        <v>E2.P_A.MR1</v>
      </c>
      <c r="L112" s="411" t="s">
        <v>275</v>
      </c>
      <c r="M112" s="412" t="s">
        <v>829</v>
      </c>
      <c r="N112" s="613">
        <v>4.7500000000000001E-2</v>
      </c>
      <c r="O112" s="613">
        <v>4.4999999999999998E-2</v>
      </c>
      <c r="P112" s="378" t="s">
        <v>87</v>
      </c>
      <c r="Q112" s="379" t="str">
        <f t="shared" si="28"/>
        <v>E2.P_A.MR1-MP02-1</v>
      </c>
      <c r="R112" s="423" t="s">
        <v>835</v>
      </c>
      <c r="S112" s="315" t="s">
        <v>836</v>
      </c>
      <c r="T112" s="294">
        <v>0</v>
      </c>
      <c r="U112" s="295">
        <v>1</v>
      </c>
      <c r="V112" s="294" t="s">
        <v>102</v>
      </c>
      <c r="W112" s="296">
        <v>0</v>
      </c>
      <c r="X112" s="297">
        <v>1</v>
      </c>
      <c r="Y112" s="296">
        <v>1</v>
      </c>
      <c r="Z112" s="298">
        <v>1</v>
      </c>
      <c r="AA112" s="299"/>
      <c r="AB112" s="300"/>
      <c r="AC112" s="300"/>
      <c r="AD112" s="300"/>
      <c r="AE112" s="300"/>
      <c r="AF112" s="300"/>
      <c r="AG112" s="300"/>
      <c r="AH112" s="300"/>
      <c r="AI112" s="300"/>
      <c r="AJ112" s="300"/>
      <c r="AK112" s="300"/>
      <c r="AL112" s="300"/>
      <c r="AM112" s="300"/>
      <c r="AN112" s="300"/>
      <c r="AO112" s="300"/>
      <c r="AP112" s="300"/>
      <c r="AQ112" s="300"/>
      <c r="AR112" s="300"/>
      <c r="AS112" s="300"/>
      <c r="AT112" s="300"/>
      <c r="AU112" s="300"/>
      <c r="AV112" s="300"/>
      <c r="AW112" s="300"/>
      <c r="AX112" s="300"/>
      <c r="AY112" s="300"/>
      <c r="AZ112" s="300"/>
      <c r="BA112" s="300"/>
      <c r="BB112" s="300"/>
      <c r="BC112" s="301"/>
      <c r="BD112" s="302"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27" t="s">
        <v>837</v>
      </c>
      <c r="EM112" s="319" t="s">
        <v>835</v>
      </c>
      <c r="EN112" s="275" t="s">
        <v>836</v>
      </c>
      <c r="EO112" s="275">
        <v>0</v>
      </c>
      <c r="EP112" s="275">
        <v>1</v>
      </c>
      <c r="EQ112" s="276">
        <v>0</v>
      </c>
      <c r="ER112" s="276">
        <v>1</v>
      </c>
      <c r="ES112" s="276">
        <v>1</v>
      </c>
      <c r="ET112" s="825">
        <v>1</v>
      </c>
    </row>
    <row r="113" spans="1:150" ht="95.25" customHeight="1" x14ac:dyDescent="0.2">
      <c r="A113" s="278" t="s">
        <v>76</v>
      </c>
      <c r="B113" s="431" t="s">
        <v>77</v>
      </c>
      <c r="C113" s="432" t="s">
        <v>826</v>
      </c>
      <c r="D113" s="432"/>
      <c r="E113" s="8" t="s">
        <v>57</v>
      </c>
      <c r="F113" s="282" t="str">
        <f t="shared" si="26"/>
        <v>E2.P_A</v>
      </c>
      <c r="G113" s="492" t="s">
        <v>181</v>
      </c>
      <c r="H113" s="612" t="s">
        <v>302</v>
      </c>
      <c r="I113" s="595"/>
      <c r="J113" s="285" t="s">
        <v>61</v>
      </c>
      <c r="K113" s="286" t="str">
        <f t="shared" si="27"/>
        <v>E2.P_A.MR1</v>
      </c>
      <c r="L113" s="411" t="s">
        <v>275</v>
      </c>
      <c r="M113" s="412" t="s">
        <v>829</v>
      </c>
      <c r="N113" s="613">
        <v>4.7500000000000001E-2</v>
      </c>
      <c r="O113" s="613">
        <v>4.4999999999999998E-2</v>
      </c>
      <c r="P113" s="378" t="s">
        <v>99</v>
      </c>
      <c r="Q113" s="379" t="str">
        <f t="shared" si="28"/>
        <v>E2.P_A.MR1-MP03-1</v>
      </c>
      <c r="R113" s="423" t="s">
        <v>839</v>
      </c>
      <c r="S113" s="315" t="s">
        <v>840</v>
      </c>
      <c r="T113" s="320">
        <v>0.25</v>
      </c>
      <c r="U113" s="321">
        <v>0.3</v>
      </c>
      <c r="V113" s="320" t="s">
        <v>67</v>
      </c>
      <c r="W113" s="322">
        <v>0.25</v>
      </c>
      <c r="X113" s="323">
        <v>0.26</v>
      </c>
      <c r="Y113" s="322">
        <v>0.28999999999999998</v>
      </c>
      <c r="Z113" s="317">
        <v>0.3</v>
      </c>
      <c r="AA113" s="325"/>
      <c r="AB113" s="326"/>
      <c r="AC113" s="326"/>
      <c r="AD113" s="326"/>
      <c r="AE113" s="326"/>
      <c r="AF113" s="326"/>
      <c r="AG113" s="326"/>
      <c r="AH113" s="326"/>
      <c r="AI113" s="326"/>
      <c r="AJ113" s="326"/>
      <c r="AK113" s="326"/>
      <c r="AL113" s="326"/>
      <c r="AM113" s="326"/>
      <c r="AN113" s="326"/>
      <c r="AO113" s="326"/>
      <c r="AP113" s="326"/>
      <c r="AQ113" s="326"/>
      <c r="AR113" s="326"/>
      <c r="AS113" s="326"/>
      <c r="AT113" s="326"/>
      <c r="AU113" s="326"/>
      <c r="AV113" s="326"/>
      <c r="AW113" s="326"/>
      <c r="AX113" s="326"/>
      <c r="AY113" s="326"/>
      <c r="AZ113" s="326"/>
      <c r="BA113" s="326"/>
      <c r="BB113" s="326"/>
      <c r="BC113" s="327"/>
      <c r="BD113" s="302"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27" t="s">
        <v>841</v>
      </c>
      <c r="EM113" s="319" t="s">
        <v>839</v>
      </c>
      <c r="EN113" s="275" t="s">
        <v>1902</v>
      </c>
      <c r="EO113" s="330">
        <v>25</v>
      </c>
      <c r="EP113" s="330">
        <v>30</v>
      </c>
      <c r="EQ113" s="330">
        <v>25</v>
      </c>
      <c r="ER113" s="330">
        <v>26</v>
      </c>
      <c r="ES113" s="330">
        <v>29</v>
      </c>
      <c r="ET113" s="828">
        <v>30</v>
      </c>
    </row>
    <row r="114" spans="1:150" ht="48" customHeight="1" x14ac:dyDescent="0.2">
      <c r="A114" s="278" t="s">
        <v>76</v>
      </c>
      <c r="B114" s="431" t="s">
        <v>77</v>
      </c>
      <c r="C114" s="432" t="s">
        <v>826</v>
      </c>
      <c r="D114" s="432"/>
      <c r="E114" s="8" t="s">
        <v>57</v>
      </c>
      <c r="F114" s="282" t="str">
        <f t="shared" si="26"/>
        <v>E2.P_A</v>
      </c>
      <c r="G114" s="492" t="s">
        <v>181</v>
      </c>
      <c r="H114" s="612" t="s">
        <v>302</v>
      </c>
      <c r="I114" s="595"/>
      <c r="J114" s="285" t="s">
        <v>61</v>
      </c>
      <c r="K114" s="286" t="str">
        <f t="shared" si="27"/>
        <v>E2.P_A.MR1</v>
      </c>
      <c r="L114" s="411" t="s">
        <v>275</v>
      </c>
      <c r="M114" s="412" t="s">
        <v>829</v>
      </c>
      <c r="N114" s="613">
        <v>4.7500000000000001E-2</v>
      </c>
      <c r="O114" s="613">
        <v>4.4999999999999998E-2</v>
      </c>
      <c r="P114" s="378" t="s">
        <v>112</v>
      </c>
      <c r="Q114" s="379" t="str">
        <f t="shared" si="28"/>
        <v>E2.P_A.MR1-MP04-1</v>
      </c>
      <c r="R114" s="423" t="s">
        <v>843</v>
      </c>
      <c r="S114" s="315" t="s">
        <v>844</v>
      </c>
      <c r="T114" s="320">
        <v>0.38</v>
      </c>
      <c r="U114" s="321">
        <v>0.57999999999999996</v>
      </c>
      <c r="V114" s="320" t="s">
        <v>67</v>
      </c>
      <c r="W114" s="316">
        <v>0.4</v>
      </c>
      <c r="X114" s="323">
        <v>0.45</v>
      </c>
      <c r="Y114" s="316">
        <v>0.5</v>
      </c>
      <c r="Z114" s="324">
        <v>0.57999999999999996</v>
      </c>
      <c r="AA114" s="325"/>
      <c r="AB114" s="326"/>
      <c r="AC114" s="326"/>
      <c r="AD114" s="326"/>
      <c r="AE114" s="326"/>
      <c r="AF114" s="326"/>
      <c r="AG114" s="326"/>
      <c r="AH114" s="326"/>
      <c r="AI114" s="326"/>
      <c r="AJ114" s="326"/>
      <c r="AK114" s="326"/>
      <c r="AL114" s="326"/>
      <c r="AM114" s="326"/>
      <c r="AN114" s="326"/>
      <c r="AO114" s="326"/>
      <c r="AP114" s="326"/>
      <c r="AQ114" s="326"/>
      <c r="AR114" s="326"/>
      <c r="AS114" s="326"/>
      <c r="AT114" s="326"/>
      <c r="AU114" s="326"/>
      <c r="AV114" s="326"/>
      <c r="AW114" s="326"/>
      <c r="AX114" s="326"/>
      <c r="AY114" s="326"/>
      <c r="AZ114" s="326"/>
      <c r="BA114" s="326"/>
      <c r="BB114" s="326"/>
      <c r="BC114" s="327"/>
      <c r="BD114" s="302"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27" t="s">
        <v>845</v>
      </c>
      <c r="EM114" s="319" t="s">
        <v>843</v>
      </c>
      <c r="EN114" s="275" t="s">
        <v>1903</v>
      </c>
      <c r="EO114" s="277">
        <v>38</v>
      </c>
      <c r="EP114" s="277">
        <v>58</v>
      </c>
      <c r="EQ114" s="277">
        <v>40</v>
      </c>
      <c r="ER114" s="330">
        <v>45</v>
      </c>
      <c r="ES114" s="277">
        <v>50</v>
      </c>
      <c r="ET114" s="824">
        <v>58</v>
      </c>
    </row>
    <row r="115" spans="1:150" ht="64.5" customHeight="1" x14ac:dyDescent="0.2">
      <c r="A115" s="278" t="s">
        <v>76</v>
      </c>
      <c r="B115" s="431" t="s">
        <v>77</v>
      </c>
      <c r="C115" s="432" t="s">
        <v>826</v>
      </c>
      <c r="D115" s="432"/>
      <c r="E115" s="8" t="s">
        <v>57</v>
      </c>
      <c r="F115" s="282" t="str">
        <f t="shared" si="26"/>
        <v>E2.P_A</v>
      </c>
      <c r="G115" s="492" t="s">
        <v>181</v>
      </c>
      <c r="H115" s="612" t="s">
        <v>302</v>
      </c>
      <c r="I115" s="595"/>
      <c r="J115" s="285" t="s">
        <v>61</v>
      </c>
      <c r="K115" s="286" t="str">
        <f t="shared" si="27"/>
        <v>E2.P_A.MR1</v>
      </c>
      <c r="L115" s="411" t="s">
        <v>275</v>
      </c>
      <c r="M115" s="412" t="s">
        <v>829</v>
      </c>
      <c r="N115" s="613">
        <v>4.7500000000000001E-2</v>
      </c>
      <c r="O115" s="613">
        <v>4.4999999999999998E-2</v>
      </c>
      <c r="P115" s="378" t="s">
        <v>122</v>
      </c>
      <c r="Q115" s="379" t="str">
        <f t="shared" si="28"/>
        <v>E2.P_A.MR1-MP05-1</v>
      </c>
      <c r="R115" s="423" t="s">
        <v>847</v>
      </c>
      <c r="S115" s="315" t="s">
        <v>848</v>
      </c>
      <c r="T115" s="320">
        <v>0.02</v>
      </c>
      <c r="U115" s="321">
        <v>0.1</v>
      </c>
      <c r="V115" s="320" t="s">
        <v>67</v>
      </c>
      <c r="W115" s="296">
        <v>2</v>
      </c>
      <c r="X115" s="297">
        <v>4</v>
      </c>
      <c r="Y115" s="296">
        <v>6</v>
      </c>
      <c r="Z115" s="298">
        <v>10</v>
      </c>
      <c r="AA115" s="325"/>
      <c r="AB115" s="326"/>
      <c r="AC115" s="326"/>
      <c r="AD115" s="326"/>
      <c r="AE115" s="326"/>
      <c r="AF115" s="326"/>
      <c r="AG115" s="326"/>
      <c r="AH115" s="326"/>
      <c r="AI115" s="326"/>
      <c r="AJ115" s="326"/>
      <c r="AK115" s="326"/>
      <c r="AL115" s="326"/>
      <c r="AM115" s="326"/>
      <c r="AN115" s="326"/>
      <c r="AO115" s="326"/>
      <c r="AP115" s="326"/>
      <c r="AQ115" s="326"/>
      <c r="AR115" s="326"/>
      <c r="AS115" s="326"/>
      <c r="AT115" s="326"/>
      <c r="AU115" s="326"/>
      <c r="AV115" s="326"/>
      <c r="AW115" s="326"/>
      <c r="AX115" s="326"/>
      <c r="AY115" s="326"/>
      <c r="AZ115" s="326"/>
      <c r="BA115" s="326"/>
      <c r="BB115" s="326"/>
      <c r="BC115" s="327"/>
      <c r="BD115" s="302"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27" t="s">
        <v>849</v>
      </c>
      <c r="EM115" s="319" t="s">
        <v>847</v>
      </c>
      <c r="EN115" s="275" t="s">
        <v>1904</v>
      </c>
      <c r="EO115" s="276">
        <v>2</v>
      </c>
      <c r="EP115" s="808">
        <v>10</v>
      </c>
      <c r="EQ115" s="808">
        <v>2</v>
      </c>
      <c r="ER115" s="808">
        <v>4</v>
      </c>
      <c r="ES115" s="808">
        <v>6</v>
      </c>
      <c r="ET115" s="835">
        <v>10</v>
      </c>
    </row>
    <row r="116" spans="1:150" ht="63" customHeight="1" x14ac:dyDescent="0.2">
      <c r="A116" s="278" t="s">
        <v>76</v>
      </c>
      <c r="B116" s="431" t="s">
        <v>77</v>
      </c>
      <c r="C116" s="432" t="s">
        <v>826</v>
      </c>
      <c r="D116" s="432"/>
      <c r="E116" s="8" t="s">
        <v>57</v>
      </c>
      <c r="F116" s="282" t="str">
        <f t="shared" si="26"/>
        <v>E2.P_A</v>
      </c>
      <c r="G116" s="492" t="s">
        <v>181</v>
      </c>
      <c r="H116" s="612" t="s">
        <v>302</v>
      </c>
      <c r="I116" s="595"/>
      <c r="J116" s="285" t="s">
        <v>61</v>
      </c>
      <c r="K116" s="286" t="str">
        <f t="shared" si="27"/>
        <v>E2.P_A.MR1</v>
      </c>
      <c r="L116" s="411" t="s">
        <v>275</v>
      </c>
      <c r="M116" s="412" t="s">
        <v>829</v>
      </c>
      <c r="N116" s="613">
        <v>4.7500000000000001E-2</v>
      </c>
      <c r="O116" s="613">
        <v>4.4999999999999998E-2</v>
      </c>
      <c r="P116" s="378" t="s">
        <v>132</v>
      </c>
      <c r="Q116" s="379" t="str">
        <f t="shared" si="28"/>
        <v>E2.P_A.MR1-MP06-1</v>
      </c>
      <c r="R116" s="423" t="s">
        <v>851</v>
      </c>
      <c r="S116" s="315" t="s">
        <v>852</v>
      </c>
      <c r="T116" s="294">
        <v>2</v>
      </c>
      <c r="U116" s="295">
        <v>3</v>
      </c>
      <c r="V116" s="294" t="s">
        <v>67</v>
      </c>
      <c r="W116" s="296">
        <v>1</v>
      </c>
      <c r="X116" s="297">
        <v>2</v>
      </c>
      <c r="Y116" s="296">
        <v>3</v>
      </c>
      <c r="Z116" s="298">
        <v>3</v>
      </c>
      <c r="AA116" s="299"/>
      <c r="AB116" s="300"/>
      <c r="AC116" s="300"/>
      <c r="AD116" s="300"/>
      <c r="AE116" s="300"/>
      <c r="AF116" s="300"/>
      <c r="AG116" s="300"/>
      <c r="AH116" s="300"/>
      <c r="AI116" s="300"/>
      <c r="AJ116" s="300"/>
      <c r="AK116" s="300"/>
      <c r="AL116" s="300"/>
      <c r="AM116" s="300"/>
      <c r="AN116" s="300"/>
      <c r="AO116" s="300"/>
      <c r="AP116" s="300"/>
      <c r="AQ116" s="300"/>
      <c r="AR116" s="300"/>
      <c r="AS116" s="300"/>
      <c r="AT116" s="300"/>
      <c r="AU116" s="300"/>
      <c r="AV116" s="300"/>
      <c r="AW116" s="300"/>
      <c r="AX116" s="300"/>
      <c r="AY116" s="300"/>
      <c r="AZ116" s="300"/>
      <c r="BA116" s="300"/>
      <c r="BB116" s="300"/>
      <c r="BC116" s="301"/>
      <c r="BD116" s="302"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27" t="s">
        <v>853</v>
      </c>
      <c r="EM116" s="319" t="s">
        <v>851</v>
      </c>
      <c r="EN116" s="275" t="s">
        <v>852</v>
      </c>
      <c r="EO116" s="275">
        <v>2</v>
      </c>
      <c r="EP116" s="275">
        <v>3</v>
      </c>
      <c r="EQ116" s="276">
        <v>1</v>
      </c>
      <c r="ER116" s="276">
        <v>1</v>
      </c>
      <c r="ES116" s="277">
        <v>0.5</v>
      </c>
      <c r="ET116" s="828">
        <v>0.5</v>
      </c>
    </row>
    <row r="117" spans="1:150" ht="93" customHeight="1" x14ac:dyDescent="0.2">
      <c r="A117" s="278" t="s">
        <v>76</v>
      </c>
      <c r="B117" s="431" t="s">
        <v>77</v>
      </c>
      <c r="C117" s="432" t="s">
        <v>826</v>
      </c>
      <c r="D117" s="432"/>
      <c r="E117" s="8" t="s">
        <v>57</v>
      </c>
      <c r="F117" s="282" t="str">
        <f t="shared" si="26"/>
        <v>E2.P_A</v>
      </c>
      <c r="G117" s="492" t="s">
        <v>181</v>
      </c>
      <c r="H117" s="612" t="s">
        <v>302</v>
      </c>
      <c r="I117" s="595"/>
      <c r="J117" s="285" t="s">
        <v>61</v>
      </c>
      <c r="K117" s="286" t="str">
        <f t="shared" si="27"/>
        <v>E2.P_A.MR1</v>
      </c>
      <c r="L117" s="411" t="s">
        <v>275</v>
      </c>
      <c r="M117" s="412" t="s">
        <v>829</v>
      </c>
      <c r="N117" s="613">
        <v>4.7500000000000001E-2</v>
      </c>
      <c r="O117" s="613">
        <v>4.4999999999999998E-2</v>
      </c>
      <c r="P117" s="378" t="s">
        <v>142</v>
      </c>
      <c r="Q117" s="379" t="str">
        <f t="shared" si="28"/>
        <v>E2.P_A.MR1-MP07-1</v>
      </c>
      <c r="R117" s="423" t="s">
        <v>855</v>
      </c>
      <c r="S117" s="315" t="s">
        <v>856</v>
      </c>
      <c r="T117" s="320">
        <v>0.05</v>
      </c>
      <c r="U117" s="321">
        <v>0.3</v>
      </c>
      <c r="V117" s="320" t="s">
        <v>67</v>
      </c>
      <c r="W117" s="296">
        <v>5</v>
      </c>
      <c r="X117" s="297">
        <v>15</v>
      </c>
      <c r="Y117" s="296">
        <v>25</v>
      </c>
      <c r="Z117" s="298">
        <v>30</v>
      </c>
      <c r="AA117" s="325"/>
      <c r="AB117" s="326"/>
      <c r="AC117" s="326"/>
      <c r="AD117" s="326"/>
      <c r="AE117" s="326"/>
      <c r="AF117" s="326"/>
      <c r="AG117" s="326"/>
      <c r="AH117" s="326"/>
      <c r="AI117" s="326"/>
      <c r="AJ117" s="326"/>
      <c r="AK117" s="326"/>
      <c r="AL117" s="326"/>
      <c r="AM117" s="326"/>
      <c r="AN117" s="326"/>
      <c r="AO117" s="326"/>
      <c r="AP117" s="326"/>
      <c r="AQ117" s="326"/>
      <c r="AR117" s="326"/>
      <c r="AS117" s="326"/>
      <c r="AT117" s="326"/>
      <c r="AU117" s="326"/>
      <c r="AV117" s="326"/>
      <c r="AW117" s="326"/>
      <c r="AX117" s="326"/>
      <c r="AY117" s="326"/>
      <c r="AZ117" s="326"/>
      <c r="BA117" s="326"/>
      <c r="BB117" s="326"/>
      <c r="BC117" s="327"/>
      <c r="BD117" s="302"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27" t="s">
        <v>857</v>
      </c>
      <c r="EM117" s="319" t="s">
        <v>855</v>
      </c>
      <c r="EN117" s="275" t="s">
        <v>1905</v>
      </c>
      <c r="EO117" s="276">
        <v>5</v>
      </c>
      <c r="EP117" s="808">
        <v>30</v>
      </c>
      <c r="EQ117" s="808">
        <v>5</v>
      </c>
      <c r="ER117" s="808">
        <v>15</v>
      </c>
      <c r="ES117" s="808">
        <v>25</v>
      </c>
      <c r="ET117" s="835">
        <v>30</v>
      </c>
    </row>
    <row r="118" spans="1:150" ht="34.5" customHeight="1" x14ac:dyDescent="0.2">
      <c r="A118" s="278" t="s">
        <v>76</v>
      </c>
      <c r="B118" s="431" t="s">
        <v>77</v>
      </c>
      <c r="C118" s="432" t="s">
        <v>826</v>
      </c>
      <c r="D118" s="432"/>
      <c r="E118" s="8" t="s">
        <v>57</v>
      </c>
      <c r="F118" s="282" t="str">
        <f t="shared" si="26"/>
        <v>E2.P_A</v>
      </c>
      <c r="G118" s="492" t="s">
        <v>181</v>
      </c>
      <c r="H118" s="612" t="s">
        <v>302</v>
      </c>
      <c r="I118" s="595"/>
      <c r="J118" s="285" t="s">
        <v>61</v>
      </c>
      <c r="K118" s="286" t="str">
        <f t="shared" si="27"/>
        <v>E2.P_A.MR1</v>
      </c>
      <c r="L118" s="411" t="s">
        <v>275</v>
      </c>
      <c r="M118" s="412" t="s">
        <v>829</v>
      </c>
      <c r="N118" s="613">
        <v>4.7500000000000001E-2</v>
      </c>
      <c r="O118" s="613">
        <v>4.4999999999999998E-2</v>
      </c>
      <c r="P118" s="378" t="s">
        <v>156</v>
      </c>
      <c r="Q118" s="379" t="str">
        <f t="shared" si="28"/>
        <v>E2.P_A.MR1-MP08-1</v>
      </c>
      <c r="R118" s="423" t="s">
        <v>859</v>
      </c>
      <c r="S118" s="315" t="s">
        <v>860</v>
      </c>
      <c r="T118" s="294">
        <v>1</v>
      </c>
      <c r="U118" s="295">
        <v>2</v>
      </c>
      <c r="V118" s="294" t="s">
        <v>67</v>
      </c>
      <c r="W118" s="296">
        <v>0</v>
      </c>
      <c r="X118" s="297">
        <v>1</v>
      </c>
      <c r="Y118" s="296">
        <v>2</v>
      </c>
      <c r="Z118" s="298">
        <v>2</v>
      </c>
      <c r="AA118" s="299"/>
      <c r="AB118" s="300"/>
      <c r="AC118" s="300"/>
      <c r="AD118" s="300"/>
      <c r="AE118" s="300"/>
      <c r="AF118" s="300"/>
      <c r="AG118" s="300"/>
      <c r="AH118" s="300"/>
      <c r="AI118" s="300"/>
      <c r="AJ118" s="300"/>
      <c r="AK118" s="300"/>
      <c r="AL118" s="300"/>
      <c r="AM118" s="300"/>
      <c r="AN118" s="300"/>
      <c r="AO118" s="300"/>
      <c r="AP118" s="300"/>
      <c r="AQ118" s="300"/>
      <c r="AR118" s="300"/>
      <c r="AS118" s="300"/>
      <c r="AT118" s="300"/>
      <c r="AU118" s="300"/>
      <c r="AV118" s="300"/>
      <c r="AW118" s="300"/>
      <c r="AX118" s="300"/>
      <c r="AY118" s="300"/>
      <c r="AZ118" s="300"/>
      <c r="BA118" s="300"/>
      <c r="BB118" s="300"/>
      <c r="BC118" s="301"/>
      <c r="BD118" s="302"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27" t="s">
        <v>861</v>
      </c>
      <c r="EM118" s="319" t="s">
        <v>859</v>
      </c>
      <c r="EN118" s="275" t="s">
        <v>860</v>
      </c>
      <c r="EO118" s="275">
        <v>1</v>
      </c>
      <c r="EP118" s="809">
        <v>2</v>
      </c>
      <c r="EQ118" s="808">
        <v>0</v>
      </c>
      <c r="ER118" s="813">
        <v>0</v>
      </c>
      <c r="ES118" s="808">
        <v>1</v>
      </c>
      <c r="ET118" s="829">
        <v>1</v>
      </c>
    </row>
    <row r="119" spans="1:150" ht="48" customHeight="1" x14ac:dyDescent="0.2">
      <c r="A119" s="278" t="s">
        <v>76</v>
      </c>
      <c r="B119" s="431" t="s">
        <v>77</v>
      </c>
      <c r="C119" s="432" t="s">
        <v>826</v>
      </c>
      <c r="D119" s="432"/>
      <c r="E119" s="8" t="s">
        <v>57</v>
      </c>
      <c r="F119" s="282" t="str">
        <f t="shared" si="26"/>
        <v>E2.P_A</v>
      </c>
      <c r="G119" s="492" t="s">
        <v>181</v>
      </c>
      <c r="H119" s="612" t="s">
        <v>302</v>
      </c>
      <c r="I119" s="595"/>
      <c r="J119" s="285" t="s">
        <v>61</v>
      </c>
      <c r="K119" s="286" t="str">
        <f t="shared" si="27"/>
        <v>E2.P_A.MR1</v>
      </c>
      <c r="L119" s="411" t="s">
        <v>275</v>
      </c>
      <c r="M119" s="412" t="s">
        <v>829</v>
      </c>
      <c r="N119" s="613">
        <v>4.7500000000000001E-2</v>
      </c>
      <c r="O119" s="613">
        <v>4.4999999999999998E-2</v>
      </c>
      <c r="P119" s="378" t="s">
        <v>515</v>
      </c>
      <c r="Q119" s="379" t="str">
        <f t="shared" si="28"/>
        <v>E2.P_A.MR1-MP09-1</v>
      </c>
      <c r="R119" s="423" t="s">
        <v>863</v>
      </c>
      <c r="S119" s="315" t="s">
        <v>864</v>
      </c>
      <c r="T119" s="320">
        <v>0</v>
      </c>
      <c r="U119" s="321">
        <v>0.4</v>
      </c>
      <c r="V119" s="320" t="s">
        <v>67</v>
      </c>
      <c r="W119" s="296">
        <v>5</v>
      </c>
      <c r="X119" s="297">
        <v>15</v>
      </c>
      <c r="Y119" s="296">
        <v>30</v>
      </c>
      <c r="Z119" s="298">
        <v>40</v>
      </c>
      <c r="AA119" s="325"/>
      <c r="AB119" s="326"/>
      <c r="AC119" s="326"/>
      <c r="AD119" s="326"/>
      <c r="AE119" s="326"/>
      <c r="AF119" s="326"/>
      <c r="AG119" s="326"/>
      <c r="AH119" s="326"/>
      <c r="AI119" s="326"/>
      <c r="AJ119" s="326"/>
      <c r="AK119" s="326"/>
      <c r="AL119" s="326"/>
      <c r="AM119" s="326"/>
      <c r="AN119" s="326"/>
      <c r="AO119" s="326"/>
      <c r="AP119" s="326"/>
      <c r="AQ119" s="326"/>
      <c r="AR119" s="326"/>
      <c r="AS119" s="326"/>
      <c r="AT119" s="326"/>
      <c r="AU119" s="326"/>
      <c r="AV119" s="326"/>
      <c r="AW119" s="326"/>
      <c r="AX119" s="326"/>
      <c r="AY119" s="326"/>
      <c r="AZ119" s="326"/>
      <c r="BA119" s="326"/>
      <c r="BB119" s="326"/>
      <c r="BC119" s="327"/>
      <c r="BD119" s="302"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27" t="s">
        <v>865</v>
      </c>
      <c r="EM119" s="319" t="s">
        <v>863</v>
      </c>
      <c r="EN119" s="275" t="s">
        <v>864</v>
      </c>
      <c r="EO119" s="276">
        <v>0</v>
      </c>
      <c r="EP119" s="808">
        <v>40</v>
      </c>
      <c r="EQ119" s="808">
        <v>5</v>
      </c>
      <c r="ER119" s="808">
        <v>15</v>
      </c>
      <c r="ES119" s="808">
        <v>30</v>
      </c>
      <c r="ET119" s="835">
        <v>40</v>
      </c>
    </row>
    <row r="120" spans="1:150" ht="49.5" customHeight="1" thickBot="1" x14ac:dyDescent="0.25">
      <c r="A120" s="278" t="s">
        <v>76</v>
      </c>
      <c r="B120" s="431" t="s">
        <v>77</v>
      </c>
      <c r="C120" s="432" t="s">
        <v>826</v>
      </c>
      <c r="D120" s="432"/>
      <c r="E120" s="8" t="s">
        <v>57</v>
      </c>
      <c r="F120" s="282" t="str">
        <f t="shared" si="26"/>
        <v>E2.P_A</v>
      </c>
      <c r="G120" s="497" t="s">
        <v>181</v>
      </c>
      <c r="H120" s="614" t="s">
        <v>302</v>
      </c>
      <c r="I120" s="595"/>
      <c r="J120" s="342" t="s">
        <v>61</v>
      </c>
      <c r="K120" s="402" t="str">
        <f t="shared" si="27"/>
        <v>E2.P_A.MR1</v>
      </c>
      <c r="L120" s="427" t="s">
        <v>275</v>
      </c>
      <c r="M120" s="412" t="s">
        <v>829</v>
      </c>
      <c r="N120" s="615">
        <v>4.7500000000000001E-2</v>
      </c>
      <c r="O120" s="615">
        <v>4.4999999999999998E-2</v>
      </c>
      <c r="P120" s="378" t="s">
        <v>522</v>
      </c>
      <c r="Q120" s="393" t="str">
        <f t="shared" si="28"/>
        <v>E2.P_A.MR1-MP10-1</v>
      </c>
      <c r="R120" s="430" t="s">
        <v>867</v>
      </c>
      <c r="S120" s="351" t="s">
        <v>868</v>
      </c>
      <c r="T120" s="562">
        <v>0</v>
      </c>
      <c r="U120" s="563">
        <v>0.9</v>
      </c>
      <c r="V120" s="562" t="s">
        <v>67</v>
      </c>
      <c r="W120" s="354">
        <v>0</v>
      </c>
      <c r="X120" s="355">
        <v>5</v>
      </c>
      <c r="Y120" s="354">
        <v>40</v>
      </c>
      <c r="Z120" s="356">
        <v>45</v>
      </c>
      <c r="AA120" s="325"/>
      <c r="AB120" s="326"/>
      <c r="AC120" s="326"/>
      <c r="AD120" s="326"/>
      <c r="AE120" s="326"/>
      <c r="AF120" s="326"/>
      <c r="AG120" s="326"/>
      <c r="AH120" s="326"/>
      <c r="AI120" s="326"/>
      <c r="AJ120" s="326"/>
      <c r="AK120" s="326"/>
      <c r="AL120" s="326"/>
      <c r="AM120" s="326"/>
      <c r="AN120" s="326"/>
      <c r="AO120" s="326"/>
      <c r="AP120" s="326"/>
      <c r="AQ120" s="326"/>
      <c r="AR120" s="326"/>
      <c r="AS120" s="326"/>
      <c r="AT120" s="326"/>
      <c r="AU120" s="326"/>
      <c r="AV120" s="326"/>
      <c r="AW120" s="326"/>
      <c r="AX120" s="326"/>
      <c r="AY120" s="326"/>
      <c r="AZ120" s="326"/>
      <c r="BA120" s="326"/>
      <c r="BB120" s="326"/>
      <c r="BC120" s="327"/>
      <c r="BD120" s="302"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27" t="s">
        <v>869</v>
      </c>
      <c r="EM120" s="319" t="s">
        <v>867</v>
      </c>
      <c r="EN120" s="275" t="s">
        <v>868</v>
      </c>
      <c r="EO120" s="276">
        <v>0</v>
      </c>
      <c r="EP120" s="808">
        <v>90</v>
      </c>
      <c r="EQ120" s="808">
        <v>0</v>
      </c>
      <c r="ER120" s="808">
        <v>5</v>
      </c>
      <c r="ES120" s="808">
        <v>40</v>
      </c>
      <c r="ET120" s="835">
        <v>45</v>
      </c>
    </row>
    <row r="121" spans="1:150" ht="122.25" customHeight="1" x14ac:dyDescent="0.2">
      <c r="A121" s="278" t="s">
        <v>76</v>
      </c>
      <c r="B121" s="431" t="s">
        <v>77</v>
      </c>
      <c r="C121" s="432" t="s">
        <v>826</v>
      </c>
      <c r="D121" s="433" t="s">
        <v>827</v>
      </c>
      <c r="E121" s="3" t="s">
        <v>372</v>
      </c>
      <c r="F121" s="434" t="str">
        <f t="shared" si="26"/>
        <v>E2.P_B</v>
      </c>
      <c r="G121" s="616" t="s">
        <v>192</v>
      </c>
      <c r="H121" s="617" t="s">
        <v>313</v>
      </c>
      <c r="I121" s="618" t="s">
        <v>871</v>
      </c>
      <c r="J121" s="457" t="s">
        <v>61</v>
      </c>
      <c r="K121" s="458" t="str">
        <f t="shared" si="27"/>
        <v>E2.P_B.MR1</v>
      </c>
      <c r="L121" s="362" t="s">
        <v>286</v>
      </c>
      <c r="M121" s="363" t="s">
        <v>872</v>
      </c>
      <c r="N121" s="364">
        <v>184</v>
      </c>
      <c r="O121" s="248">
        <v>230</v>
      </c>
      <c r="P121" s="378" t="s">
        <v>64</v>
      </c>
      <c r="Q121" s="367" t="str">
        <f t="shared" si="28"/>
        <v>E2.P_B.MR1-MP01-1</v>
      </c>
      <c r="R121" s="508" t="s">
        <v>873</v>
      </c>
      <c r="S121" s="509" t="s">
        <v>874</v>
      </c>
      <c r="T121" s="619">
        <v>1</v>
      </c>
      <c r="U121" s="620">
        <v>2</v>
      </c>
      <c r="V121" s="370" t="s">
        <v>67</v>
      </c>
      <c r="W121" s="258">
        <v>0.5</v>
      </c>
      <c r="X121" s="257">
        <v>0.5</v>
      </c>
      <c r="Y121" s="258">
        <v>0.5</v>
      </c>
      <c r="Z121" s="259">
        <v>0.5</v>
      </c>
      <c r="AA121" s="592">
        <f>30000000+30000000+56000000+100000000+15000000</f>
        <v>231000000</v>
      </c>
      <c r="AB121" s="593">
        <v>0</v>
      </c>
      <c r="AC121" s="593">
        <v>100000000</v>
      </c>
      <c r="AD121" s="593">
        <v>0</v>
      </c>
      <c r="AE121" s="593">
        <v>0</v>
      </c>
      <c r="AF121" s="593">
        <v>0</v>
      </c>
      <c r="AG121" s="593">
        <f t="shared" ref="AG121" si="68">SUM(AA121:AF121)</f>
        <v>331000000</v>
      </c>
      <c r="AH121" s="593">
        <f t="shared" ref="AH121:AM121" si="69">AA121*1.035</f>
        <v>239084999.99999997</v>
      </c>
      <c r="AI121" s="593">
        <f t="shared" si="69"/>
        <v>0</v>
      </c>
      <c r="AJ121" s="593">
        <f t="shared" si="69"/>
        <v>103499999.99999999</v>
      </c>
      <c r="AK121" s="593">
        <f t="shared" si="69"/>
        <v>0</v>
      </c>
      <c r="AL121" s="593">
        <f t="shared" si="69"/>
        <v>0</v>
      </c>
      <c r="AM121" s="593">
        <f t="shared" si="69"/>
        <v>0</v>
      </c>
      <c r="AN121" s="593">
        <f t="shared" ref="AN121" si="70">SUM(AH121:AM121)</f>
        <v>342584999.99999994</v>
      </c>
      <c r="AO121" s="593">
        <f t="shared" ref="AO121:AT121" si="71">AH121*1.035</f>
        <v>247452974.99999994</v>
      </c>
      <c r="AP121" s="593">
        <f t="shared" si="71"/>
        <v>0</v>
      </c>
      <c r="AQ121" s="593">
        <f t="shared" si="71"/>
        <v>107122499.99999997</v>
      </c>
      <c r="AR121" s="593">
        <f t="shared" si="71"/>
        <v>0</v>
      </c>
      <c r="AS121" s="593">
        <f t="shared" si="71"/>
        <v>0</v>
      </c>
      <c r="AT121" s="593">
        <f t="shared" si="71"/>
        <v>0</v>
      </c>
      <c r="AU121" s="593">
        <f t="shared" ref="AU121" si="72">SUM(AO121:AT121)</f>
        <v>354575474.99999988</v>
      </c>
      <c r="AV121" s="593">
        <f t="shared" ref="AV121:BA121" si="73">AO121*1.035</f>
        <v>256113829.12499991</v>
      </c>
      <c r="AW121" s="593">
        <f t="shared" si="73"/>
        <v>0</v>
      </c>
      <c r="AX121" s="593">
        <f t="shared" si="73"/>
        <v>110871787.49999996</v>
      </c>
      <c r="AY121" s="593">
        <f t="shared" si="73"/>
        <v>0</v>
      </c>
      <c r="AZ121" s="593">
        <f t="shared" si="73"/>
        <v>0</v>
      </c>
      <c r="BA121" s="593">
        <f t="shared" si="73"/>
        <v>0</v>
      </c>
      <c r="BB121" s="593">
        <f t="shared" ref="BB121" si="74">SUM(AV121:BA121)</f>
        <v>366985616.62499988</v>
      </c>
      <c r="BC121" s="594">
        <f t="shared" ref="BC121" si="75">+AG121+AN121+AU121+BB121</f>
        <v>1395146091.6249998</v>
      </c>
      <c r="BD121" s="302"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27" t="s">
        <v>875</v>
      </c>
      <c r="EM121" s="319" t="s">
        <v>873</v>
      </c>
      <c r="EN121" s="275" t="s">
        <v>874</v>
      </c>
      <c r="EO121" s="275">
        <v>1</v>
      </c>
      <c r="EP121" s="277">
        <v>2</v>
      </c>
      <c r="EQ121" s="277">
        <v>0.5</v>
      </c>
      <c r="ER121" s="277">
        <v>0.5</v>
      </c>
      <c r="ES121" s="277">
        <v>0.5</v>
      </c>
      <c r="ET121" s="828">
        <v>0.5</v>
      </c>
    </row>
    <row r="122" spans="1:150" ht="53.25" customHeight="1" x14ac:dyDescent="0.2">
      <c r="A122" s="278" t="s">
        <v>76</v>
      </c>
      <c r="B122" s="431" t="s">
        <v>77</v>
      </c>
      <c r="C122" s="432" t="s">
        <v>826</v>
      </c>
      <c r="D122" s="432"/>
      <c r="E122" s="8" t="s">
        <v>372</v>
      </c>
      <c r="F122" s="282" t="str">
        <f t="shared" si="26"/>
        <v>E2.P_B</v>
      </c>
      <c r="G122" s="455" t="s">
        <v>192</v>
      </c>
      <c r="H122" s="455" t="s">
        <v>313</v>
      </c>
      <c r="I122" s="459"/>
      <c r="J122" s="460" t="s">
        <v>61</v>
      </c>
      <c r="K122" s="375" t="str">
        <f t="shared" si="27"/>
        <v>E2.P_B.MR1</v>
      </c>
      <c r="L122" s="514" t="s">
        <v>286</v>
      </c>
      <c r="M122" s="515" t="s">
        <v>872</v>
      </c>
      <c r="N122" s="376">
        <v>184</v>
      </c>
      <c r="O122" s="289">
        <v>230</v>
      </c>
      <c r="P122" s="378" t="s">
        <v>87</v>
      </c>
      <c r="Q122" s="379" t="str">
        <f t="shared" si="28"/>
        <v>E2.P_B.MR1-MP02-1</v>
      </c>
      <c r="R122" s="423" t="s">
        <v>877</v>
      </c>
      <c r="S122" s="315" t="s">
        <v>878</v>
      </c>
      <c r="T122" s="294">
        <v>281</v>
      </c>
      <c r="U122" s="295">
        <v>600</v>
      </c>
      <c r="V122" s="294" t="s">
        <v>67</v>
      </c>
      <c r="W122" s="296">
        <v>150</v>
      </c>
      <c r="X122" s="297">
        <v>150</v>
      </c>
      <c r="Y122" s="296">
        <v>150</v>
      </c>
      <c r="Z122" s="298">
        <v>150</v>
      </c>
      <c r="AA122" s="299"/>
      <c r="AB122" s="300"/>
      <c r="AC122" s="300"/>
      <c r="AD122" s="300"/>
      <c r="AE122" s="300"/>
      <c r="AF122" s="300"/>
      <c r="AG122" s="300"/>
      <c r="AH122" s="300"/>
      <c r="AI122" s="300"/>
      <c r="AJ122" s="300"/>
      <c r="AK122" s="300"/>
      <c r="AL122" s="300"/>
      <c r="AM122" s="300"/>
      <c r="AN122" s="300"/>
      <c r="AO122" s="300"/>
      <c r="AP122" s="300"/>
      <c r="AQ122" s="300"/>
      <c r="AR122" s="300"/>
      <c r="AS122" s="300"/>
      <c r="AT122" s="300"/>
      <c r="AU122" s="300"/>
      <c r="AV122" s="300"/>
      <c r="AW122" s="300"/>
      <c r="AX122" s="300"/>
      <c r="AY122" s="300"/>
      <c r="AZ122" s="300"/>
      <c r="BA122" s="300"/>
      <c r="BB122" s="300"/>
      <c r="BC122" s="301"/>
      <c r="BD122" s="302"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27" t="s">
        <v>879</v>
      </c>
      <c r="EM122" s="319" t="s">
        <v>877</v>
      </c>
      <c r="EN122" s="275" t="s">
        <v>878</v>
      </c>
      <c r="EO122" s="275">
        <v>281</v>
      </c>
      <c r="EP122" s="275">
        <v>600</v>
      </c>
      <c r="EQ122" s="276">
        <v>150</v>
      </c>
      <c r="ER122" s="276">
        <v>150</v>
      </c>
      <c r="ES122" s="276">
        <v>150</v>
      </c>
      <c r="ET122" s="825">
        <v>150</v>
      </c>
    </row>
    <row r="123" spans="1:150" ht="30" customHeight="1" x14ac:dyDescent="0.2">
      <c r="A123" s="278" t="s">
        <v>76</v>
      </c>
      <c r="B123" s="431" t="s">
        <v>77</v>
      </c>
      <c r="C123" s="432" t="s">
        <v>826</v>
      </c>
      <c r="D123" s="432"/>
      <c r="E123" s="8" t="s">
        <v>372</v>
      </c>
      <c r="F123" s="282" t="str">
        <f t="shared" si="26"/>
        <v>E2.P_B</v>
      </c>
      <c r="G123" s="455" t="s">
        <v>192</v>
      </c>
      <c r="H123" s="455" t="s">
        <v>313</v>
      </c>
      <c r="I123" s="459"/>
      <c r="J123" s="460" t="s">
        <v>61</v>
      </c>
      <c r="K123" s="375" t="str">
        <f t="shared" si="27"/>
        <v>E2.P_B.MR1</v>
      </c>
      <c r="L123" s="514" t="s">
        <v>286</v>
      </c>
      <c r="M123" s="515" t="s">
        <v>872</v>
      </c>
      <c r="N123" s="376">
        <v>184</v>
      </c>
      <c r="O123" s="289">
        <v>230</v>
      </c>
      <c r="P123" s="378" t="s">
        <v>99</v>
      </c>
      <c r="Q123" s="379" t="str">
        <f t="shared" si="28"/>
        <v>E2.P_B.MR1-MP03-1</v>
      </c>
      <c r="R123" s="423" t="s">
        <v>881</v>
      </c>
      <c r="S123" s="315" t="s">
        <v>882</v>
      </c>
      <c r="T123" s="382">
        <v>0</v>
      </c>
      <c r="U123" s="383">
        <v>1</v>
      </c>
      <c r="V123" s="382" t="s">
        <v>67</v>
      </c>
      <c r="W123" s="316">
        <v>0.2</v>
      </c>
      <c r="X123" s="331">
        <v>0.3</v>
      </c>
      <c r="Y123" s="316">
        <v>0.3</v>
      </c>
      <c r="Z123" s="317">
        <v>0.2</v>
      </c>
      <c r="AA123" s="384"/>
      <c r="AB123" s="385"/>
      <c r="AC123" s="385"/>
      <c r="AD123" s="385"/>
      <c r="AE123" s="385"/>
      <c r="AF123" s="385"/>
      <c r="AG123" s="385"/>
      <c r="AH123" s="385"/>
      <c r="AI123" s="385"/>
      <c r="AJ123" s="385"/>
      <c r="AK123" s="385"/>
      <c r="AL123" s="385"/>
      <c r="AM123" s="385"/>
      <c r="AN123" s="385"/>
      <c r="AO123" s="385"/>
      <c r="AP123" s="385"/>
      <c r="AQ123" s="385"/>
      <c r="AR123" s="385"/>
      <c r="AS123" s="385"/>
      <c r="AT123" s="385"/>
      <c r="AU123" s="385"/>
      <c r="AV123" s="385"/>
      <c r="AW123" s="385"/>
      <c r="AX123" s="385"/>
      <c r="AY123" s="385"/>
      <c r="AZ123" s="385"/>
      <c r="BA123" s="385"/>
      <c r="BB123" s="385"/>
      <c r="BC123" s="386"/>
      <c r="BD123" s="302"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27" t="s">
        <v>883</v>
      </c>
      <c r="EM123" s="319" t="s">
        <v>881</v>
      </c>
      <c r="EN123" s="275" t="s">
        <v>882</v>
      </c>
      <c r="EO123" s="387">
        <v>0</v>
      </c>
      <c r="EP123" s="387">
        <v>1</v>
      </c>
      <c r="EQ123" s="277">
        <v>0.2</v>
      </c>
      <c r="ER123" s="814">
        <v>0</v>
      </c>
      <c r="ES123" s="814">
        <v>0.4</v>
      </c>
      <c r="ET123" s="823">
        <v>0.4</v>
      </c>
    </row>
    <row r="124" spans="1:150" ht="49.5" customHeight="1" thickBot="1" x14ac:dyDescent="0.25">
      <c r="A124" s="278" t="s">
        <v>76</v>
      </c>
      <c r="B124" s="431" t="s">
        <v>77</v>
      </c>
      <c r="C124" s="432" t="s">
        <v>826</v>
      </c>
      <c r="D124" s="432"/>
      <c r="E124" s="8" t="s">
        <v>372</v>
      </c>
      <c r="F124" s="282" t="str">
        <f t="shared" si="26"/>
        <v>E2.P_B</v>
      </c>
      <c r="G124" s="455" t="s">
        <v>192</v>
      </c>
      <c r="H124" s="455" t="s">
        <v>313</v>
      </c>
      <c r="I124" s="465"/>
      <c r="J124" s="466" t="s">
        <v>61</v>
      </c>
      <c r="K124" s="467" t="str">
        <f t="shared" si="27"/>
        <v>E2.P_B.MR1</v>
      </c>
      <c r="L124" s="550" t="s">
        <v>286</v>
      </c>
      <c r="M124" s="551" t="s">
        <v>872</v>
      </c>
      <c r="N124" s="390">
        <v>184</v>
      </c>
      <c r="O124" s="429">
        <v>230</v>
      </c>
      <c r="P124" s="378" t="s">
        <v>112</v>
      </c>
      <c r="Q124" s="393" t="str">
        <f t="shared" si="28"/>
        <v>E2.P_B.MR1-MP04-1</v>
      </c>
      <c r="R124" s="478" t="s">
        <v>885</v>
      </c>
      <c r="S124" s="338" t="s">
        <v>886</v>
      </c>
      <c r="T124" s="621">
        <v>1</v>
      </c>
      <c r="U124" s="622">
        <v>3</v>
      </c>
      <c r="V124" s="394" t="s">
        <v>67</v>
      </c>
      <c r="W124" s="404">
        <v>0.5</v>
      </c>
      <c r="X124" s="623">
        <v>0.5</v>
      </c>
      <c r="Y124" s="354">
        <v>1</v>
      </c>
      <c r="Z124" s="356">
        <v>1</v>
      </c>
      <c r="AA124" s="384"/>
      <c r="AB124" s="385"/>
      <c r="AC124" s="385"/>
      <c r="AD124" s="385"/>
      <c r="AE124" s="385"/>
      <c r="AF124" s="385"/>
      <c r="AG124" s="385"/>
      <c r="AH124" s="385"/>
      <c r="AI124" s="385"/>
      <c r="AJ124" s="385"/>
      <c r="AK124" s="385"/>
      <c r="AL124" s="385"/>
      <c r="AM124" s="385"/>
      <c r="AN124" s="385"/>
      <c r="AO124" s="385"/>
      <c r="AP124" s="385"/>
      <c r="AQ124" s="385"/>
      <c r="AR124" s="385"/>
      <c r="AS124" s="385"/>
      <c r="AT124" s="385"/>
      <c r="AU124" s="385"/>
      <c r="AV124" s="385"/>
      <c r="AW124" s="385"/>
      <c r="AX124" s="385"/>
      <c r="AY124" s="385"/>
      <c r="AZ124" s="385"/>
      <c r="BA124" s="385"/>
      <c r="BB124" s="385"/>
      <c r="BC124" s="386"/>
      <c r="BD124" s="302"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27" t="s">
        <v>887</v>
      </c>
      <c r="EM124" s="319" t="s">
        <v>885</v>
      </c>
      <c r="EN124" s="275" t="s">
        <v>886</v>
      </c>
      <c r="EO124" s="387">
        <v>1</v>
      </c>
      <c r="EP124" s="387">
        <v>3</v>
      </c>
      <c r="EQ124" s="277">
        <v>0.5</v>
      </c>
      <c r="ER124" s="277">
        <v>0.5</v>
      </c>
      <c r="ES124" s="276">
        <v>1</v>
      </c>
      <c r="ET124" s="825">
        <v>1</v>
      </c>
    </row>
    <row r="125" spans="1:150" ht="132.75" customHeight="1" x14ac:dyDescent="0.2">
      <c r="A125" s="278" t="s">
        <v>76</v>
      </c>
      <c r="B125" s="431" t="s">
        <v>77</v>
      </c>
      <c r="C125" s="432" t="s">
        <v>826</v>
      </c>
      <c r="D125" s="433" t="s">
        <v>827</v>
      </c>
      <c r="E125" s="3" t="s">
        <v>530</v>
      </c>
      <c r="F125" s="434" t="str">
        <f t="shared" si="26"/>
        <v>E2.P_C</v>
      </c>
      <c r="G125" s="435" t="s">
        <v>203</v>
      </c>
      <c r="H125" s="480" t="s">
        <v>324</v>
      </c>
      <c r="I125" s="456" t="s">
        <v>889</v>
      </c>
      <c r="J125" s="457" t="s">
        <v>61</v>
      </c>
      <c r="K125" s="418" t="str">
        <f t="shared" si="27"/>
        <v>E2.P_C.MR1</v>
      </c>
      <c r="L125" s="517" t="s">
        <v>297</v>
      </c>
      <c r="M125" s="518" t="s">
        <v>890</v>
      </c>
      <c r="N125" s="364">
        <v>0</v>
      </c>
      <c r="O125" s="248">
        <v>80</v>
      </c>
      <c r="P125" s="378" t="s">
        <v>64</v>
      </c>
      <c r="Q125" s="367" t="str">
        <f t="shared" si="28"/>
        <v>E2.P_C.MR1-MP01-1</v>
      </c>
      <c r="R125" s="624" t="s">
        <v>891</v>
      </c>
      <c r="S125" s="522" t="s">
        <v>892</v>
      </c>
      <c r="T125" s="625">
        <v>0</v>
      </c>
      <c r="U125" s="626">
        <v>0.7</v>
      </c>
      <c r="V125" s="625" t="s">
        <v>67</v>
      </c>
      <c r="W125" s="627">
        <v>0.1</v>
      </c>
      <c r="X125" s="628">
        <v>0.2</v>
      </c>
      <c r="Y125" s="627">
        <v>0.2</v>
      </c>
      <c r="Z125" s="629">
        <v>0.2</v>
      </c>
      <c r="AA125" s="592">
        <f>20000000-60000000+100000000</f>
        <v>60000000</v>
      </c>
      <c r="AB125" s="593">
        <v>0</v>
      </c>
      <c r="AC125" s="593">
        <f>100000000-100000000</f>
        <v>0</v>
      </c>
      <c r="AD125" s="593">
        <v>0</v>
      </c>
      <c r="AE125" s="593">
        <v>0</v>
      </c>
      <c r="AF125" s="593">
        <v>0</v>
      </c>
      <c r="AG125" s="593">
        <f t="shared" ref="AG125" si="76">SUM(AA125:AF125)</f>
        <v>60000000</v>
      </c>
      <c r="AH125" s="593">
        <f t="shared" ref="AH125:AM125" si="77">AA125*1.035</f>
        <v>62099999.999999993</v>
      </c>
      <c r="AI125" s="593">
        <f t="shared" si="77"/>
        <v>0</v>
      </c>
      <c r="AJ125" s="593">
        <f t="shared" si="77"/>
        <v>0</v>
      </c>
      <c r="AK125" s="593">
        <f t="shared" si="77"/>
        <v>0</v>
      </c>
      <c r="AL125" s="593">
        <f t="shared" si="77"/>
        <v>0</v>
      </c>
      <c r="AM125" s="593">
        <f t="shared" si="77"/>
        <v>0</v>
      </c>
      <c r="AN125" s="593">
        <f t="shared" ref="AN125" si="78">SUM(AH125:AM125)</f>
        <v>62099999.999999993</v>
      </c>
      <c r="AO125" s="593">
        <f t="shared" ref="AO125:AT125" si="79">AH125*1.035</f>
        <v>64273499.999999985</v>
      </c>
      <c r="AP125" s="593">
        <f t="shared" si="79"/>
        <v>0</v>
      </c>
      <c r="AQ125" s="593">
        <f t="shared" si="79"/>
        <v>0</v>
      </c>
      <c r="AR125" s="593">
        <f t="shared" si="79"/>
        <v>0</v>
      </c>
      <c r="AS125" s="593">
        <f t="shared" si="79"/>
        <v>0</v>
      </c>
      <c r="AT125" s="593">
        <f t="shared" si="79"/>
        <v>0</v>
      </c>
      <c r="AU125" s="593">
        <f t="shared" ref="AU125" si="80">SUM(AO125:AT125)</f>
        <v>64273499.999999985</v>
      </c>
      <c r="AV125" s="593">
        <f t="shared" ref="AV125:BA125" si="81">AO125*1.035</f>
        <v>66523072.499999978</v>
      </c>
      <c r="AW125" s="593">
        <f t="shared" si="81"/>
        <v>0</v>
      </c>
      <c r="AX125" s="593">
        <f t="shared" si="81"/>
        <v>0</v>
      </c>
      <c r="AY125" s="593">
        <f t="shared" si="81"/>
        <v>0</v>
      </c>
      <c r="AZ125" s="593">
        <f t="shared" si="81"/>
        <v>0</v>
      </c>
      <c r="BA125" s="593">
        <f t="shared" si="81"/>
        <v>0</v>
      </c>
      <c r="BB125" s="593">
        <f t="shared" ref="BB125" si="82">SUM(AV125:BA125)</f>
        <v>66523072.499999978</v>
      </c>
      <c r="BC125" s="594">
        <f t="shared" ref="BC125" si="83">+AG125+AN125+AU125+BB125</f>
        <v>252896572.49999997</v>
      </c>
      <c r="BD125" s="302"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27" t="s">
        <v>893</v>
      </c>
      <c r="EM125" s="319" t="s">
        <v>891</v>
      </c>
      <c r="EN125" s="275" t="s">
        <v>892</v>
      </c>
      <c r="EO125" s="277">
        <v>0</v>
      </c>
      <c r="EP125" s="277">
        <v>70</v>
      </c>
      <c r="EQ125" s="277">
        <v>10</v>
      </c>
      <c r="ER125" s="814">
        <v>0</v>
      </c>
      <c r="ES125" s="814">
        <v>30</v>
      </c>
      <c r="ET125" s="823">
        <v>30</v>
      </c>
    </row>
    <row r="126" spans="1:150" ht="84" customHeight="1" x14ac:dyDescent="0.2">
      <c r="A126" s="278" t="s">
        <v>76</v>
      </c>
      <c r="B126" s="431" t="s">
        <v>77</v>
      </c>
      <c r="C126" s="432" t="s">
        <v>826</v>
      </c>
      <c r="D126" s="432"/>
      <c r="E126" s="8" t="s">
        <v>530</v>
      </c>
      <c r="F126" s="282" t="str">
        <f t="shared" si="26"/>
        <v>E2.P_C</v>
      </c>
      <c r="G126" s="455" t="s">
        <v>203</v>
      </c>
      <c r="H126" s="455" t="s">
        <v>324</v>
      </c>
      <c r="I126" s="459"/>
      <c r="J126" s="460" t="s">
        <v>61</v>
      </c>
      <c r="K126" s="375" t="str">
        <f t="shared" si="27"/>
        <v>E2.P_C.MR1</v>
      </c>
      <c r="L126" s="411" t="s">
        <v>297</v>
      </c>
      <c r="M126" s="412" t="s">
        <v>890</v>
      </c>
      <c r="N126" s="376">
        <v>0</v>
      </c>
      <c r="O126" s="289">
        <v>80</v>
      </c>
      <c r="P126" s="378" t="s">
        <v>87</v>
      </c>
      <c r="Q126" s="379" t="str">
        <f t="shared" si="28"/>
        <v>E2.P_C.MR1-MP02-1</v>
      </c>
      <c r="R126" s="630" t="s">
        <v>895</v>
      </c>
      <c r="S126" s="531" t="s">
        <v>896</v>
      </c>
      <c r="T126" s="532">
        <v>0</v>
      </c>
      <c r="U126" s="533">
        <v>1</v>
      </c>
      <c r="V126" s="532" t="s">
        <v>67</v>
      </c>
      <c r="W126" s="534">
        <v>0.2</v>
      </c>
      <c r="X126" s="535">
        <v>0.3</v>
      </c>
      <c r="Y126" s="534">
        <v>0.3</v>
      </c>
      <c r="Z126" s="543">
        <v>0.2</v>
      </c>
      <c r="AA126" s="538"/>
      <c r="AB126" s="539"/>
      <c r="AC126" s="539"/>
      <c r="AD126" s="539"/>
      <c r="AE126" s="539"/>
      <c r="AF126" s="539"/>
      <c r="AG126" s="539"/>
      <c r="AH126" s="539"/>
      <c r="AI126" s="539"/>
      <c r="AJ126" s="539"/>
      <c r="AK126" s="539"/>
      <c r="AL126" s="539"/>
      <c r="AM126" s="539"/>
      <c r="AN126" s="539"/>
      <c r="AO126" s="539"/>
      <c r="AP126" s="539"/>
      <c r="AQ126" s="539"/>
      <c r="AR126" s="539"/>
      <c r="AS126" s="539"/>
      <c r="AT126" s="539"/>
      <c r="AU126" s="539"/>
      <c r="AV126" s="539"/>
      <c r="AW126" s="539"/>
      <c r="AX126" s="539"/>
      <c r="AY126" s="539"/>
      <c r="AZ126" s="539"/>
      <c r="BA126" s="539"/>
      <c r="BB126" s="539"/>
      <c r="BC126" s="540"/>
      <c r="BD126" s="302"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27" t="s">
        <v>897</v>
      </c>
      <c r="EM126" s="319" t="s">
        <v>895</v>
      </c>
      <c r="EN126" s="275" t="s">
        <v>896</v>
      </c>
      <c r="EO126" s="275">
        <v>0</v>
      </c>
      <c r="EP126" s="275">
        <v>1</v>
      </c>
      <c r="EQ126" s="277">
        <v>0.2</v>
      </c>
      <c r="ER126" s="814">
        <v>0.2</v>
      </c>
      <c r="ES126" s="277">
        <v>0.3</v>
      </c>
      <c r="ET126" s="823">
        <v>0.3</v>
      </c>
    </row>
    <row r="127" spans="1:150" ht="56.25" customHeight="1" thickBot="1" x14ac:dyDescent="0.25">
      <c r="A127" s="278" t="s">
        <v>76</v>
      </c>
      <c r="B127" s="431" t="s">
        <v>77</v>
      </c>
      <c r="C127" s="432" t="s">
        <v>826</v>
      </c>
      <c r="D127" s="432"/>
      <c r="E127" s="8" t="s">
        <v>530</v>
      </c>
      <c r="F127" s="282" t="str">
        <f t="shared" si="26"/>
        <v>E2.P_C</v>
      </c>
      <c r="G127" s="567" t="s">
        <v>203</v>
      </c>
      <c r="H127" s="567" t="s">
        <v>324</v>
      </c>
      <c r="I127" s="465"/>
      <c r="J127" s="466" t="s">
        <v>61</v>
      </c>
      <c r="K127" s="467" t="str">
        <f t="shared" si="27"/>
        <v>E2.P_C.MR1</v>
      </c>
      <c r="L127" s="427" t="s">
        <v>297</v>
      </c>
      <c r="M127" s="428" t="s">
        <v>890</v>
      </c>
      <c r="N127" s="390">
        <v>0</v>
      </c>
      <c r="O127" s="429">
        <v>80</v>
      </c>
      <c r="P127" s="378" t="s">
        <v>99</v>
      </c>
      <c r="Q127" s="393" t="str">
        <f t="shared" si="28"/>
        <v>E2.P_C.MR1-MP03-1</v>
      </c>
      <c r="R127" s="631" t="s">
        <v>899</v>
      </c>
      <c r="S127" s="554" t="s">
        <v>900</v>
      </c>
      <c r="T127" s="632">
        <v>0</v>
      </c>
      <c r="U127" s="633">
        <v>4</v>
      </c>
      <c r="V127" s="555" t="s">
        <v>67</v>
      </c>
      <c r="W127" s="557">
        <v>1</v>
      </c>
      <c r="X127" s="558">
        <v>1</v>
      </c>
      <c r="Y127" s="557">
        <v>1</v>
      </c>
      <c r="Z127" s="559">
        <v>1</v>
      </c>
      <c r="AA127" s="538"/>
      <c r="AB127" s="539"/>
      <c r="AC127" s="539"/>
      <c r="AD127" s="539"/>
      <c r="AE127" s="539"/>
      <c r="AF127" s="539"/>
      <c r="AG127" s="539"/>
      <c r="AH127" s="539"/>
      <c r="AI127" s="539"/>
      <c r="AJ127" s="539"/>
      <c r="AK127" s="539"/>
      <c r="AL127" s="539"/>
      <c r="AM127" s="539"/>
      <c r="AN127" s="539"/>
      <c r="AO127" s="539"/>
      <c r="AP127" s="539"/>
      <c r="AQ127" s="539"/>
      <c r="AR127" s="539"/>
      <c r="AS127" s="539"/>
      <c r="AT127" s="539"/>
      <c r="AU127" s="539"/>
      <c r="AV127" s="539"/>
      <c r="AW127" s="539"/>
      <c r="AX127" s="539"/>
      <c r="AY127" s="539"/>
      <c r="AZ127" s="539"/>
      <c r="BA127" s="539"/>
      <c r="BB127" s="539"/>
      <c r="BC127" s="540"/>
      <c r="BD127" s="302"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27" t="s">
        <v>901</v>
      </c>
      <c r="EM127" s="319" t="s">
        <v>899</v>
      </c>
      <c r="EN127" s="275" t="s">
        <v>900</v>
      </c>
      <c r="EO127" s="275">
        <v>0</v>
      </c>
      <c r="EP127" s="275">
        <v>4</v>
      </c>
      <c r="EQ127" s="276">
        <v>1</v>
      </c>
      <c r="ER127" s="276">
        <v>1</v>
      </c>
      <c r="ES127" s="276">
        <v>1</v>
      </c>
      <c r="ET127" s="825">
        <v>1</v>
      </c>
    </row>
    <row r="128" spans="1:150" ht="107.25" customHeight="1" x14ac:dyDescent="0.2">
      <c r="A128" s="278" t="s">
        <v>76</v>
      </c>
      <c r="B128" s="431" t="s">
        <v>77</v>
      </c>
      <c r="C128" s="432" t="s">
        <v>826</v>
      </c>
      <c r="D128" s="433" t="s">
        <v>827</v>
      </c>
      <c r="E128" s="3" t="s">
        <v>641</v>
      </c>
      <c r="F128" s="434" t="str">
        <f t="shared" si="26"/>
        <v>E2.P_D</v>
      </c>
      <c r="G128" s="435" t="s">
        <v>218</v>
      </c>
      <c r="H128" s="480" t="s">
        <v>338</v>
      </c>
      <c r="I128" s="456" t="s">
        <v>903</v>
      </c>
      <c r="J128" s="457" t="s">
        <v>61</v>
      </c>
      <c r="K128" s="458" t="str">
        <f t="shared" si="27"/>
        <v>E2.P_D.MR1</v>
      </c>
      <c r="L128" s="634" t="s">
        <v>309</v>
      </c>
      <c r="M128" s="363" t="s">
        <v>904</v>
      </c>
      <c r="N128" s="364">
        <v>0</v>
      </c>
      <c r="O128" s="248">
        <v>2</v>
      </c>
      <c r="P128" s="378" t="s">
        <v>64</v>
      </c>
      <c r="Q128" s="367" t="str">
        <f t="shared" si="28"/>
        <v>E2.P_D.MR1-MP01-1</v>
      </c>
      <c r="R128" s="419" t="s">
        <v>905</v>
      </c>
      <c r="S128" s="369" t="s">
        <v>906</v>
      </c>
      <c r="T128" s="370">
        <v>0</v>
      </c>
      <c r="U128" s="371">
        <v>2</v>
      </c>
      <c r="V128" s="370" t="s">
        <v>67</v>
      </c>
      <c r="W128" s="258">
        <v>0.5</v>
      </c>
      <c r="X128" s="257">
        <v>0.5</v>
      </c>
      <c r="Y128" s="258">
        <v>0.5</v>
      </c>
      <c r="Z128" s="259">
        <v>0.5</v>
      </c>
      <c r="AA128" s="592">
        <f>300000000+153200000+6800000-360000000</f>
        <v>100000000</v>
      </c>
      <c r="AB128" s="593">
        <v>0</v>
      </c>
      <c r="AC128" s="593">
        <v>200000000</v>
      </c>
      <c r="AD128" s="593">
        <v>0</v>
      </c>
      <c r="AE128" s="593">
        <v>0</v>
      </c>
      <c r="AF128" s="593">
        <v>0</v>
      </c>
      <c r="AG128" s="593">
        <f t="shared" ref="AG128" si="84">SUM(AA128:AF128)</f>
        <v>300000000</v>
      </c>
      <c r="AH128" s="593">
        <f t="shared" ref="AH128:AM128" si="85">AA128*1.035</f>
        <v>103499999.99999999</v>
      </c>
      <c r="AI128" s="593">
        <f t="shared" si="85"/>
        <v>0</v>
      </c>
      <c r="AJ128" s="593">
        <f t="shared" si="85"/>
        <v>206999999.99999997</v>
      </c>
      <c r="AK128" s="593">
        <f t="shared" si="85"/>
        <v>0</v>
      </c>
      <c r="AL128" s="593">
        <f t="shared" si="85"/>
        <v>0</v>
      </c>
      <c r="AM128" s="593">
        <f t="shared" si="85"/>
        <v>0</v>
      </c>
      <c r="AN128" s="593">
        <f t="shared" ref="AN128" si="86">SUM(AH128:AM128)</f>
        <v>310499999.99999994</v>
      </c>
      <c r="AO128" s="593">
        <f t="shared" ref="AO128:AT128" si="87">AH128*1.035</f>
        <v>107122499.99999997</v>
      </c>
      <c r="AP128" s="593">
        <f t="shared" si="87"/>
        <v>0</v>
      </c>
      <c r="AQ128" s="593">
        <f t="shared" si="87"/>
        <v>214244999.99999994</v>
      </c>
      <c r="AR128" s="593">
        <f t="shared" si="87"/>
        <v>0</v>
      </c>
      <c r="AS128" s="593">
        <f t="shared" si="87"/>
        <v>0</v>
      </c>
      <c r="AT128" s="593">
        <f t="shared" si="87"/>
        <v>0</v>
      </c>
      <c r="AU128" s="593">
        <f t="shared" ref="AU128" si="88">SUM(AO128:AT128)</f>
        <v>321367499.99999988</v>
      </c>
      <c r="AV128" s="593">
        <f t="shared" ref="AV128:BA128" si="89">AO128*1.035</f>
        <v>110871787.49999996</v>
      </c>
      <c r="AW128" s="593">
        <f t="shared" si="89"/>
        <v>0</v>
      </c>
      <c r="AX128" s="593">
        <f t="shared" si="89"/>
        <v>221743574.99999991</v>
      </c>
      <c r="AY128" s="593">
        <f t="shared" si="89"/>
        <v>0</v>
      </c>
      <c r="AZ128" s="593">
        <f t="shared" si="89"/>
        <v>0</v>
      </c>
      <c r="BA128" s="593">
        <f t="shared" si="89"/>
        <v>0</v>
      </c>
      <c r="BB128" s="593">
        <f t="shared" ref="BB128" si="90">SUM(AV128:BA128)</f>
        <v>332615362.49999988</v>
      </c>
      <c r="BC128" s="594">
        <f t="shared" ref="BC128" si="91">+AG128+AN128+AU128+BB128</f>
        <v>1264482862.4999998</v>
      </c>
      <c r="BD128" s="302"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27" t="s">
        <v>907</v>
      </c>
      <c r="EM128" s="319" t="s">
        <v>905</v>
      </c>
      <c r="EN128" s="275" t="s">
        <v>906</v>
      </c>
      <c r="EO128" s="275">
        <v>0</v>
      </c>
      <c r="EP128" s="275">
        <v>2</v>
      </c>
      <c r="EQ128" s="277">
        <v>0.5</v>
      </c>
      <c r="ER128" s="277">
        <v>0.5</v>
      </c>
      <c r="ES128" s="277">
        <v>0.5</v>
      </c>
      <c r="ET128" s="828">
        <v>0.5</v>
      </c>
    </row>
    <row r="129" spans="1:150" ht="62.25" customHeight="1" x14ac:dyDescent="0.2">
      <c r="A129" s="278" t="s">
        <v>76</v>
      </c>
      <c r="B129" s="431" t="s">
        <v>77</v>
      </c>
      <c r="C129" s="432" t="s">
        <v>826</v>
      </c>
      <c r="D129" s="432"/>
      <c r="E129" s="8" t="s">
        <v>641</v>
      </c>
      <c r="F129" s="282" t="str">
        <f t="shared" si="26"/>
        <v>E2.P_D</v>
      </c>
      <c r="G129" s="455" t="s">
        <v>218</v>
      </c>
      <c r="H129" s="455" t="s">
        <v>338</v>
      </c>
      <c r="I129" s="459"/>
      <c r="J129" s="460" t="s">
        <v>61</v>
      </c>
      <c r="K129" s="375" t="str">
        <f t="shared" si="27"/>
        <v>E2.P_D.MR1</v>
      </c>
      <c r="L129" s="411" t="s">
        <v>309</v>
      </c>
      <c r="M129" s="412" t="s">
        <v>904</v>
      </c>
      <c r="N129" s="376">
        <v>0</v>
      </c>
      <c r="O129" s="289">
        <v>2</v>
      </c>
      <c r="P129" s="378" t="s">
        <v>87</v>
      </c>
      <c r="Q129" s="379" t="str">
        <f t="shared" si="28"/>
        <v>E2.P_D.MR1-MP02-1</v>
      </c>
      <c r="R129" s="423" t="s">
        <v>909</v>
      </c>
      <c r="S129" s="315" t="s">
        <v>910</v>
      </c>
      <c r="T129" s="294">
        <v>0</v>
      </c>
      <c r="U129" s="295">
        <v>200</v>
      </c>
      <c r="V129" s="294" t="s">
        <v>67</v>
      </c>
      <c r="W129" s="296">
        <v>50</v>
      </c>
      <c r="X129" s="297">
        <v>50</v>
      </c>
      <c r="Y129" s="296">
        <v>50</v>
      </c>
      <c r="Z129" s="298">
        <v>50</v>
      </c>
      <c r="AA129" s="299"/>
      <c r="AB129" s="300"/>
      <c r="AC129" s="300"/>
      <c r="AD129" s="300"/>
      <c r="AE129" s="300"/>
      <c r="AF129" s="300"/>
      <c r="AG129" s="300"/>
      <c r="AH129" s="300"/>
      <c r="AI129" s="300"/>
      <c r="AJ129" s="300"/>
      <c r="AK129" s="300"/>
      <c r="AL129" s="300"/>
      <c r="AM129" s="300"/>
      <c r="AN129" s="300"/>
      <c r="AO129" s="300"/>
      <c r="AP129" s="300"/>
      <c r="AQ129" s="300"/>
      <c r="AR129" s="300"/>
      <c r="AS129" s="300"/>
      <c r="AT129" s="300"/>
      <c r="AU129" s="300"/>
      <c r="AV129" s="300"/>
      <c r="AW129" s="300"/>
      <c r="AX129" s="300"/>
      <c r="AY129" s="300"/>
      <c r="AZ129" s="300"/>
      <c r="BA129" s="300"/>
      <c r="BB129" s="300"/>
      <c r="BC129" s="301"/>
      <c r="BD129" s="302"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27" t="s">
        <v>911</v>
      </c>
      <c r="EM129" s="319" t="s">
        <v>909</v>
      </c>
      <c r="EN129" s="275" t="s">
        <v>910</v>
      </c>
      <c r="EO129" s="275">
        <v>0</v>
      </c>
      <c r="EP129" s="275">
        <v>200</v>
      </c>
      <c r="EQ129" s="276">
        <v>50</v>
      </c>
      <c r="ER129" s="276">
        <v>50</v>
      </c>
      <c r="ES129" s="276">
        <v>50</v>
      </c>
      <c r="ET129" s="825">
        <v>50</v>
      </c>
    </row>
    <row r="130" spans="1:150" ht="39" customHeight="1" x14ac:dyDescent="0.2">
      <c r="A130" s="278" t="s">
        <v>76</v>
      </c>
      <c r="B130" s="431" t="s">
        <v>77</v>
      </c>
      <c r="C130" s="432" t="s">
        <v>826</v>
      </c>
      <c r="D130" s="432"/>
      <c r="E130" s="8" t="s">
        <v>641</v>
      </c>
      <c r="F130" s="282" t="str">
        <f t="shared" si="26"/>
        <v>E2.P_D</v>
      </c>
      <c r="G130" s="455" t="s">
        <v>218</v>
      </c>
      <c r="H130" s="455" t="s">
        <v>338</v>
      </c>
      <c r="I130" s="459"/>
      <c r="J130" s="460" t="s">
        <v>61</v>
      </c>
      <c r="K130" s="375" t="str">
        <f t="shared" si="27"/>
        <v>E2.P_D.MR1</v>
      </c>
      <c r="L130" s="411" t="s">
        <v>309</v>
      </c>
      <c r="M130" s="412" t="s">
        <v>904</v>
      </c>
      <c r="N130" s="376">
        <v>0</v>
      </c>
      <c r="O130" s="289">
        <v>2</v>
      </c>
      <c r="P130" s="378" t="s">
        <v>99</v>
      </c>
      <c r="Q130" s="379" t="str">
        <f t="shared" si="28"/>
        <v>E2.P_D.MR1-MP03-1</v>
      </c>
      <c r="R130" s="423" t="s">
        <v>913</v>
      </c>
      <c r="S130" s="315" t="s">
        <v>914</v>
      </c>
      <c r="T130" s="294">
        <v>0</v>
      </c>
      <c r="U130" s="295">
        <v>1</v>
      </c>
      <c r="V130" s="294" t="s">
        <v>67</v>
      </c>
      <c r="W130" s="316">
        <v>0.2</v>
      </c>
      <c r="X130" s="331">
        <v>0.3</v>
      </c>
      <c r="Y130" s="316">
        <v>0.3</v>
      </c>
      <c r="Z130" s="317">
        <v>0.2</v>
      </c>
      <c r="AA130" s="299"/>
      <c r="AB130" s="300"/>
      <c r="AC130" s="300"/>
      <c r="AD130" s="300"/>
      <c r="AE130" s="300"/>
      <c r="AF130" s="300"/>
      <c r="AG130" s="300"/>
      <c r="AH130" s="300"/>
      <c r="AI130" s="300"/>
      <c r="AJ130" s="300"/>
      <c r="AK130" s="300"/>
      <c r="AL130" s="300"/>
      <c r="AM130" s="300"/>
      <c r="AN130" s="300"/>
      <c r="AO130" s="300"/>
      <c r="AP130" s="300"/>
      <c r="AQ130" s="300"/>
      <c r="AR130" s="300"/>
      <c r="AS130" s="300"/>
      <c r="AT130" s="300"/>
      <c r="AU130" s="300"/>
      <c r="AV130" s="300"/>
      <c r="AW130" s="300"/>
      <c r="AX130" s="300"/>
      <c r="AY130" s="300"/>
      <c r="AZ130" s="300"/>
      <c r="BA130" s="300"/>
      <c r="BB130" s="300"/>
      <c r="BC130" s="301"/>
      <c r="BD130" s="302"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27" t="s">
        <v>915</v>
      </c>
      <c r="EM130" s="319" t="s">
        <v>913</v>
      </c>
      <c r="EN130" s="275" t="s">
        <v>914</v>
      </c>
      <c r="EO130" s="275">
        <v>0</v>
      </c>
      <c r="EP130" s="275">
        <v>1</v>
      </c>
      <c r="EQ130" s="277">
        <v>0.2</v>
      </c>
      <c r="ER130" s="277">
        <v>0.3</v>
      </c>
      <c r="ES130" s="277">
        <v>0.3</v>
      </c>
      <c r="ET130" s="828">
        <v>0.2</v>
      </c>
    </row>
    <row r="131" spans="1:150" ht="33" customHeight="1" x14ac:dyDescent="0.2">
      <c r="A131" s="278" t="s">
        <v>76</v>
      </c>
      <c r="B131" s="431" t="s">
        <v>77</v>
      </c>
      <c r="C131" s="432" t="s">
        <v>826</v>
      </c>
      <c r="D131" s="432"/>
      <c r="E131" s="8" t="s">
        <v>641</v>
      </c>
      <c r="F131" s="282" t="str">
        <f t="shared" si="26"/>
        <v>E2.P_D</v>
      </c>
      <c r="G131" s="455" t="s">
        <v>218</v>
      </c>
      <c r="H131" s="455" t="s">
        <v>338</v>
      </c>
      <c r="I131" s="459"/>
      <c r="J131" s="460" t="s">
        <v>61</v>
      </c>
      <c r="K131" s="375" t="str">
        <f t="shared" si="27"/>
        <v>E2.P_D.MR1</v>
      </c>
      <c r="L131" s="411" t="s">
        <v>309</v>
      </c>
      <c r="M131" s="412" t="s">
        <v>904</v>
      </c>
      <c r="N131" s="376">
        <v>0</v>
      </c>
      <c r="O131" s="289">
        <v>2</v>
      </c>
      <c r="P131" s="378" t="s">
        <v>112</v>
      </c>
      <c r="Q131" s="379" t="str">
        <f t="shared" si="28"/>
        <v>E2.P_D.MR1-MP04-1</v>
      </c>
      <c r="R131" s="423" t="s">
        <v>917</v>
      </c>
      <c r="S131" s="315" t="s">
        <v>918</v>
      </c>
      <c r="T131" s="294">
        <v>0</v>
      </c>
      <c r="U131" s="295">
        <v>1</v>
      </c>
      <c r="V131" s="294" t="s">
        <v>67</v>
      </c>
      <c r="W131" s="316">
        <v>0.2</v>
      </c>
      <c r="X131" s="331">
        <v>0.3</v>
      </c>
      <c r="Y131" s="316">
        <v>0.3</v>
      </c>
      <c r="Z131" s="317">
        <v>0.2</v>
      </c>
      <c r="AA131" s="299"/>
      <c r="AB131" s="300"/>
      <c r="AC131" s="300"/>
      <c r="AD131" s="300"/>
      <c r="AE131" s="300"/>
      <c r="AF131" s="300"/>
      <c r="AG131" s="300"/>
      <c r="AH131" s="300"/>
      <c r="AI131" s="300"/>
      <c r="AJ131" s="300"/>
      <c r="AK131" s="300"/>
      <c r="AL131" s="300"/>
      <c r="AM131" s="300"/>
      <c r="AN131" s="300"/>
      <c r="AO131" s="300"/>
      <c r="AP131" s="300"/>
      <c r="AQ131" s="300"/>
      <c r="AR131" s="300"/>
      <c r="AS131" s="300"/>
      <c r="AT131" s="300"/>
      <c r="AU131" s="300"/>
      <c r="AV131" s="300"/>
      <c r="AW131" s="300"/>
      <c r="AX131" s="300"/>
      <c r="AY131" s="300"/>
      <c r="AZ131" s="300"/>
      <c r="BA131" s="300"/>
      <c r="BB131" s="300"/>
      <c r="BC131" s="301"/>
      <c r="BD131" s="302"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27" t="s">
        <v>919</v>
      </c>
      <c r="EM131" s="319" t="s">
        <v>917</v>
      </c>
      <c r="EN131" s="275" t="s">
        <v>918</v>
      </c>
      <c r="EO131" s="275">
        <v>0</v>
      </c>
      <c r="EP131" s="275">
        <v>1</v>
      </c>
      <c r="EQ131" s="277">
        <v>0.2</v>
      </c>
      <c r="ER131" s="277">
        <v>0.3</v>
      </c>
      <c r="ES131" s="277">
        <v>0.3</v>
      </c>
      <c r="ET131" s="828">
        <v>0.2</v>
      </c>
    </row>
    <row r="132" spans="1:150" ht="54" customHeight="1" thickBot="1" x14ac:dyDescent="0.25">
      <c r="A132" s="278" t="s">
        <v>76</v>
      </c>
      <c r="B132" s="431" t="s">
        <v>77</v>
      </c>
      <c r="C132" s="432" t="s">
        <v>826</v>
      </c>
      <c r="D132" s="432"/>
      <c r="E132" s="8" t="s">
        <v>641</v>
      </c>
      <c r="F132" s="282" t="str">
        <f t="shared" si="26"/>
        <v>E2.P_D</v>
      </c>
      <c r="G132" s="567" t="s">
        <v>218</v>
      </c>
      <c r="H132" s="567" t="s">
        <v>338</v>
      </c>
      <c r="I132" s="465"/>
      <c r="J132" s="466" t="s">
        <v>61</v>
      </c>
      <c r="K132" s="467" t="str">
        <f t="shared" si="27"/>
        <v>E2.P_D.MR1</v>
      </c>
      <c r="L132" s="427" t="s">
        <v>309</v>
      </c>
      <c r="M132" s="428" t="s">
        <v>904</v>
      </c>
      <c r="N132" s="390">
        <v>0</v>
      </c>
      <c r="O132" s="429">
        <v>2</v>
      </c>
      <c r="P132" s="568" t="s">
        <v>122</v>
      </c>
      <c r="Q132" s="393" t="str">
        <f t="shared" si="28"/>
        <v>E2.P_D.MR1-MP05-1</v>
      </c>
      <c r="R132" s="478" t="s">
        <v>921</v>
      </c>
      <c r="S132" s="338" t="s">
        <v>922</v>
      </c>
      <c r="T132" s="352">
        <v>0</v>
      </c>
      <c r="U132" s="353">
        <v>1</v>
      </c>
      <c r="V132" s="352" t="s">
        <v>67</v>
      </c>
      <c r="W132" s="404">
        <v>0.2</v>
      </c>
      <c r="X132" s="623">
        <v>0.3</v>
      </c>
      <c r="Y132" s="404">
        <v>0.3</v>
      </c>
      <c r="Z132" s="405">
        <v>0.2</v>
      </c>
      <c r="AA132" s="299"/>
      <c r="AB132" s="300"/>
      <c r="AC132" s="300"/>
      <c r="AD132" s="300"/>
      <c r="AE132" s="300"/>
      <c r="AF132" s="300"/>
      <c r="AG132" s="300"/>
      <c r="AH132" s="300"/>
      <c r="AI132" s="300"/>
      <c r="AJ132" s="300"/>
      <c r="AK132" s="300"/>
      <c r="AL132" s="300"/>
      <c r="AM132" s="300"/>
      <c r="AN132" s="300"/>
      <c r="AO132" s="300"/>
      <c r="AP132" s="300"/>
      <c r="AQ132" s="300"/>
      <c r="AR132" s="300"/>
      <c r="AS132" s="300"/>
      <c r="AT132" s="300"/>
      <c r="AU132" s="300"/>
      <c r="AV132" s="300"/>
      <c r="AW132" s="300"/>
      <c r="AX132" s="300"/>
      <c r="AY132" s="300"/>
      <c r="AZ132" s="300"/>
      <c r="BA132" s="300"/>
      <c r="BB132" s="300"/>
      <c r="BC132" s="301"/>
      <c r="BD132" s="302"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27" t="s">
        <v>923</v>
      </c>
      <c r="EM132" s="319" t="s">
        <v>921</v>
      </c>
      <c r="EN132" s="275" t="s">
        <v>922</v>
      </c>
      <c r="EO132" s="275">
        <v>0</v>
      </c>
      <c r="EP132" s="275">
        <v>1</v>
      </c>
      <c r="EQ132" s="277">
        <v>0.2</v>
      </c>
      <c r="ER132" s="277">
        <v>0.3</v>
      </c>
      <c r="ES132" s="277">
        <v>0.3</v>
      </c>
      <c r="ET132" s="828">
        <v>0.2</v>
      </c>
    </row>
    <row r="133" spans="1:150" ht="142.5" customHeight="1" x14ac:dyDescent="0.2">
      <c r="A133" s="278" t="s">
        <v>76</v>
      </c>
      <c r="B133" s="431" t="s">
        <v>77</v>
      </c>
      <c r="C133" s="432" t="s">
        <v>826</v>
      </c>
      <c r="D133" s="433" t="s">
        <v>925</v>
      </c>
      <c r="E133" s="3" t="s">
        <v>695</v>
      </c>
      <c r="F133" s="434" t="str">
        <f t="shared" si="26"/>
        <v>E2.P_E</v>
      </c>
      <c r="G133" s="435" t="s">
        <v>230</v>
      </c>
      <c r="H133" s="480" t="s">
        <v>349</v>
      </c>
      <c r="I133" s="456" t="s">
        <v>926</v>
      </c>
      <c r="J133" s="457" t="s">
        <v>61</v>
      </c>
      <c r="K133" s="458" t="str">
        <f t="shared" si="27"/>
        <v>E2.P_E.MR1</v>
      </c>
      <c r="L133" s="362" t="s">
        <v>320</v>
      </c>
      <c r="M133" s="363" t="s">
        <v>927</v>
      </c>
      <c r="N133" s="364">
        <v>665</v>
      </c>
      <c r="O133" s="248">
        <v>1100</v>
      </c>
      <c r="P133" s="366" t="s">
        <v>64</v>
      </c>
      <c r="Q133" s="367" t="str">
        <f t="shared" si="28"/>
        <v>E2.P_E.MR1-MP01-1</v>
      </c>
      <c r="R133" s="419" t="s">
        <v>928</v>
      </c>
      <c r="S133" s="369" t="s">
        <v>929</v>
      </c>
      <c r="T133" s="619">
        <v>0</v>
      </c>
      <c r="U133" s="620">
        <v>2</v>
      </c>
      <c r="V133" s="619" t="s">
        <v>67</v>
      </c>
      <c r="W133" s="635">
        <v>0.5</v>
      </c>
      <c r="X133" s="636">
        <v>0.5</v>
      </c>
      <c r="Y133" s="635">
        <v>0.5</v>
      </c>
      <c r="Z133" s="637">
        <v>0.5</v>
      </c>
      <c r="AA133" s="592">
        <f>97668698+300000000+2331302+180000000+190000000+60000000-461911148</f>
        <v>368088852</v>
      </c>
      <c r="AB133" s="593">
        <v>0</v>
      </c>
      <c r="AC133" s="593">
        <v>50000000</v>
      </c>
      <c r="AD133" s="593">
        <v>0</v>
      </c>
      <c r="AE133" s="593">
        <v>0</v>
      </c>
      <c r="AF133" s="593">
        <f>591+31910557</f>
        <v>31911148</v>
      </c>
      <c r="AG133" s="593">
        <f t="shared" ref="AG133" si="92">SUM(AA133:AF133)</f>
        <v>450000000</v>
      </c>
      <c r="AH133" s="593">
        <f t="shared" ref="AH133:AM133" si="93">AA133*1.035</f>
        <v>380971961.81999999</v>
      </c>
      <c r="AI133" s="593">
        <f t="shared" si="93"/>
        <v>0</v>
      </c>
      <c r="AJ133" s="593">
        <f t="shared" si="93"/>
        <v>51749999.999999993</v>
      </c>
      <c r="AK133" s="593">
        <f t="shared" si="93"/>
        <v>0</v>
      </c>
      <c r="AL133" s="593">
        <f t="shared" si="93"/>
        <v>0</v>
      </c>
      <c r="AM133" s="593">
        <f t="shared" si="93"/>
        <v>33028038.179999996</v>
      </c>
      <c r="AN133" s="593">
        <f t="shared" ref="AN133" si="94">SUM(AH133:AM133)</f>
        <v>465750000</v>
      </c>
      <c r="AO133" s="593">
        <f t="shared" ref="AO133:AT133" si="95">AH133*1.035</f>
        <v>394305980.48369998</v>
      </c>
      <c r="AP133" s="593">
        <f t="shared" si="95"/>
        <v>0</v>
      </c>
      <c r="AQ133" s="593">
        <f t="shared" si="95"/>
        <v>53561249.999999985</v>
      </c>
      <c r="AR133" s="593">
        <f t="shared" si="95"/>
        <v>0</v>
      </c>
      <c r="AS133" s="593">
        <f t="shared" si="95"/>
        <v>0</v>
      </c>
      <c r="AT133" s="593">
        <f t="shared" si="95"/>
        <v>34184019.516299993</v>
      </c>
      <c r="AU133" s="593">
        <f t="shared" ref="AU133" si="96">SUM(AO133:AT133)</f>
        <v>482051250</v>
      </c>
      <c r="AV133" s="593">
        <f t="shared" ref="AV133:BA133" si="97">AO133*1.035</f>
        <v>408106689.80062944</v>
      </c>
      <c r="AW133" s="593">
        <f t="shared" si="97"/>
        <v>0</v>
      </c>
      <c r="AX133" s="593">
        <f t="shared" si="97"/>
        <v>55435893.749999978</v>
      </c>
      <c r="AY133" s="593">
        <f t="shared" si="97"/>
        <v>0</v>
      </c>
      <c r="AZ133" s="593">
        <f t="shared" si="97"/>
        <v>0</v>
      </c>
      <c r="BA133" s="593">
        <f t="shared" si="97"/>
        <v>35380460.199370489</v>
      </c>
      <c r="BB133" s="593">
        <f t="shared" ref="BB133" si="98">SUM(AV133:BA133)</f>
        <v>498923043.74999994</v>
      </c>
      <c r="BC133" s="594">
        <f t="shared" ref="BC133" si="99">+AG133+AN133+AU133+BB133</f>
        <v>1896724293.75</v>
      </c>
      <c r="BD133" s="302"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27" t="s">
        <v>930</v>
      </c>
      <c r="EM133" s="319" t="s">
        <v>928</v>
      </c>
      <c r="EN133" s="275" t="s">
        <v>929</v>
      </c>
      <c r="EO133" s="275">
        <v>0</v>
      </c>
      <c r="EP133" s="275">
        <v>2</v>
      </c>
      <c r="EQ133" s="277">
        <v>0.5</v>
      </c>
      <c r="ER133" s="277">
        <v>0.5</v>
      </c>
      <c r="ES133" s="277">
        <v>0.5</v>
      </c>
      <c r="ET133" s="828">
        <v>0.5</v>
      </c>
    </row>
    <row r="134" spans="1:150" ht="54" customHeight="1" x14ac:dyDescent="0.2">
      <c r="A134" s="278" t="s">
        <v>76</v>
      </c>
      <c r="B134" s="431" t="s">
        <v>77</v>
      </c>
      <c r="C134" s="432" t="s">
        <v>826</v>
      </c>
      <c r="D134" s="432"/>
      <c r="E134" s="8" t="s">
        <v>695</v>
      </c>
      <c r="F134" s="282" t="str">
        <f t="shared" si="26"/>
        <v>E2.P_E</v>
      </c>
      <c r="G134" s="572" t="s">
        <v>230</v>
      </c>
      <c r="H134" s="572" t="s">
        <v>349</v>
      </c>
      <c r="I134" s="459"/>
      <c r="J134" s="460" t="s">
        <v>61</v>
      </c>
      <c r="K134" s="375" t="str">
        <f t="shared" si="27"/>
        <v>E2.P_E.MR1</v>
      </c>
      <c r="L134" s="411" t="s">
        <v>320</v>
      </c>
      <c r="M134" s="412" t="s">
        <v>927</v>
      </c>
      <c r="N134" s="376">
        <v>665</v>
      </c>
      <c r="O134" s="289">
        <v>1100</v>
      </c>
      <c r="P134" s="378" t="s">
        <v>87</v>
      </c>
      <c r="Q134" s="379" t="str">
        <f t="shared" si="28"/>
        <v>E2.P_E.MR1-MP02-1</v>
      </c>
      <c r="R134" s="423" t="s">
        <v>932</v>
      </c>
      <c r="S134" s="315" t="s">
        <v>933</v>
      </c>
      <c r="T134" s="294">
        <v>300</v>
      </c>
      <c r="U134" s="295">
        <v>500</v>
      </c>
      <c r="V134" s="294" t="s">
        <v>67</v>
      </c>
      <c r="W134" s="296">
        <v>125</v>
      </c>
      <c r="X134" s="297">
        <v>125</v>
      </c>
      <c r="Y134" s="296">
        <v>125</v>
      </c>
      <c r="Z134" s="298">
        <v>125</v>
      </c>
      <c r="AA134" s="299"/>
      <c r="AB134" s="300"/>
      <c r="AC134" s="300"/>
      <c r="AD134" s="300"/>
      <c r="AE134" s="300"/>
      <c r="AF134" s="300"/>
      <c r="AG134" s="300"/>
      <c r="AH134" s="300"/>
      <c r="AI134" s="300"/>
      <c r="AJ134" s="300"/>
      <c r="AK134" s="300"/>
      <c r="AL134" s="300"/>
      <c r="AM134" s="300"/>
      <c r="AN134" s="300"/>
      <c r="AO134" s="300"/>
      <c r="AP134" s="300"/>
      <c r="AQ134" s="300"/>
      <c r="AR134" s="300"/>
      <c r="AS134" s="300"/>
      <c r="AT134" s="300"/>
      <c r="AU134" s="300"/>
      <c r="AV134" s="300"/>
      <c r="AW134" s="300"/>
      <c r="AX134" s="300"/>
      <c r="AY134" s="300"/>
      <c r="AZ134" s="300"/>
      <c r="BA134" s="300"/>
      <c r="BB134" s="300"/>
      <c r="BC134" s="301"/>
      <c r="BD134" s="302"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27" t="s">
        <v>934</v>
      </c>
      <c r="EM134" s="319" t="s">
        <v>932</v>
      </c>
      <c r="EN134" s="275" t="s">
        <v>933</v>
      </c>
      <c r="EO134" s="275">
        <v>300</v>
      </c>
      <c r="EP134" s="275">
        <v>500</v>
      </c>
      <c r="EQ134" s="276">
        <v>125</v>
      </c>
      <c r="ER134" s="276">
        <v>125</v>
      </c>
      <c r="ES134" s="276">
        <v>125</v>
      </c>
      <c r="ET134" s="825">
        <v>125</v>
      </c>
    </row>
    <row r="135" spans="1:150" ht="34.5" customHeight="1" x14ac:dyDescent="0.2">
      <c r="A135" s="278" t="s">
        <v>76</v>
      </c>
      <c r="B135" s="431" t="s">
        <v>77</v>
      </c>
      <c r="C135" s="432" t="s">
        <v>826</v>
      </c>
      <c r="D135" s="432"/>
      <c r="E135" s="8" t="s">
        <v>695</v>
      </c>
      <c r="F135" s="282" t="str">
        <f t="shared" si="26"/>
        <v>E2.P_E</v>
      </c>
      <c r="G135" s="572" t="s">
        <v>230</v>
      </c>
      <c r="H135" s="572" t="s">
        <v>349</v>
      </c>
      <c r="I135" s="459"/>
      <c r="J135" s="460" t="s">
        <v>61</v>
      </c>
      <c r="K135" s="375" t="str">
        <f t="shared" si="27"/>
        <v>E2.P_E.MR1</v>
      </c>
      <c r="L135" s="411" t="s">
        <v>320</v>
      </c>
      <c r="M135" s="412" t="s">
        <v>927</v>
      </c>
      <c r="N135" s="376">
        <v>665</v>
      </c>
      <c r="O135" s="289">
        <v>1100</v>
      </c>
      <c r="P135" s="378" t="s">
        <v>99</v>
      </c>
      <c r="Q135" s="379" t="str">
        <f t="shared" si="28"/>
        <v>E2.P_E.MR1-MP03-1</v>
      </c>
      <c r="R135" s="423" t="s">
        <v>936</v>
      </c>
      <c r="S135" s="315" t="s">
        <v>937</v>
      </c>
      <c r="T135" s="294">
        <v>0</v>
      </c>
      <c r="U135" s="383">
        <v>1</v>
      </c>
      <c r="V135" s="382" t="s">
        <v>67</v>
      </c>
      <c r="W135" s="322">
        <v>0.25</v>
      </c>
      <c r="X135" s="323">
        <v>0.25</v>
      </c>
      <c r="Y135" s="322">
        <v>0.25</v>
      </c>
      <c r="Z135" s="324">
        <v>0.25</v>
      </c>
      <c r="AA135" s="384"/>
      <c r="AB135" s="385"/>
      <c r="AC135" s="385"/>
      <c r="AD135" s="385"/>
      <c r="AE135" s="385"/>
      <c r="AF135" s="385"/>
      <c r="AG135" s="385"/>
      <c r="AH135" s="385"/>
      <c r="AI135" s="385"/>
      <c r="AJ135" s="385"/>
      <c r="AK135" s="385"/>
      <c r="AL135" s="385"/>
      <c r="AM135" s="385"/>
      <c r="AN135" s="385"/>
      <c r="AO135" s="385"/>
      <c r="AP135" s="385"/>
      <c r="AQ135" s="385"/>
      <c r="AR135" s="385"/>
      <c r="AS135" s="385"/>
      <c r="AT135" s="385"/>
      <c r="AU135" s="385"/>
      <c r="AV135" s="385"/>
      <c r="AW135" s="385"/>
      <c r="AX135" s="385"/>
      <c r="AY135" s="385"/>
      <c r="AZ135" s="385"/>
      <c r="BA135" s="385"/>
      <c r="BB135" s="385"/>
      <c r="BC135" s="386"/>
      <c r="BD135" s="302"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27" t="s">
        <v>938</v>
      </c>
      <c r="EM135" s="319" t="s">
        <v>936</v>
      </c>
      <c r="EN135" s="275" t="s">
        <v>937</v>
      </c>
      <c r="EO135" s="275">
        <v>0</v>
      </c>
      <c r="EP135" s="387">
        <v>1</v>
      </c>
      <c r="EQ135" s="330">
        <v>0.25</v>
      </c>
      <c r="ER135" s="815">
        <v>0.05</v>
      </c>
      <c r="ES135" s="815">
        <v>0.35</v>
      </c>
      <c r="ET135" s="826">
        <v>0.35</v>
      </c>
    </row>
    <row r="136" spans="1:150" ht="34.5" customHeight="1" x14ac:dyDescent="0.2">
      <c r="A136" s="278" t="s">
        <v>76</v>
      </c>
      <c r="B136" s="431" t="s">
        <v>77</v>
      </c>
      <c r="C136" s="432" t="s">
        <v>826</v>
      </c>
      <c r="D136" s="432"/>
      <c r="E136" s="8" t="s">
        <v>695</v>
      </c>
      <c r="F136" s="282" t="str">
        <f t="shared" si="26"/>
        <v>E2.P_E</v>
      </c>
      <c r="G136" s="572" t="s">
        <v>230</v>
      </c>
      <c r="H136" s="572" t="s">
        <v>349</v>
      </c>
      <c r="I136" s="459"/>
      <c r="J136" s="460" t="s">
        <v>61</v>
      </c>
      <c r="K136" s="375" t="str">
        <f t="shared" si="27"/>
        <v>E2.P_E.MR1</v>
      </c>
      <c r="L136" s="411" t="s">
        <v>320</v>
      </c>
      <c r="M136" s="412" t="s">
        <v>927</v>
      </c>
      <c r="N136" s="376">
        <v>665</v>
      </c>
      <c r="O136" s="289">
        <v>1100</v>
      </c>
      <c r="P136" s="378" t="s">
        <v>112</v>
      </c>
      <c r="Q136" s="379" t="str">
        <f t="shared" si="28"/>
        <v>E2.P_E.MR1-MP04-1</v>
      </c>
      <c r="R136" s="423" t="s">
        <v>940</v>
      </c>
      <c r="S136" s="315" t="s">
        <v>941</v>
      </c>
      <c r="T136" s="294">
        <v>0</v>
      </c>
      <c r="U136" s="295">
        <v>8</v>
      </c>
      <c r="V136" s="294" t="s">
        <v>67</v>
      </c>
      <c r="W136" s="296">
        <v>2</v>
      </c>
      <c r="X136" s="297">
        <v>2</v>
      </c>
      <c r="Y136" s="296">
        <v>2</v>
      </c>
      <c r="Z136" s="298">
        <v>2</v>
      </c>
      <c r="AA136" s="299"/>
      <c r="AB136" s="300"/>
      <c r="AC136" s="300"/>
      <c r="AD136" s="300"/>
      <c r="AE136" s="300"/>
      <c r="AF136" s="300"/>
      <c r="AG136" s="300"/>
      <c r="AH136" s="300"/>
      <c r="AI136" s="300"/>
      <c r="AJ136" s="300"/>
      <c r="AK136" s="300"/>
      <c r="AL136" s="300"/>
      <c r="AM136" s="300"/>
      <c r="AN136" s="300"/>
      <c r="AO136" s="300"/>
      <c r="AP136" s="300"/>
      <c r="AQ136" s="300"/>
      <c r="AR136" s="300"/>
      <c r="AS136" s="300"/>
      <c r="AT136" s="300"/>
      <c r="AU136" s="300"/>
      <c r="AV136" s="300"/>
      <c r="AW136" s="300"/>
      <c r="AX136" s="300"/>
      <c r="AY136" s="300"/>
      <c r="AZ136" s="300"/>
      <c r="BA136" s="300"/>
      <c r="BB136" s="300"/>
      <c r="BC136" s="301"/>
      <c r="BD136" s="302"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27" t="s">
        <v>942</v>
      </c>
      <c r="EM136" s="319" t="s">
        <v>940</v>
      </c>
      <c r="EN136" s="275" t="s">
        <v>941</v>
      </c>
      <c r="EO136" s="275">
        <v>0</v>
      </c>
      <c r="EP136" s="275">
        <v>8</v>
      </c>
      <c r="EQ136" s="276">
        <v>2</v>
      </c>
      <c r="ER136" s="276">
        <v>2</v>
      </c>
      <c r="ES136" s="276">
        <v>2</v>
      </c>
      <c r="ET136" s="825">
        <v>2</v>
      </c>
    </row>
    <row r="137" spans="1:150" ht="46.5" customHeight="1" x14ac:dyDescent="0.2">
      <c r="A137" s="278" t="s">
        <v>76</v>
      </c>
      <c r="B137" s="431" t="s">
        <v>77</v>
      </c>
      <c r="C137" s="432" t="s">
        <v>826</v>
      </c>
      <c r="D137" s="432"/>
      <c r="E137" s="8" t="s">
        <v>695</v>
      </c>
      <c r="F137" s="282" t="str">
        <f t="shared" si="26"/>
        <v>E2.P_E</v>
      </c>
      <c r="G137" s="572" t="s">
        <v>230</v>
      </c>
      <c r="H137" s="572" t="s">
        <v>349</v>
      </c>
      <c r="I137" s="459"/>
      <c r="J137" s="460" t="s">
        <v>61</v>
      </c>
      <c r="K137" s="375" t="str">
        <f t="shared" si="27"/>
        <v>E2.P_E.MR1</v>
      </c>
      <c r="L137" s="411" t="s">
        <v>320</v>
      </c>
      <c r="M137" s="412" t="s">
        <v>927</v>
      </c>
      <c r="N137" s="376">
        <v>665</v>
      </c>
      <c r="O137" s="289">
        <v>1100</v>
      </c>
      <c r="P137" s="378" t="s">
        <v>122</v>
      </c>
      <c r="Q137" s="379" t="str">
        <f t="shared" si="28"/>
        <v>E2.P_E.MR1-MP05-1</v>
      </c>
      <c r="R137" s="423" t="s">
        <v>944</v>
      </c>
      <c r="S137" s="315" t="s">
        <v>945</v>
      </c>
      <c r="T137" s="294">
        <v>6</v>
      </c>
      <c r="U137" s="295">
        <v>194</v>
      </c>
      <c r="V137" s="294" t="s">
        <v>67</v>
      </c>
      <c r="W137" s="296">
        <v>48</v>
      </c>
      <c r="X137" s="297">
        <v>48</v>
      </c>
      <c r="Y137" s="296">
        <v>48</v>
      </c>
      <c r="Z137" s="298">
        <v>50</v>
      </c>
      <c r="AA137" s="299"/>
      <c r="AB137" s="300"/>
      <c r="AC137" s="300"/>
      <c r="AD137" s="300"/>
      <c r="AE137" s="300"/>
      <c r="AF137" s="300"/>
      <c r="AG137" s="300"/>
      <c r="AH137" s="300"/>
      <c r="AI137" s="300"/>
      <c r="AJ137" s="300"/>
      <c r="AK137" s="300"/>
      <c r="AL137" s="300"/>
      <c r="AM137" s="300"/>
      <c r="AN137" s="300"/>
      <c r="AO137" s="300"/>
      <c r="AP137" s="300"/>
      <c r="AQ137" s="300"/>
      <c r="AR137" s="300"/>
      <c r="AS137" s="300"/>
      <c r="AT137" s="300"/>
      <c r="AU137" s="300"/>
      <c r="AV137" s="300"/>
      <c r="AW137" s="300"/>
      <c r="AX137" s="300"/>
      <c r="AY137" s="300"/>
      <c r="AZ137" s="300"/>
      <c r="BA137" s="300"/>
      <c r="BB137" s="300"/>
      <c r="BC137" s="301"/>
      <c r="BD137" s="302"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27" t="s">
        <v>946</v>
      </c>
      <c r="EM137" s="319" t="s">
        <v>944</v>
      </c>
      <c r="EN137" s="275" t="s">
        <v>945</v>
      </c>
      <c r="EO137" s="275">
        <v>6</v>
      </c>
      <c r="EP137" s="275">
        <v>194</v>
      </c>
      <c r="EQ137" s="276">
        <v>48</v>
      </c>
      <c r="ER137" s="276">
        <v>48</v>
      </c>
      <c r="ES137" s="276">
        <v>48</v>
      </c>
      <c r="ET137" s="825">
        <v>50</v>
      </c>
    </row>
    <row r="138" spans="1:150" ht="45.75" customHeight="1" thickBot="1" x14ac:dyDescent="0.25">
      <c r="A138" s="278" t="s">
        <v>76</v>
      </c>
      <c r="B138" s="431" t="s">
        <v>77</v>
      </c>
      <c r="C138" s="432" t="s">
        <v>826</v>
      </c>
      <c r="D138" s="432"/>
      <c r="E138" s="8" t="s">
        <v>695</v>
      </c>
      <c r="F138" s="282" t="str">
        <f t="shared" ref="F138:F201" si="100">+CONCATENATE(A138,E138)</f>
        <v>E2.P_E</v>
      </c>
      <c r="G138" s="573" t="s">
        <v>230</v>
      </c>
      <c r="H138" s="573" t="s">
        <v>349</v>
      </c>
      <c r="I138" s="465"/>
      <c r="J138" s="466" t="s">
        <v>61</v>
      </c>
      <c r="K138" s="467" t="str">
        <f t="shared" ref="K138:K201" si="101">+CONCATENATE(F138,".",J138)</f>
        <v>E2.P_E.MR1</v>
      </c>
      <c r="L138" s="427" t="s">
        <v>320</v>
      </c>
      <c r="M138" s="428" t="s">
        <v>927</v>
      </c>
      <c r="N138" s="390">
        <v>665</v>
      </c>
      <c r="O138" s="429">
        <v>1100</v>
      </c>
      <c r="P138" s="392" t="s">
        <v>132</v>
      </c>
      <c r="Q138" s="393" t="str">
        <f t="shared" ref="Q138:Q201" si="102">+CONCATENATE(K138,"-",P138)</f>
        <v>E2.P_E.MR1-MP06-1</v>
      </c>
      <c r="R138" s="478" t="s">
        <v>948</v>
      </c>
      <c r="S138" s="338" t="s">
        <v>949</v>
      </c>
      <c r="T138" s="339">
        <v>0</v>
      </c>
      <c r="U138" s="622">
        <v>1</v>
      </c>
      <c r="V138" s="621" t="s">
        <v>67</v>
      </c>
      <c r="W138" s="506">
        <v>0.25</v>
      </c>
      <c r="X138" s="505">
        <v>0.25</v>
      </c>
      <c r="Y138" s="506">
        <v>0.25</v>
      </c>
      <c r="Z138" s="638">
        <v>0.25</v>
      </c>
      <c r="AA138" s="384"/>
      <c r="AB138" s="385"/>
      <c r="AC138" s="385"/>
      <c r="AD138" s="385"/>
      <c r="AE138" s="385"/>
      <c r="AF138" s="385"/>
      <c r="AG138" s="385"/>
      <c r="AH138" s="385"/>
      <c r="AI138" s="385"/>
      <c r="AJ138" s="385"/>
      <c r="AK138" s="385"/>
      <c r="AL138" s="385"/>
      <c r="AM138" s="385"/>
      <c r="AN138" s="385"/>
      <c r="AO138" s="385"/>
      <c r="AP138" s="385"/>
      <c r="AQ138" s="385"/>
      <c r="AR138" s="385"/>
      <c r="AS138" s="385"/>
      <c r="AT138" s="385"/>
      <c r="AU138" s="385"/>
      <c r="AV138" s="385"/>
      <c r="AW138" s="385"/>
      <c r="AX138" s="385"/>
      <c r="AY138" s="385"/>
      <c r="AZ138" s="385"/>
      <c r="BA138" s="385"/>
      <c r="BB138" s="385"/>
      <c r="BC138" s="386"/>
      <c r="BD138" s="302"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27" t="s">
        <v>950</v>
      </c>
      <c r="EM138" s="319" t="s">
        <v>948</v>
      </c>
      <c r="EN138" s="275" t="s">
        <v>949</v>
      </c>
      <c r="EO138" s="275">
        <v>0</v>
      </c>
      <c r="EP138" s="387">
        <v>1</v>
      </c>
      <c r="EQ138" s="330">
        <v>0.25</v>
      </c>
      <c r="ER138" s="330">
        <v>0.25</v>
      </c>
      <c r="ES138" s="330">
        <v>0.25</v>
      </c>
      <c r="ET138" s="824">
        <v>0.25</v>
      </c>
    </row>
    <row r="139" spans="1:150" ht="86.25" customHeight="1" x14ac:dyDescent="0.2">
      <c r="A139" s="278" t="s">
        <v>76</v>
      </c>
      <c r="B139" s="431" t="s">
        <v>77</v>
      </c>
      <c r="C139" s="432" t="s">
        <v>826</v>
      </c>
      <c r="D139" s="433" t="s">
        <v>827</v>
      </c>
      <c r="E139" s="22" t="s">
        <v>718</v>
      </c>
      <c r="F139" s="3" t="str">
        <f t="shared" si="100"/>
        <v>E2.P_F</v>
      </c>
      <c r="G139" s="481" t="s">
        <v>239</v>
      </c>
      <c r="H139" s="480" t="s">
        <v>360</v>
      </c>
      <c r="I139" s="456" t="s">
        <v>952</v>
      </c>
      <c r="J139" s="457" t="s">
        <v>61</v>
      </c>
      <c r="K139" s="418" t="str">
        <f t="shared" si="101"/>
        <v>E2.P_F.MR1</v>
      </c>
      <c r="L139" s="362" t="s">
        <v>334</v>
      </c>
      <c r="M139" s="363" t="s">
        <v>953</v>
      </c>
      <c r="N139" s="364">
        <v>25</v>
      </c>
      <c r="O139" s="248">
        <v>90</v>
      </c>
      <c r="P139" s="366" t="s">
        <v>64</v>
      </c>
      <c r="Q139" s="367" t="str">
        <f t="shared" si="102"/>
        <v>E2.P_F.MR1-MP01-1</v>
      </c>
      <c r="R139" s="419" t="s">
        <v>954</v>
      </c>
      <c r="S139" s="369" t="s">
        <v>955</v>
      </c>
      <c r="T139" s="370">
        <v>0</v>
      </c>
      <c r="U139" s="371">
        <v>1</v>
      </c>
      <c r="V139" s="370" t="s">
        <v>67</v>
      </c>
      <c r="W139" s="256">
        <v>0</v>
      </c>
      <c r="X139" s="257">
        <v>0.5</v>
      </c>
      <c r="Y139" s="564">
        <v>0.25</v>
      </c>
      <c r="Z139" s="566">
        <v>0.25</v>
      </c>
      <c r="AA139" s="592">
        <v>100000000</v>
      </c>
      <c r="AB139" s="593"/>
      <c r="AC139" s="593">
        <v>0</v>
      </c>
      <c r="AD139" s="593"/>
      <c r="AE139" s="593"/>
      <c r="AF139" s="593"/>
      <c r="AG139" s="593">
        <f t="shared" ref="AG139" si="103">SUM(AA139:AF139)</f>
        <v>100000000</v>
      </c>
      <c r="AH139" s="593">
        <f t="shared" ref="AH139:AM139" si="104">AA139*1.035</f>
        <v>103499999.99999999</v>
      </c>
      <c r="AI139" s="593">
        <f t="shared" si="104"/>
        <v>0</v>
      </c>
      <c r="AJ139" s="593">
        <f t="shared" si="104"/>
        <v>0</v>
      </c>
      <c r="AK139" s="593">
        <f t="shared" si="104"/>
        <v>0</v>
      </c>
      <c r="AL139" s="593">
        <f t="shared" si="104"/>
        <v>0</v>
      </c>
      <c r="AM139" s="593">
        <f t="shared" si="104"/>
        <v>0</v>
      </c>
      <c r="AN139" s="593">
        <f t="shared" ref="AN139" si="105">SUM(AH139:AM139)</f>
        <v>103499999.99999999</v>
      </c>
      <c r="AO139" s="593">
        <f t="shared" ref="AO139:AT139" si="106">AH139*1.035</f>
        <v>107122499.99999997</v>
      </c>
      <c r="AP139" s="593">
        <f t="shared" si="106"/>
        <v>0</v>
      </c>
      <c r="AQ139" s="593">
        <f t="shared" si="106"/>
        <v>0</v>
      </c>
      <c r="AR139" s="593">
        <f t="shared" si="106"/>
        <v>0</v>
      </c>
      <c r="AS139" s="593">
        <f t="shared" si="106"/>
        <v>0</v>
      </c>
      <c r="AT139" s="593">
        <f t="shared" si="106"/>
        <v>0</v>
      </c>
      <c r="AU139" s="593">
        <f t="shared" ref="AU139" si="107">SUM(AO139:AT139)</f>
        <v>107122499.99999997</v>
      </c>
      <c r="AV139" s="593">
        <f t="shared" ref="AV139:BA139" si="108">AO139*1.035</f>
        <v>110871787.49999996</v>
      </c>
      <c r="AW139" s="593">
        <f t="shared" si="108"/>
        <v>0</v>
      </c>
      <c r="AX139" s="593">
        <f t="shared" si="108"/>
        <v>0</v>
      </c>
      <c r="AY139" s="593">
        <f t="shared" si="108"/>
        <v>0</v>
      </c>
      <c r="AZ139" s="593">
        <f t="shared" si="108"/>
        <v>0</v>
      </c>
      <c r="BA139" s="593">
        <f t="shared" si="108"/>
        <v>0</v>
      </c>
      <c r="BB139" s="593">
        <f t="shared" ref="BB139" si="109">SUM(AV139:BA139)</f>
        <v>110871787.49999996</v>
      </c>
      <c r="BC139" s="594">
        <f t="shared" ref="BC139" si="110">+AG139+AN139+AU139+BB139</f>
        <v>421494287.49999994</v>
      </c>
      <c r="BD139" s="302"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27" t="s">
        <v>956</v>
      </c>
      <c r="EM139" s="319" t="s">
        <v>954</v>
      </c>
      <c r="EN139" s="275" t="s">
        <v>955</v>
      </c>
      <c r="EO139" s="275">
        <v>0</v>
      </c>
      <c r="EP139" s="275">
        <v>1</v>
      </c>
      <c r="EQ139" s="276">
        <v>0</v>
      </c>
      <c r="ER139" s="814">
        <v>0</v>
      </c>
      <c r="ES139" s="815">
        <v>0.5</v>
      </c>
      <c r="ET139" s="826">
        <v>0.5</v>
      </c>
    </row>
    <row r="140" spans="1:150" ht="42" customHeight="1" x14ac:dyDescent="0.2">
      <c r="A140" s="278" t="s">
        <v>76</v>
      </c>
      <c r="B140" s="431" t="s">
        <v>77</v>
      </c>
      <c r="C140" s="432" t="s">
        <v>826</v>
      </c>
      <c r="D140" s="639"/>
      <c r="E140" s="23" t="s">
        <v>718</v>
      </c>
      <c r="F140" s="23" t="str">
        <f t="shared" si="100"/>
        <v>E2.P_F</v>
      </c>
      <c r="G140" s="412" t="s">
        <v>239</v>
      </c>
      <c r="H140" s="455" t="s">
        <v>360</v>
      </c>
      <c r="I140" s="459"/>
      <c r="J140" s="460" t="s">
        <v>61</v>
      </c>
      <c r="K140" s="375" t="str">
        <f t="shared" si="101"/>
        <v>E2.P_F.MR1</v>
      </c>
      <c r="L140" s="411" t="s">
        <v>334</v>
      </c>
      <c r="M140" s="412" t="s">
        <v>953</v>
      </c>
      <c r="N140" s="376">
        <v>25</v>
      </c>
      <c r="O140" s="289">
        <v>90</v>
      </c>
      <c r="P140" s="378" t="s">
        <v>87</v>
      </c>
      <c r="Q140" s="379" t="str">
        <f t="shared" si="102"/>
        <v>E2.P_F.MR1-MP02-1</v>
      </c>
      <c r="R140" s="423" t="s">
        <v>958</v>
      </c>
      <c r="S140" s="315" t="s">
        <v>959</v>
      </c>
      <c r="T140" s="294">
        <v>0</v>
      </c>
      <c r="U140" s="295">
        <v>1</v>
      </c>
      <c r="V140" s="294" t="s">
        <v>67</v>
      </c>
      <c r="W140" s="322">
        <v>0.25</v>
      </c>
      <c r="X140" s="323">
        <v>0.25</v>
      </c>
      <c r="Y140" s="322">
        <v>0.25</v>
      </c>
      <c r="Z140" s="324">
        <v>0.25</v>
      </c>
      <c r="AA140" s="299"/>
      <c r="AB140" s="300"/>
      <c r="AC140" s="300"/>
      <c r="AD140" s="300"/>
      <c r="AE140" s="300"/>
      <c r="AF140" s="300"/>
      <c r="AG140" s="300"/>
      <c r="AH140" s="300"/>
      <c r="AI140" s="300"/>
      <c r="AJ140" s="300"/>
      <c r="AK140" s="300"/>
      <c r="AL140" s="300"/>
      <c r="AM140" s="300"/>
      <c r="AN140" s="300"/>
      <c r="AO140" s="300"/>
      <c r="AP140" s="300"/>
      <c r="AQ140" s="300"/>
      <c r="AR140" s="300"/>
      <c r="AS140" s="300"/>
      <c r="AT140" s="300"/>
      <c r="AU140" s="300"/>
      <c r="AV140" s="300"/>
      <c r="AW140" s="300"/>
      <c r="AX140" s="300"/>
      <c r="AY140" s="300"/>
      <c r="AZ140" s="300"/>
      <c r="BA140" s="300"/>
      <c r="BB140" s="300"/>
      <c r="BC140" s="301"/>
      <c r="BD140" s="302"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27" t="s">
        <v>960</v>
      </c>
      <c r="EM140" s="319" t="s">
        <v>958</v>
      </c>
      <c r="EN140" s="275" t="s">
        <v>959</v>
      </c>
      <c r="EO140" s="275">
        <v>0</v>
      </c>
      <c r="EP140" s="275">
        <v>1</v>
      </c>
      <c r="EQ140" s="330">
        <v>0.25</v>
      </c>
      <c r="ER140" s="330">
        <v>0.25</v>
      </c>
      <c r="ES140" s="330">
        <v>0.25</v>
      </c>
      <c r="ET140" s="824">
        <v>0.25</v>
      </c>
    </row>
    <row r="141" spans="1:150" ht="36.75" customHeight="1" x14ac:dyDescent="0.2">
      <c r="A141" s="278" t="s">
        <v>76</v>
      </c>
      <c r="B141" s="431" t="s">
        <v>77</v>
      </c>
      <c r="C141" s="432" t="s">
        <v>826</v>
      </c>
      <c r="D141" s="639"/>
      <c r="E141" s="23" t="s">
        <v>718</v>
      </c>
      <c r="F141" s="23" t="str">
        <f t="shared" si="100"/>
        <v>E2.P_F</v>
      </c>
      <c r="G141" s="412" t="s">
        <v>239</v>
      </c>
      <c r="H141" s="455" t="s">
        <v>360</v>
      </c>
      <c r="I141" s="459"/>
      <c r="J141" s="460" t="s">
        <v>61</v>
      </c>
      <c r="K141" s="375" t="str">
        <f t="shared" si="101"/>
        <v>E2.P_F.MR1</v>
      </c>
      <c r="L141" s="411" t="s">
        <v>334</v>
      </c>
      <c r="M141" s="412" t="s">
        <v>953</v>
      </c>
      <c r="N141" s="376">
        <v>25</v>
      </c>
      <c r="O141" s="289">
        <v>90</v>
      </c>
      <c r="P141" s="378" t="s">
        <v>99</v>
      </c>
      <c r="Q141" s="379" t="str">
        <f t="shared" si="102"/>
        <v>E2.P_F.MR1-MP03-1</v>
      </c>
      <c r="R141" s="423" t="s">
        <v>962</v>
      </c>
      <c r="S141" s="315" t="s">
        <v>963</v>
      </c>
      <c r="T141" s="294">
        <v>1</v>
      </c>
      <c r="U141" s="295">
        <v>2</v>
      </c>
      <c r="V141" s="294" t="s">
        <v>67</v>
      </c>
      <c r="W141" s="316">
        <v>0.5</v>
      </c>
      <c r="X141" s="331">
        <v>0.5</v>
      </c>
      <c r="Y141" s="316">
        <v>0.5</v>
      </c>
      <c r="Z141" s="317">
        <v>0.5</v>
      </c>
      <c r="AA141" s="299"/>
      <c r="AB141" s="300"/>
      <c r="AC141" s="300"/>
      <c r="AD141" s="300"/>
      <c r="AE141" s="300"/>
      <c r="AF141" s="300"/>
      <c r="AG141" s="300"/>
      <c r="AH141" s="300"/>
      <c r="AI141" s="300"/>
      <c r="AJ141" s="300"/>
      <c r="AK141" s="300"/>
      <c r="AL141" s="300"/>
      <c r="AM141" s="300"/>
      <c r="AN141" s="300"/>
      <c r="AO141" s="300"/>
      <c r="AP141" s="300"/>
      <c r="AQ141" s="300"/>
      <c r="AR141" s="300"/>
      <c r="AS141" s="300"/>
      <c r="AT141" s="300"/>
      <c r="AU141" s="300"/>
      <c r="AV141" s="300"/>
      <c r="AW141" s="300"/>
      <c r="AX141" s="300"/>
      <c r="AY141" s="300"/>
      <c r="AZ141" s="300"/>
      <c r="BA141" s="300"/>
      <c r="BB141" s="300"/>
      <c r="BC141" s="301"/>
      <c r="BD141" s="302"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27" t="s">
        <v>964</v>
      </c>
      <c r="EM141" s="319" t="s">
        <v>962</v>
      </c>
      <c r="EN141" s="275" t="s">
        <v>963</v>
      </c>
      <c r="EO141" s="275">
        <v>1</v>
      </c>
      <c r="EP141" s="275">
        <v>2</v>
      </c>
      <c r="EQ141" s="277">
        <v>0.5</v>
      </c>
      <c r="ER141" s="277">
        <v>0.5</v>
      </c>
      <c r="ES141" s="277">
        <v>0.5</v>
      </c>
      <c r="ET141" s="828">
        <v>0.5</v>
      </c>
    </row>
    <row r="142" spans="1:150" ht="36" customHeight="1" x14ac:dyDescent="0.2">
      <c r="A142" s="278" t="s">
        <v>76</v>
      </c>
      <c r="B142" s="431" t="s">
        <v>77</v>
      </c>
      <c r="C142" s="432" t="s">
        <v>826</v>
      </c>
      <c r="D142" s="639"/>
      <c r="E142" s="23" t="s">
        <v>718</v>
      </c>
      <c r="F142" s="23" t="str">
        <f t="shared" si="100"/>
        <v>E2.P_F</v>
      </c>
      <c r="G142" s="412" t="s">
        <v>239</v>
      </c>
      <c r="H142" s="455" t="s">
        <v>360</v>
      </c>
      <c r="I142" s="459"/>
      <c r="J142" s="460" t="s">
        <v>61</v>
      </c>
      <c r="K142" s="375" t="str">
        <f t="shared" si="101"/>
        <v>E2.P_F.MR1</v>
      </c>
      <c r="L142" s="411" t="s">
        <v>334</v>
      </c>
      <c r="M142" s="412" t="s">
        <v>953</v>
      </c>
      <c r="N142" s="376">
        <v>25</v>
      </c>
      <c r="O142" s="289">
        <v>90</v>
      </c>
      <c r="P142" s="378" t="s">
        <v>112</v>
      </c>
      <c r="Q142" s="379" t="str">
        <f t="shared" si="102"/>
        <v>E2.P_F.MR1-MP04-1</v>
      </c>
      <c r="R142" s="423" t="s">
        <v>966</v>
      </c>
      <c r="S142" s="315" t="s">
        <v>967</v>
      </c>
      <c r="T142" s="294">
        <v>10</v>
      </c>
      <c r="U142" s="295">
        <v>20</v>
      </c>
      <c r="V142" s="294" t="s">
        <v>67</v>
      </c>
      <c r="W142" s="296">
        <v>6</v>
      </c>
      <c r="X142" s="297">
        <v>6</v>
      </c>
      <c r="Y142" s="296">
        <v>4</v>
      </c>
      <c r="Z142" s="298">
        <v>4</v>
      </c>
      <c r="AA142" s="299"/>
      <c r="AB142" s="300"/>
      <c r="AC142" s="300"/>
      <c r="AD142" s="300"/>
      <c r="AE142" s="300"/>
      <c r="AF142" s="300"/>
      <c r="AG142" s="300"/>
      <c r="AH142" s="300"/>
      <c r="AI142" s="300"/>
      <c r="AJ142" s="300"/>
      <c r="AK142" s="300"/>
      <c r="AL142" s="300"/>
      <c r="AM142" s="300"/>
      <c r="AN142" s="300"/>
      <c r="AO142" s="300"/>
      <c r="AP142" s="300"/>
      <c r="AQ142" s="300"/>
      <c r="AR142" s="300"/>
      <c r="AS142" s="300"/>
      <c r="AT142" s="300"/>
      <c r="AU142" s="300"/>
      <c r="AV142" s="300"/>
      <c r="AW142" s="300"/>
      <c r="AX142" s="300"/>
      <c r="AY142" s="300"/>
      <c r="AZ142" s="300"/>
      <c r="BA142" s="300"/>
      <c r="BB142" s="300"/>
      <c r="BC142" s="301"/>
      <c r="BD142" s="302"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27" t="s">
        <v>968</v>
      </c>
      <c r="EM142" s="319" t="s">
        <v>966</v>
      </c>
      <c r="EN142" s="275" t="s">
        <v>967</v>
      </c>
      <c r="EO142" s="275">
        <v>10</v>
      </c>
      <c r="EP142" s="275">
        <v>20</v>
      </c>
      <c r="EQ142" s="276">
        <v>6</v>
      </c>
      <c r="ER142" s="276">
        <v>6</v>
      </c>
      <c r="ES142" s="276">
        <v>4</v>
      </c>
      <c r="ET142" s="825">
        <v>4</v>
      </c>
    </row>
    <row r="143" spans="1:150" ht="39" customHeight="1" thickBot="1" x14ac:dyDescent="0.25">
      <c r="A143" s="278" t="s">
        <v>76</v>
      </c>
      <c r="B143" s="431" t="s">
        <v>77</v>
      </c>
      <c r="C143" s="432" t="s">
        <v>826</v>
      </c>
      <c r="D143" s="639"/>
      <c r="E143" s="23" t="s">
        <v>718</v>
      </c>
      <c r="F143" s="23" t="str">
        <f t="shared" si="100"/>
        <v>E2.P_F</v>
      </c>
      <c r="G143" s="412" t="s">
        <v>239</v>
      </c>
      <c r="H143" s="455" t="s">
        <v>360</v>
      </c>
      <c r="I143" s="465"/>
      <c r="J143" s="466" t="s">
        <v>61</v>
      </c>
      <c r="K143" s="467" t="str">
        <f t="shared" si="101"/>
        <v>E2.P_F.MR1</v>
      </c>
      <c r="L143" s="427" t="s">
        <v>334</v>
      </c>
      <c r="M143" s="428" t="s">
        <v>953</v>
      </c>
      <c r="N143" s="390">
        <v>25</v>
      </c>
      <c r="O143" s="429">
        <v>90</v>
      </c>
      <c r="P143" s="392" t="s">
        <v>122</v>
      </c>
      <c r="Q143" s="393" t="str">
        <f t="shared" si="102"/>
        <v>E2.P_F.MR1-MP05-1</v>
      </c>
      <c r="R143" s="478" t="s">
        <v>970</v>
      </c>
      <c r="S143" s="338" t="s">
        <v>971</v>
      </c>
      <c r="T143" s="562">
        <v>0.15</v>
      </c>
      <c r="U143" s="563">
        <v>0.65</v>
      </c>
      <c r="V143" s="562" t="s">
        <v>67</v>
      </c>
      <c r="W143" s="354">
        <v>0</v>
      </c>
      <c r="X143" s="623">
        <v>0.3</v>
      </c>
      <c r="Y143" s="404">
        <v>0.3</v>
      </c>
      <c r="Z143" s="398">
        <v>0.05</v>
      </c>
      <c r="AA143" s="325"/>
      <c r="AB143" s="326"/>
      <c r="AC143" s="326"/>
      <c r="AD143" s="326"/>
      <c r="AE143" s="326"/>
      <c r="AF143" s="326"/>
      <c r="AG143" s="326"/>
      <c r="AH143" s="326"/>
      <c r="AI143" s="326"/>
      <c r="AJ143" s="326"/>
      <c r="AK143" s="326"/>
      <c r="AL143" s="326"/>
      <c r="AM143" s="326"/>
      <c r="AN143" s="326"/>
      <c r="AO143" s="326"/>
      <c r="AP143" s="326"/>
      <c r="AQ143" s="326"/>
      <c r="AR143" s="326"/>
      <c r="AS143" s="326"/>
      <c r="AT143" s="326"/>
      <c r="AU143" s="326"/>
      <c r="AV143" s="326"/>
      <c r="AW143" s="326"/>
      <c r="AX143" s="326"/>
      <c r="AY143" s="326"/>
      <c r="AZ143" s="326"/>
      <c r="BA143" s="326"/>
      <c r="BB143" s="326"/>
      <c r="BC143" s="327"/>
      <c r="BD143" s="302"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27" t="s">
        <v>972</v>
      </c>
      <c r="EM143" s="319" t="s">
        <v>970</v>
      </c>
      <c r="EN143" s="275" t="s">
        <v>971</v>
      </c>
      <c r="EO143" s="276">
        <v>15</v>
      </c>
      <c r="EP143" s="276">
        <v>65</v>
      </c>
      <c r="EQ143" s="276">
        <v>0</v>
      </c>
      <c r="ER143" s="277">
        <v>30</v>
      </c>
      <c r="ES143" s="277">
        <v>30</v>
      </c>
      <c r="ET143" s="824">
        <v>5</v>
      </c>
    </row>
    <row r="144" spans="1:150" ht="90" customHeight="1" x14ac:dyDescent="0.2">
      <c r="A144" s="278" t="s">
        <v>76</v>
      </c>
      <c r="B144" s="431" t="s">
        <v>77</v>
      </c>
      <c r="C144" s="432" t="s">
        <v>826</v>
      </c>
      <c r="D144" s="639"/>
      <c r="E144" s="23" t="s">
        <v>718</v>
      </c>
      <c r="F144" s="23" t="str">
        <f t="shared" si="100"/>
        <v>E2.P_F</v>
      </c>
      <c r="G144" s="412" t="s">
        <v>239</v>
      </c>
      <c r="H144" s="455" t="s">
        <v>360</v>
      </c>
      <c r="I144" s="456" t="s">
        <v>974</v>
      </c>
      <c r="J144" s="457" t="s">
        <v>167</v>
      </c>
      <c r="K144" s="458" t="str">
        <f t="shared" si="101"/>
        <v>E2.P_F.MR2</v>
      </c>
      <c r="L144" s="362" t="s">
        <v>345</v>
      </c>
      <c r="M144" s="363" t="s">
        <v>975</v>
      </c>
      <c r="N144" s="364">
        <v>18152</v>
      </c>
      <c r="O144" s="248">
        <v>40000</v>
      </c>
      <c r="P144" s="366" t="s">
        <v>64</v>
      </c>
      <c r="Q144" s="367" t="str">
        <f t="shared" si="102"/>
        <v>E2.P_F.MR2-MP01-1</v>
      </c>
      <c r="R144" s="419" t="s">
        <v>976</v>
      </c>
      <c r="S144" s="369" t="s">
        <v>977</v>
      </c>
      <c r="T144" s="510">
        <v>0</v>
      </c>
      <c r="U144" s="511">
        <v>1</v>
      </c>
      <c r="V144" s="510" t="s">
        <v>67</v>
      </c>
      <c r="W144" s="564">
        <v>0.25</v>
      </c>
      <c r="X144" s="565">
        <v>0.35</v>
      </c>
      <c r="Y144" s="564">
        <v>0.25</v>
      </c>
      <c r="Z144" s="566">
        <v>0.15</v>
      </c>
      <c r="AA144" s="384"/>
      <c r="AB144" s="385"/>
      <c r="AC144" s="385"/>
      <c r="AD144" s="385"/>
      <c r="AE144" s="385"/>
      <c r="AF144" s="385"/>
      <c r="AG144" s="385"/>
      <c r="AH144" s="385"/>
      <c r="AI144" s="385"/>
      <c r="AJ144" s="385"/>
      <c r="AK144" s="385"/>
      <c r="AL144" s="385"/>
      <c r="AM144" s="385"/>
      <c r="AN144" s="385"/>
      <c r="AO144" s="385"/>
      <c r="AP144" s="385"/>
      <c r="AQ144" s="385"/>
      <c r="AR144" s="385"/>
      <c r="AS144" s="385"/>
      <c r="AT144" s="385"/>
      <c r="AU144" s="385"/>
      <c r="AV144" s="385"/>
      <c r="AW144" s="385"/>
      <c r="AX144" s="385"/>
      <c r="AY144" s="385"/>
      <c r="AZ144" s="385"/>
      <c r="BA144" s="385"/>
      <c r="BB144" s="385"/>
      <c r="BC144" s="386"/>
      <c r="BD144" s="302"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27" t="s">
        <v>978</v>
      </c>
      <c r="EM144" s="319" t="s">
        <v>976</v>
      </c>
      <c r="EN144" s="275" t="s">
        <v>977</v>
      </c>
      <c r="EO144" s="387">
        <v>0</v>
      </c>
      <c r="EP144" s="387">
        <v>1</v>
      </c>
      <c r="EQ144" s="330">
        <v>0.25</v>
      </c>
      <c r="ER144" s="815">
        <v>0</v>
      </c>
      <c r="ES144" s="815">
        <v>0.35</v>
      </c>
      <c r="ET144" s="826">
        <v>0.4</v>
      </c>
    </row>
    <row r="145" spans="1:150" ht="44.25" customHeight="1" x14ac:dyDescent="0.2">
      <c r="A145" s="278" t="s">
        <v>76</v>
      </c>
      <c r="B145" s="431" t="s">
        <v>77</v>
      </c>
      <c r="C145" s="432" t="s">
        <v>826</v>
      </c>
      <c r="D145" s="639"/>
      <c r="E145" s="23" t="s">
        <v>718</v>
      </c>
      <c r="F145" s="23" t="str">
        <f t="shared" si="100"/>
        <v>E2.P_F</v>
      </c>
      <c r="G145" s="412" t="s">
        <v>239</v>
      </c>
      <c r="H145" s="455" t="s">
        <v>360</v>
      </c>
      <c r="I145" s="459"/>
      <c r="J145" s="460" t="s">
        <v>167</v>
      </c>
      <c r="K145" s="375" t="str">
        <f t="shared" si="101"/>
        <v>E2.P_F.MR2</v>
      </c>
      <c r="L145" s="411" t="s">
        <v>345</v>
      </c>
      <c r="M145" s="412" t="s">
        <v>975</v>
      </c>
      <c r="N145" s="376">
        <v>18152</v>
      </c>
      <c r="O145" s="289">
        <v>40000</v>
      </c>
      <c r="P145" s="378" t="s">
        <v>87</v>
      </c>
      <c r="Q145" s="379" t="str">
        <f t="shared" si="102"/>
        <v>E2.P_F.MR2-MP02-1</v>
      </c>
      <c r="R145" s="423" t="s">
        <v>980</v>
      </c>
      <c r="S145" s="315" t="s">
        <v>981</v>
      </c>
      <c r="T145" s="382">
        <v>0</v>
      </c>
      <c r="U145" s="383">
        <v>4</v>
      </c>
      <c r="V145" s="382" t="s">
        <v>67</v>
      </c>
      <c r="W145" s="296">
        <v>1</v>
      </c>
      <c r="X145" s="297">
        <v>1</v>
      </c>
      <c r="Y145" s="296">
        <v>1</v>
      </c>
      <c r="Z145" s="298">
        <v>1</v>
      </c>
      <c r="AA145" s="384"/>
      <c r="AB145" s="385"/>
      <c r="AC145" s="385"/>
      <c r="AD145" s="385"/>
      <c r="AE145" s="385"/>
      <c r="AF145" s="385"/>
      <c r="AG145" s="385"/>
      <c r="AH145" s="385"/>
      <c r="AI145" s="385"/>
      <c r="AJ145" s="385"/>
      <c r="AK145" s="385"/>
      <c r="AL145" s="385"/>
      <c r="AM145" s="385"/>
      <c r="AN145" s="385"/>
      <c r="AO145" s="385"/>
      <c r="AP145" s="385"/>
      <c r="AQ145" s="385"/>
      <c r="AR145" s="385"/>
      <c r="AS145" s="385"/>
      <c r="AT145" s="385"/>
      <c r="AU145" s="385"/>
      <c r="AV145" s="385"/>
      <c r="AW145" s="385"/>
      <c r="AX145" s="385"/>
      <c r="AY145" s="385"/>
      <c r="AZ145" s="385"/>
      <c r="BA145" s="385"/>
      <c r="BB145" s="385"/>
      <c r="BC145" s="386"/>
      <c r="BD145" s="302"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27" t="s">
        <v>982</v>
      </c>
      <c r="EM145" s="319" t="s">
        <v>980</v>
      </c>
      <c r="EN145" s="275" t="s">
        <v>981</v>
      </c>
      <c r="EO145" s="387">
        <v>0</v>
      </c>
      <c r="EP145" s="387">
        <v>4</v>
      </c>
      <c r="EQ145" s="276">
        <v>1</v>
      </c>
      <c r="ER145" s="276">
        <v>1</v>
      </c>
      <c r="ES145" s="276">
        <v>1</v>
      </c>
      <c r="ET145" s="825">
        <v>1</v>
      </c>
    </row>
    <row r="146" spans="1:150" ht="41.25" customHeight="1" x14ac:dyDescent="0.2">
      <c r="A146" s="278" t="s">
        <v>76</v>
      </c>
      <c r="B146" s="431" t="s">
        <v>77</v>
      </c>
      <c r="C146" s="432" t="s">
        <v>826</v>
      </c>
      <c r="D146" s="639"/>
      <c r="E146" s="23" t="s">
        <v>718</v>
      </c>
      <c r="F146" s="23" t="str">
        <f t="shared" si="100"/>
        <v>E2.P_F</v>
      </c>
      <c r="G146" s="412" t="s">
        <v>239</v>
      </c>
      <c r="H146" s="455" t="s">
        <v>360</v>
      </c>
      <c r="I146" s="459"/>
      <c r="J146" s="460" t="s">
        <v>167</v>
      </c>
      <c r="K146" s="375" t="str">
        <f t="shared" si="101"/>
        <v>E2.P_F.MR2</v>
      </c>
      <c r="L146" s="411" t="s">
        <v>345</v>
      </c>
      <c r="M146" s="412" t="s">
        <v>975</v>
      </c>
      <c r="N146" s="376">
        <v>18152</v>
      </c>
      <c r="O146" s="289">
        <v>40000</v>
      </c>
      <c r="P146" s="378" t="s">
        <v>99</v>
      </c>
      <c r="Q146" s="379" t="str">
        <f t="shared" si="102"/>
        <v>E2.P_F.MR2-MP03-1</v>
      </c>
      <c r="R146" s="423" t="s">
        <v>984</v>
      </c>
      <c r="S146" s="315" t="s">
        <v>985</v>
      </c>
      <c r="T146" s="382">
        <v>1</v>
      </c>
      <c r="U146" s="383">
        <v>3</v>
      </c>
      <c r="V146" s="382" t="s">
        <v>67</v>
      </c>
      <c r="W146" s="296">
        <v>0</v>
      </c>
      <c r="X146" s="297">
        <v>1</v>
      </c>
      <c r="Y146" s="296">
        <v>1</v>
      </c>
      <c r="Z146" s="298">
        <v>1</v>
      </c>
      <c r="AA146" s="384"/>
      <c r="AB146" s="385"/>
      <c r="AC146" s="385"/>
      <c r="AD146" s="385"/>
      <c r="AE146" s="385"/>
      <c r="AF146" s="385"/>
      <c r="AG146" s="385"/>
      <c r="AH146" s="385"/>
      <c r="AI146" s="385"/>
      <c r="AJ146" s="385"/>
      <c r="AK146" s="385"/>
      <c r="AL146" s="385"/>
      <c r="AM146" s="385"/>
      <c r="AN146" s="385"/>
      <c r="AO146" s="385"/>
      <c r="AP146" s="385"/>
      <c r="AQ146" s="385"/>
      <c r="AR146" s="385"/>
      <c r="AS146" s="385"/>
      <c r="AT146" s="385"/>
      <c r="AU146" s="385"/>
      <c r="AV146" s="385"/>
      <c r="AW146" s="385"/>
      <c r="AX146" s="385"/>
      <c r="AY146" s="385"/>
      <c r="AZ146" s="385"/>
      <c r="BA146" s="385"/>
      <c r="BB146" s="385"/>
      <c r="BC146" s="386"/>
      <c r="BD146" s="302"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27" t="s">
        <v>986</v>
      </c>
      <c r="EM146" s="319" t="s">
        <v>984</v>
      </c>
      <c r="EN146" s="275" t="s">
        <v>985</v>
      </c>
      <c r="EO146" s="387">
        <v>1</v>
      </c>
      <c r="EP146" s="387">
        <v>3</v>
      </c>
      <c r="EQ146" s="276">
        <v>1</v>
      </c>
      <c r="ER146" s="276">
        <v>1</v>
      </c>
      <c r="ES146" s="276">
        <v>1</v>
      </c>
      <c r="ET146" s="825">
        <v>0</v>
      </c>
    </row>
    <row r="147" spans="1:150" ht="51.75" customHeight="1" thickBot="1" x14ac:dyDescent="0.25">
      <c r="A147" s="278" t="s">
        <v>76</v>
      </c>
      <c r="B147" s="599" t="s">
        <v>77</v>
      </c>
      <c r="C147" s="600" t="s">
        <v>826</v>
      </c>
      <c r="D147" s="640"/>
      <c r="E147" s="24" t="s">
        <v>718</v>
      </c>
      <c r="F147" s="24" t="str">
        <f t="shared" si="100"/>
        <v>E2.P_F</v>
      </c>
      <c r="G147" s="428" t="s">
        <v>239</v>
      </c>
      <c r="H147" s="567" t="s">
        <v>360</v>
      </c>
      <c r="I147" s="465"/>
      <c r="J147" s="460" t="s">
        <v>167</v>
      </c>
      <c r="K147" s="375" t="str">
        <f t="shared" si="101"/>
        <v>E2.P_F.MR2</v>
      </c>
      <c r="L147" s="411" t="s">
        <v>345</v>
      </c>
      <c r="M147" s="412" t="s">
        <v>975</v>
      </c>
      <c r="N147" s="390">
        <v>18152</v>
      </c>
      <c r="O147" s="429">
        <v>40000</v>
      </c>
      <c r="P147" s="392" t="s">
        <v>112</v>
      </c>
      <c r="Q147" s="393" t="str">
        <f t="shared" si="102"/>
        <v>E2.P_F.MR2-MP04-1</v>
      </c>
      <c r="R147" s="430" t="s">
        <v>988</v>
      </c>
      <c r="S147" s="351" t="s">
        <v>989</v>
      </c>
      <c r="T147" s="394">
        <v>0</v>
      </c>
      <c r="U147" s="395">
        <v>1</v>
      </c>
      <c r="V147" s="394" t="s">
        <v>67</v>
      </c>
      <c r="W147" s="404">
        <v>0.2</v>
      </c>
      <c r="X147" s="623">
        <v>0.2</v>
      </c>
      <c r="Y147" s="404">
        <v>0.3</v>
      </c>
      <c r="Z147" s="405">
        <v>0.3</v>
      </c>
      <c r="AA147" s="641"/>
      <c r="AB147" s="642"/>
      <c r="AC147" s="642"/>
      <c r="AD147" s="642"/>
      <c r="AE147" s="642"/>
      <c r="AF147" s="642"/>
      <c r="AG147" s="642"/>
      <c r="AH147" s="642"/>
      <c r="AI147" s="642"/>
      <c r="AJ147" s="642"/>
      <c r="AK147" s="642"/>
      <c r="AL147" s="642"/>
      <c r="AM147" s="642"/>
      <c r="AN147" s="642"/>
      <c r="AO147" s="642"/>
      <c r="AP147" s="642"/>
      <c r="AQ147" s="642"/>
      <c r="AR147" s="642"/>
      <c r="AS147" s="642"/>
      <c r="AT147" s="642"/>
      <c r="AU147" s="642"/>
      <c r="AV147" s="642"/>
      <c r="AW147" s="642"/>
      <c r="AX147" s="642"/>
      <c r="AY147" s="642"/>
      <c r="AZ147" s="642"/>
      <c r="BA147" s="642"/>
      <c r="BB147" s="642"/>
      <c r="BC147" s="643"/>
      <c r="BD147" s="302"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27" t="s">
        <v>990</v>
      </c>
      <c r="EM147" s="319" t="s">
        <v>988</v>
      </c>
      <c r="EN147" s="275" t="s">
        <v>989</v>
      </c>
      <c r="EO147" s="387">
        <v>0</v>
      </c>
      <c r="EP147" s="387">
        <v>1</v>
      </c>
      <c r="EQ147" s="277">
        <v>0.2</v>
      </c>
      <c r="ER147" s="277">
        <v>0.2</v>
      </c>
      <c r="ES147" s="277">
        <v>0.3</v>
      </c>
      <c r="ET147" s="828">
        <v>0.3</v>
      </c>
    </row>
    <row r="148" spans="1:150" ht="107.25" customHeight="1" x14ac:dyDescent="0.2">
      <c r="A148" s="236" t="s">
        <v>90</v>
      </c>
      <c r="B148" s="605" t="s">
        <v>91</v>
      </c>
      <c r="C148" s="606" t="s">
        <v>992</v>
      </c>
      <c r="D148" s="433" t="s">
        <v>993</v>
      </c>
      <c r="E148" s="3" t="s">
        <v>57</v>
      </c>
      <c r="F148" s="644" t="str">
        <f t="shared" si="100"/>
        <v>E3.P_A</v>
      </c>
      <c r="G148" s="481" t="s">
        <v>250</v>
      </c>
      <c r="H148" s="363" t="s">
        <v>386</v>
      </c>
      <c r="I148" s="406" t="s">
        <v>994</v>
      </c>
      <c r="J148" s="437" t="s">
        <v>61</v>
      </c>
      <c r="K148" s="400" t="str">
        <f t="shared" si="101"/>
        <v>E3.P_A.MR1</v>
      </c>
      <c r="L148" s="362" t="s">
        <v>356</v>
      </c>
      <c r="M148" s="363" t="s">
        <v>995</v>
      </c>
      <c r="N148" s="482">
        <v>87</v>
      </c>
      <c r="O148" s="482">
        <v>114</v>
      </c>
      <c r="P148" s="645" t="s">
        <v>64</v>
      </c>
      <c r="Q148" s="646" t="str">
        <f t="shared" si="102"/>
        <v>E3.P_A.MR1-MP01-1</v>
      </c>
      <c r="R148" s="508" t="s">
        <v>996</v>
      </c>
      <c r="S148" s="647" t="s">
        <v>997</v>
      </c>
      <c r="T148" s="370">
        <v>12</v>
      </c>
      <c r="U148" s="371">
        <v>17</v>
      </c>
      <c r="V148" s="370" t="s">
        <v>67</v>
      </c>
      <c r="W148" s="256">
        <v>0</v>
      </c>
      <c r="X148" s="372">
        <v>3</v>
      </c>
      <c r="Y148" s="256">
        <v>2</v>
      </c>
      <c r="Z148" s="373">
        <v>0</v>
      </c>
      <c r="AA148" s="260">
        <f>5200000+35086911+488195319+197696328+2027636000+1000000000+500000000+200000000+694038535+41241099+2596388435+3746307390+955074829+388313391</f>
        <v>12875178237</v>
      </c>
      <c r="AB148" s="261">
        <v>0</v>
      </c>
      <c r="AC148" s="261">
        <f>1838296900-1000000000</f>
        <v>838296900</v>
      </c>
      <c r="AD148" s="261">
        <v>0</v>
      </c>
      <c r="AE148" s="261">
        <v>0</v>
      </c>
      <c r="AF148" s="261">
        <f>757742708+378871354+76097685+589045869+300520000+1010857538-894941217</f>
        <v>2218193937</v>
      </c>
      <c r="AG148" s="261">
        <f>SUM(AA148:AF148)</f>
        <v>15931669074</v>
      </c>
      <c r="AH148" s="261">
        <f>AA148*1.035-173090969</f>
        <v>13152718506.294998</v>
      </c>
      <c r="AI148" s="261">
        <v>215131029</v>
      </c>
      <c r="AJ148" s="261">
        <f>521638097+2620208292-1035000000</f>
        <v>2106846389</v>
      </c>
      <c r="AK148" s="261"/>
      <c r="AL148" s="261">
        <f t="shared" ref="AL148" si="111">AE148*1.035</f>
        <v>0</v>
      </c>
      <c r="AM148" s="261">
        <f>AF148*1.035-450649552</f>
        <v>1845181172.7949996</v>
      </c>
      <c r="AN148" s="261">
        <f>SUM(AH148:AM148)</f>
        <v>17319877097.089996</v>
      </c>
      <c r="AO148" s="261">
        <f>AH148*1.035-87570968+2500000000</f>
        <v>16025492686.015322</v>
      </c>
      <c r="AP148" s="261">
        <f>AI148*1.035-222660000</f>
        <v>615.01499998569489</v>
      </c>
      <c r="AQ148" s="261">
        <v>33296026</v>
      </c>
      <c r="AR148" s="261">
        <f t="shared" ref="AR148:AS148" si="112">AK148*1.035</f>
        <v>0</v>
      </c>
      <c r="AS148" s="261">
        <f t="shared" si="112"/>
        <v>0</v>
      </c>
      <c r="AT148" s="261">
        <f>AM148*1.035-168674411</f>
        <v>1741088102.8428245</v>
      </c>
      <c r="AU148" s="261">
        <f>SUM(AO148:AT148)</f>
        <v>17799877429.873146</v>
      </c>
      <c r="AV148" s="261">
        <f>AO148*1.035-721010969</f>
        <v>15865373961.025856</v>
      </c>
      <c r="AW148" s="261">
        <f>AP148*1.035-1</f>
        <v>635.54052498519411</v>
      </c>
      <c r="AX148" s="261">
        <f>4755371570+3782457543-1108717875</f>
        <v>7429111238</v>
      </c>
      <c r="AY148" s="261">
        <f t="shared" ref="AY148:AZ148" si="113">AR148*1.035</f>
        <v>0</v>
      </c>
      <c r="AZ148" s="261">
        <f t="shared" si="113"/>
        <v>0</v>
      </c>
      <c r="BA148" s="261">
        <f>AT148*1.035+702002694</f>
        <v>2504028880.4423232</v>
      </c>
      <c r="BB148" s="261">
        <f>SUM(AV148:BA148)</f>
        <v>25798514715.008705</v>
      </c>
      <c r="BC148" s="648">
        <f t="shared" ref="BC148" si="114">+BB148+AU148+AN148+AG148</f>
        <v>76849938315.971848</v>
      </c>
      <c r="BD148" s="302"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33" t="s">
        <v>999</v>
      </c>
      <c r="EM148" s="319" t="s">
        <v>996</v>
      </c>
      <c r="EN148" s="275" t="s">
        <v>997</v>
      </c>
      <c r="EO148" s="809">
        <v>12</v>
      </c>
      <c r="EP148" s="809">
        <v>17</v>
      </c>
      <c r="EQ148" s="808">
        <v>0</v>
      </c>
      <c r="ER148" s="808">
        <v>3</v>
      </c>
      <c r="ES148" s="808">
        <v>2</v>
      </c>
      <c r="ET148" s="835">
        <v>0</v>
      </c>
    </row>
    <row r="149" spans="1:150" ht="57.75" customHeight="1" x14ac:dyDescent="0.2">
      <c r="A149" s="278" t="s">
        <v>90</v>
      </c>
      <c r="B149" s="431" t="s">
        <v>91</v>
      </c>
      <c r="C149" s="432" t="s">
        <v>992</v>
      </c>
      <c r="D149" s="432"/>
      <c r="E149" s="8" t="s">
        <v>57</v>
      </c>
      <c r="F149" s="650" t="str">
        <f t="shared" si="100"/>
        <v>E3.P_A</v>
      </c>
      <c r="G149" s="412" t="s">
        <v>250</v>
      </c>
      <c r="H149" s="651" t="s">
        <v>386</v>
      </c>
      <c r="I149" s="445"/>
      <c r="J149" s="285" t="s">
        <v>61</v>
      </c>
      <c r="K149" s="286" t="str">
        <f t="shared" si="101"/>
        <v>E3.P_A.MR1</v>
      </c>
      <c r="L149" s="411" t="s">
        <v>356</v>
      </c>
      <c r="M149" s="412" t="s">
        <v>995</v>
      </c>
      <c r="N149" s="494">
        <v>87</v>
      </c>
      <c r="O149" s="10">
        <v>114</v>
      </c>
      <c r="P149" s="483" t="s">
        <v>87</v>
      </c>
      <c r="Q149" s="495" t="str">
        <f t="shared" si="102"/>
        <v>E3.P_A.MR1-MP02-1</v>
      </c>
      <c r="R149" s="423" t="s">
        <v>1001</v>
      </c>
      <c r="S149" s="652" t="s">
        <v>1002</v>
      </c>
      <c r="T149" s="294">
        <v>0</v>
      </c>
      <c r="U149" s="295">
        <v>3</v>
      </c>
      <c r="V149" s="294" t="s">
        <v>67</v>
      </c>
      <c r="W149" s="316">
        <v>0.2</v>
      </c>
      <c r="X149" s="331">
        <v>0.8</v>
      </c>
      <c r="Y149" s="296">
        <v>1</v>
      </c>
      <c r="Z149" s="298">
        <v>1</v>
      </c>
      <c r="AA149" s="299"/>
      <c r="AB149" s="300"/>
      <c r="AC149" s="300"/>
      <c r="AD149" s="300"/>
      <c r="AE149" s="300"/>
      <c r="AF149" s="300"/>
      <c r="AG149" s="300"/>
      <c r="AH149" s="300"/>
      <c r="AI149" s="300"/>
      <c r="AJ149" s="300"/>
      <c r="AK149" s="300"/>
      <c r="AL149" s="300"/>
      <c r="AM149" s="300"/>
      <c r="AN149" s="300"/>
      <c r="AO149" s="300"/>
      <c r="AP149" s="300"/>
      <c r="AQ149" s="300"/>
      <c r="AR149" s="300"/>
      <c r="AS149" s="300"/>
      <c r="AT149" s="300"/>
      <c r="AU149" s="300"/>
      <c r="AV149" s="300"/>
      <c r="AW149" s="300"/>
      <c r="AX149" s="300"/>
      <c r="AY149" s="300"/>
      <c r="AZ149" s="300"/>
      <c r="BA149" s="300"/>
      <c r="BB149" s="300"/>
      <c r="BC149" s="301"/>
      <c r="BD149" s="302"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33" t="s">
        <v>1003</v>
      </c>
      <c r="EM149" s="319" t="s">
        <v>1001</v>
      </c>
      <c r="EN149" s="275" t="s">
        <v>1002</v>
      </c>
      <c r="EO149" s="275">
        <v>0</v>
      </c>
      <c r="EP149" s="275">
        <v>3</v>
      </c>
      <c r="EQ149" s="277">
        <v>0.2</v>
      </c>
      <c r="ER149" s="838">
        <v>0.2</v>
      </c>
      <c r="ES149" s="838">
        <v>1.6</v>
      </c>
      <c r="ET149" s="825">
        <v>1</v>
      </c>
    </row>
    <row r="150" spans="1:150" ht="45.75" customHeight="1" x14ac:dyDescent="0.2">
      <c r="A150" s="278" t="s">
        <v>90</v>
      </c>
      <c r="B150" s="431" t="s">
        <v>91</v>
      </c>
      <c r="C150" s="432" t="s">
        <v>992</v>
      </c>
      <c r="D150" s="432"/>
      <c r="E150" s="8" t="s">
        <v>57</v>
      </c>
      <c r="F150" s="650" t="str">
        <f t="shared" si="100"/>
        <v>E3.P_A</v>
      </c>
      <c r="G150" s="412" t="s">
        <v>250</v>
      </c>
      <c r="H150" s="651" t="s">
        <v>386</v>
      </c>
      <c r="I150" s="445"/>
      <c r="J150" s="285" t="s">
        <v>61</v>
      </c>
      <c r="K150" s="286" t="str">
        <f t="shared" si="101"/>
        <v>E3.P_A.MR1</v>
      </c>
      <c r="L150" s="411" t="s">
        <v>356</v>
      </c>
      <c r="M150" s="412" t="s">
        <v>995</v>
      </c>
      <c r="N150" s="494">
        <v>87</v>
      </c>
      <c r="O150" s="10">
        <v>114</v>
      </c>
      <c r="P150" s="483" t="s">
        <v>99</v>
      </c>
      <c r="Q150" s="495" t="str">
        <f t="shared" si="102"/>
        <v>E3.P_A.MR1-MP03-1</v>
      </c>
      <c r="R150" s="423" t="s">
        <v>1005</v>
      </c>
      <c r="S150" s="652" t="s">
        <v>1006</v>
      </c>
      <c r="T150" s="382">
        <v>12</v>
      </c>
      <c r="U150" s="383">
        <v>12</v>
      </c>
      <c r="V150" s="382" t="s">
        <v>102</v>
      </c>
      <c r="W150" s="296">
        <v>0</v>
      </c>
      <c r="X150" s="297">
        <v>4</v>
      </c>
      <c r="Y150" s="296">
        <v>4</v>
      </c>
      <c r="Z150" s="298">
        <v>4</v>
      </c>
      <c r="AA150" s="384"/>
      <c r="AB150" s="385"/>
      <c r="AC150" s="385"/>
      <c r="AD150" s="385"/>
      <c r="AE150" s="385"/>
      <c r="AF150" s="385"/>
      <c r="AG150" s="385"/>
      <c r="AH150" s="385"/>
      <c r="AI150" s="385"/>
      <c r="AJ150" s="385"/>
      <c r="AK150" s="385"/>
      <c r="AL150" s="385"/>
      <c r="AM150" s="385"/>
      <c r="AN150" s="385"/>
      <c r="AO150" s="385"/>
      <c r="AP150" s="385"/>
      <c r="AQ150" s="385"/>
      <c r="AR150" s="385"/>
      <c r="AS150" s="385"/>
      <c r="AT150" s="385"/>
      <c r="AU150" s="385"/>
      <c r="AV150" s="385"/>
      <c r="AW150" s="385"/>
      <c r="AX150" s="385"/>
      <c r="AY150" s="385"/>
      <c r="AZ150" s="385"/>
      <c r="BA150" s="385"/>
      <c r="BB150" s="385"/>
      <c r="BC150" s="386"/>
      <c r="BD150" s="302"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33" t="s">
        <v>1007</v>
      </c>
      <c r="EM150" s="319" t="s">
        <v>1005</v>
      </c>
      <c r="EN150" s="275" t="s">
        <v>1006</v>
      </c>
      <c r="EO150" s="387">
        <v>12</v>
      </c>
      <c r="EP150" s="387">
        <v>12</v>
      </c>
      <c r="EQ150" s="276">
        <v>12</v>
      </c>
      <c r="ER150" s="839">
        <v>4</v>
      </c>
      <c r="ES150" s="839">
        <v>4</v>
      </c>
      <c r="ET150" s="840">
        <v>4</v>
      </c>
    </row>
    <row r="151" spans="1:150" ht="45" customHeight="1" x14ac:dyDescent="0.2">
      <c r="A151" s="278" t="s">
        <v>90</v>
      </c>
      <c r="B151" s="431" t="s">
        <v>91</v>
      </c>
      <c r="C151" s="432" t="s">
        <v>992</v>
      </c>
      <c r="D151" s="432"/>
      <c r="E151" s="8" t="s">
        <v>57</v>
      </c>
      <c r="F151" s="650" t="str">
        <f t="shared" si="100"/>
        <v>E3.P_A</v>
      </c>
      <c r="G151" s="412" t="s">
        <v>250</v>
      </c>
      <c r="H151" s="651" t="s">
        <v>386</v>
      </c>
      <c r="I151" s="445"/>
      <c r="J151" s="285" t="s">
        <v>61</v>
      </c>
      <c r="K151" s="286" t="str">
        <f t="shared" si="101"/>
        <v>E3.P_A.MR1</v>
      </c>
      <c r="L151" s="411" t="s">
        <v>356</v>
      </c>
      <c r="M151" s="412" t="s">
        <v>995</v>
      </c>
      <c r="N151" s="494">
        <v>87</v>
      </c>
      <c r="O151" s="10">
        <v>114</v>
      </c>
      <c r="P151" s="483" t="s">
        <v>112</v>
      </c>
      <c r="Q151" s="495" t="str">
        <f t="shared" si="102"/>
        <v>E3.P_A.MR1-MP04-1</v>
      </c>
      <c r="R151" s="423" t="s">
        <v>1009</v>
      </c>
      <c r="S151" s="652" t="s">
        <v>1010</v>
      </c>
      <c r="T151" s="382">
        <v>26</v>
      </c>
      <c r="U151" s="383">
        <v>28</v>
      </c>
      <c r="V151" s="382" t="s">
        <v>67</v>
      </c>
      <c r="W151" s="296">
        <v>0</v>
      </c>
      <c r="X151" s="297">
        <v>1</v>
      </c>
      <c r="Y151" s="296">
        <v>1</v>
      </c>
      <c r="Z151" s="298">
        <v>0</v>
      </c>
      <c r="AA151" s="384"/>
      <c r="AB151" s="385"/>
      <c r="AC151" s="385"/>
      <c r="AD151" s="385"/>
      <c r="AE151" s="385"/>
      <c r="AF151" s="385"/>
      <c r="AG151" s="385"/>
      <c r="AH151" s="385"/>
      <c r="AI151" s="385"/>
      <c r="AJ151" s="385"/>
      <c r="AK151" s="385"/>
      <c r="AL151" s="385"/>
      <c r="AM151" s="385"/>
      <c r="AN151" s="385"/>
      <c r="AO151" s="385"/>
      <c r="AP151" s="385"/>
      <c r="AQ151" s="385"/>
      <c r="AR151" s="385"/>
      <c r="AS151" s="385"/>
      <c r="AT151" s="385"/>
      <c r="AU151" s="385"/>
      <c r="AV151" s="385"/>
      <c r="AW151" s="385"/>
      <c r="AX151" s="385"/>
      <c r="AY151" s="385"/>
      <c r="AZ151" s="385"/>
      <c r="BA151" s="385"/>
      <c r="BB151" s="385"/>
      <c r="BC151" s="386"/>
      <c r="BD151" s="302"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33" t="s">
        <v>1011</v>
      </c>
      <c r="EM151" s="319" t="s">
        <v>1009</v>
      </c>
      <c r="EN151" s="275" t="s">
        <v>1010</v>
      </c>
      <c r="EO151" s="836">
        <v>26</v>
      </c>
      <c r="EP151" s="836">
        <v>28</v>
      </c>
      <c r="EQ151" s="808">
        <v>0</v>
      </c>
      <c r="ER151" s="838">
        <v>0.5</v>
      </c>
      <c r="ES151" s="838">
        <v>0.5</v>
      </c>
      <c r="ET151" s="840">
        <v>1</v>
      </c>
    </row>
    <row r="152" spans="1:150" ht="63.75" customHeight="1" x14ac:dyDescent="0.2">
      <c r="A152" s="278" t="s">
        <v>90</v>
      </c>
      <c r="B152" s="431" t="s">
        <v>91</v>
      </c>
      <c r="C152" s="432" t="s">
        <v>992</v>
      </c>
      <c r="D152" s="432"/>
      <c r="E152" s="8" t="s">
        <v>57</v>
      </c>
      <c r="F152" s="650" t="str">
        <f t="shared" si="100"/>
        <v>E3.P_A</v>
      </c>
      <c r="G152" s="412" t="s">
        <v>250</v>
      </c>
      <c r="H152" s="651" t="s">
        <v>386</v>
      </c>
      <c r="I152" s="445"/>
      <c r="J152" s="285" t="s">
        <v>61</v>
      </c>
      <c r="K152" s="286" t="str">
        <f t="shared" si="101"/>
        <v>E3.P_A.MR1</v>
      </c>
      <c r="L152" s="411" t="s">
        <v>356</v>
      </c>
      <c r="M152" s="412" t="s">
        <v>995</v>
      </c>
      <c r="N152" s="494">
        <v>87</v>
      </c>
      <c r="O152" s="10">
        <v>114</v>
      </c>
      <c r="P152" s="483" t="s">
        <v>122</v>
      </c>
      <c r="Q152" s="495" t="str">
        <f t="shared" si="102"/>
        <v>E3.P_A.MR1-MP05-1</v>
      </c>
      <c r="R152" s="423" t="s">
        <v>1013</v>
      </c>
      <c r="S152" s="652" t="s">
        <v>1014</v>
      </c>
      <c r="T152" s="382">
        <v>0</v>
      </c>
      <c r="U152" s="383">
        <v>3</v>
      </c>
      <c r="V152" s="382" t="s">
        <v>67</v>
      </c>
      <c r="W152" s="296">
        <v>0</v>
      </c>
      <c r="X152" s="297">
        <v>1</v>
      </c>
      <c r="Y152" s="296">
        <v>1</v>
      </c>
      <c r="Z152" s="298">
        <v>1</v>
      </c>
      <c r="AA152" s="384"/>
      <c r="AB152" s="385"/>
      <c r="AC152" s="385"/>
      <c r="AD152" s="385"/>
      <c r="AE152" s="385"/>
      <c r="AF152" s="385"/>
      <c r="AG152" s="385"/>
      <c r="AH152" s="385"/>
      <c r="AI152" s="385"/>
      <c r="AJ152" s="385"/>
      <c r="AK152" s="385"/>
      <c r="AL152" s="385"/>
      <c r="AM152" s="385"/>
      <c r="AN152" s="385"/>
      <c r="AO152" s="385"/>
      <c r="AP152" s="385"/>
      <c r="AQ152" s="385"/>
      <c r="AR152" s="385"/>
      <c r="AS152" s="385"/>
      <c r="AT152" s="385"/>
      <c r="AU152" s="385"/>
      <c r="AV152" s="385"/>
      <c r="AW152" s="385"/>
      <c r="AX152" s="385"/>
      <c r="AY152" s="385"/>
      <c r="AZ152" s="385"/>
      <c r="BA152" s="385"/>
      <c r="BB152" s="385"/>
      <c r="BC152" s="386"/>
      <c r="BD152" s="302"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33" t="s">
        <v>1015</v>
      </c>
      <c r="EM152" s="319" t="s">
        <v>1013</v>
      </c>
      <c r="EN152" s="275" t="s">
        <v>1014</v>
      </c>
      <c r="EO152" s="387">
        <v>0</v>
      </c>
      <c r="EP152" s="387">
        <v>3</v>
      </c>
      <c r="EQ152" s="276">
        <v>0</v>
      </c>
      <c r="ER152" s="839">
        <v>0</v>
      </c>
      <c r="ES152" s="839">
        <v>2</v>
      </c>
      <c r="ET152" s="825">
        <v>1</v>
      </c>
    </row>
    <row r="153" spans="1:150" ht="58.5" customHeight="1" x14ac:dyDescent="0.2">
      <c r="A153" s="278" t="s">
        <v>90</v>
      </c>
      <c r="B153" s="431" t="s">
        <v>91</v>
      </c>
      <c r="C153" s="432" t="s">
        <v>992</v>
      </c>
      <c r="D153" s="432"/>
      <c r="E153" s="8" t="s">
        <v>57</v>
      </c>
      <c r="F153" s="650" t="str">
        <f t="shared" si="100"/>
        <v>E3.P_A</v>
      </c>
      <c r="G153" s="412" t="s">
        <v>250</v>
      </c>
      <c r="H153" s="651" t="s">
        <v>386</v>
      </c>
      <c r="I153" s="445"/>
      <c r="J153" s="285" t="s">
        <v>61</v>
      </c>
      <c r="K153" s="286" t="str">
        <f t="shared" si="101"/>
        <v>E3.P_A.MR1</v>
      </c>
      <c r="L153" s="411" t="s">
        <v>356</v>
      </c>
      <c r="M153" s="412" t="s">
        <v>995</v>
      </c>
      <c r="N153" s="494">
        <v>87</v>
      </c>
      <c r="O153" s="10">
        <v>114</v>
      </c>
      <c r="P153" s="483" t="s">
        <v>132</v>
      </c>
      <c r="Q153" s="495" t="str">
        <f t="shared" si="102"/>
        <v>E3.P_A.MR1-MP06-1</v>
      </c>
      <c r="R153" s="423" t="s">
        <v>1017</v>
      </c>
      <c r="S153" s="652" t="s">
        <v>1018</v>
      </c>
      <c r="T153" s="382">
        <v>26</v>
      </c>
      <c r="U153" s="383">
        <v>26</v>
      </c>
      <c r="V153" s="382" t="s">
        <v>102</v>
      </c>
      <c r="W153" s="316">
        <v>0.2</v>
      </c>
      <c r="X153" s="331">
        <v>7.8</v>
      </c>
      <c r="Y153" s="296">
        <v>10</v>
      </c>
      <c r="Z153" s="298">
        <v>8</v>
      </c>
      <c r="AA153" s="384"/>
      <c r="AB153" s="385"/>
      <c r="AC153" s="385"/>
      <c r="AD153" s="385"/>
      <c r="AE153" s="385"/>
      <c r="AF153" s="385"/>
      <c r="AG153" s="385"/>
      <c r="AH153" s="385"/>
      <c r="AI153" s="385"/>
      <c r="AJ153" s="385"/>
      <c r="AK153" s="385"/>
      <c r="AL153" s="385"/>
      <c r="AM153" s="385"/>
      <c r="AN153" s="385"/>
      <c r="AO153" s="385"/>
      <c r="AP153" s="385"/>
      <c r="AQ153" s="385"/>
      <c r="AR153" s="385"/>
      <c r="AS153" s="385"/>
      <c r="AT153" s="385"/>
      <c r="AU153" s="385"/>
      <c r="AV153" s="385"/>
      <c r="AW153" s="385"/>
      <c r="AX153" s="385"/>
      <c r="AY153" s="385"/>
      <c r="AZ153" s="385"/>
      <c r="BA153" s="385"/>
      <c r="BB153" s="385"/>
      <c r="BC153" s="386"/>
      <c r="BD153" s="302"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33" t="s">
        <v>1019</v>
      </c>
      <c r="EM153" s="319" t="s">
        <v>1017</v>
      </c>
      <c r="EN153" s="275" t="s">
        <v>1018</v>
      </c>
      <c r="EO153" s="387">
        <v>26</v>
      </c>
      <c r="EP153" s="387">
        <v>26</v>
      </c>
      <c r="EQ153" s="277">
        <v>0.2</v>
      </c>
      <c r="ER153" s="277">
        <v>7.8</v>
      </c>
      <c r="ES153" s="276">
        <v>10</v>
      </c>
      <c r="ET153" s="825">
        <v>8</v>
      </c>
    </row>
    <row r="154" spans="1:150" ht="47.25" customHeight="1" x14ac:dyDescent="0.2">
      <c r="A154" s="278" t="s">
        <v>90</v>
      </c>
      <c r="B154" s="431" t="s">
        <v>91</v>
      </c>
      <c r="C154" s="432" t="s">
        <v>992</v>
      </c>
      <c r="D154" s="432"/>
      <c r="E154" s="8" t="s">
        <v>57</v>
      </c>
      <c r="F154" s="650" t="str">
        <f t="shared" si="100"/>
        <v>E3.P_A</v>
      </c>
      <c r="G154" s="412" t="s">
        <v>250</v>
      </c>
      <c r="H154" s="651" t="s">
        <v>386</v>
      </c>
      <c r="I154" s="445"/>
      <c r="J154" s="285" t="s">
        <v>61</v>
      </c>
      <c r="K154" s="286" t="str">
        <f t="shared" si="101"/>
        <v>E3.P_A.MR1</v>
      </c>
      <c r="L154" s="411" t="s">
        <v>356</v>
      </c>
      <c r="M154" s="412" t="s">
        <v>995</v>
      </c>
      <c r="N154" s="494">
        <v>87</v>
      </c>
      <c r="O154" s="10">
        <v>114</v>
      </c>
      <c r="P154" s="483" t="s">
        <v>142</v>
      </c>
      <c r="Q154" s="495" t="str">
        <f t="shared" si="102"/>
        <v>E3.P_A.MR1-MP07-1</v>
      </c>
      <c r="R154" s="423" t="s">
        <v>1021</v>
      </c>
      <c r="S154" s="652" t="s">
        <v>1010</v>
      </c>
      <c r="T154" s="653">
        <v>0.6</v>
      </c>
      <c r="U154" s="383">
        <v>1</v>
      </c>
      <c r="V154" s="382" t="s">
        <v>67</v>
      </c>
      <c r="W154" s="316">
        <v>0.5</v>
      </c>
      <c r="X154" s="331">
        <v>0.5</v>
      </c>
      <c r="Y154" s="296">
        <v>0</v>
      </c>
      <c r="Z154" s="298">
        <v>0</v>
      </c>
      <c r="AA154" s="384"/>
      <c r="AB154" s="385"/>
      <c r="AC154" s="385"/>
      <c r="AD154" s="385"/>
      <c r="AE154" s="385"/>
      <c r="AF154" s="385"/>
      <c r="AG154" s="385"/>
      <c r="AH154" s="385"/>
      <c r="AI154" s="385"/>
      <c r="AJ154" s="385"/>
      <c r="AK154" s="385"/>
      <c r="AL154" s="385"/>
      <c r="AM154" s="385"/>
      <c r="AN154" s="385"/>
      <c r="AO154" s="385"/>
      <c r="AP154" s="385"/>
      <c r="AQ154" s="385"/>
      <c r="AR154" s="385"/>
      <c r="AS154" s="385"/>
      <c r="AT154" s="385"/>
      <c r="AU154" s="385"/>
      <c r="AV154" s="385"/>
      <c r="AW154" s="385"/>
      <c r="AX154" s="385"/>
      <c r="AY154" s="385"/>
      <c r="AZ154" s="385"/>
      <c r="BA154" s="385"/>
      <c r="BB154" s="385"/>
      <c r="BC154" s="386"/>
      <c r="BD154" s="302"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33" t="s">
        <v>1022</v>
      </c>
      <c r="EM154" s="319" t="s">
        <v>1021</v>
      </c>
      <c r="EN154" s="275" t="s">
        <v>1010</v>
      </c>
      <c r="EO154" s="654">
        <v>0.6</v>
      </c>
      <c r="EP154" s="387">
        <v>1</v>
      </c>
      <c r="EQ154" s="277">
        <v>0.5</v>
      </c>
      <c r="ER154" s="838">
        <v>0.4</v>
      </c>
      <c r="ES154" s="838">
        <v>0.1</v>
      </c>
      <c r="ET154" s="825">
        <v>0</v>
      </c>
    </row>
    <row r="155" spans="1:150" ht="53.25" customHeight="1" x14ac:dyDescent="0.2">
      <c r="A155" s="278" t="s">
        <v>90</v>
      </c>
      <c r="B155" s="431" t="s">
        <v>91</v>
      </c>
      <c r="C155" s="432" t="s">
        <v>992</v>
      </c>
      <c r="D155" s="432"/>
      <c r="E155" s="8" t="s">
        <v>57</v>
      </c>
      <c r="F155" s="650" t="str">
        <f t="shared" si="100"/>
        <v>E3.P_A</v>
      </c>
      <c r="G155" s="412" t="s">
        <v>250</v>
      </c>
      <c r="H155" s="651" t="s">
        <v>386</v>
      </c>
      <c r="I155" s="445"/>
      <c r="J155" s="285" t="s">
        <v>61</v>
      </c>
      <c r="K155" s="286" t="str">
        <f t="shared" si="101"/>
        <v>E3.P_A.MR1</v>
      </c>
      <c r="L155" s="411" t="s">
        <v>356</v>
      </c>
      <c r="M155" s="412" t="s">
        <v>995</v>
      </c>
      <c r="N155" s="494">
        <v>87</v>
      </c>
      <c r="O155" s="10">
        <v>114</v>
      </c>
      <c r="P155" s="483" t="s">
        <v>156</v>
      </c>
      <c r="Q155" s="495" t="str">
        <f t="shared" si="102"/>
        <v>E3.P_A.MR1-MP08-1</v>
      </c>
      <c r="R155" s="423" t="s">
        <v>1024</v>
      </c>
      <c r="S155" s="652" t="s">
        <v>1018</v>
      </c>
      <c r="T155" s="382">
        <v>1</v>
      </c>
      <c r="U155" s="383">
        <v>1</v>
      </c>
      <c r="V155" s="382" t="s">
        <v>102</v>
      </c>
      <c r="W155" s="296">
        <v>0</v>
      </c>
      <c r="X155" s="297">
        <v>0</v>
      </c>
      <c r="Y155" s="316">
        <v>0.5</v>
      </c>
      <c r="Z155" s="317">
        <v>0.5</v>
      </c>
      <c r="AA155" s="384"/>
      <c r="AB155" s="385"/>
      <c r="AC155" s="385"/>
      <c r="AD155" s="385"/>
      <c r="AE155" s="385"/>
      <c r="AF155" s="385"/>
      <c r="AG155" s="385"/>
      <c r="AH155" s="385"/>
      <c r="AI155" s="385"/>
      <c r="AJ155" s="385"/>
      <c r="AK155" s="385"/>
      <c r="AL155" s="385"/>
      <c r="AM155" s="385"/>
      <c r="AN155" s="385"/>
      <c r="AO155" s="385"/>
      <c r="AP155" s="385"/>
      <c r="AQ155" s="385"/>
      <c r="AR155" s="385"/>
      <c r="AS155" s="385"/>
      <c r="AT155" s="385"/>
      <c r="AU155" s="385"/>
      <c r="AV155" s="385"/>
      <c r="AW155" s="385"/>
      <c r="AX155" s="385"/>
      <c r="AY155" s="385"/>
      <c r="AZ155" s="385"/>
      <c r="BA155" s="385"/>
      <c r="BB155" s="385"/>
      <c r="BC155" s="386"/>
      <c r="BD155" s="302"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33" t="s">
        <v>1025</v>
      </c>
      <c r="EM155" s="319" t="s">
        <v>1024</v>
      </c>
      <c r="EN155" s="275" t="s">
        <v>1018</v>
      </c>
      <c r="EO155" s="387">
        <v>1</v>
      </c>
      <c r="EP155" s="387">
        <v>1</v>
      </c>
      <c r="EQ155" s="276">
        <v>0</v>
      </c>
      <c r="ER155" s="839">
        <v>0</v>
      </c>
      <c r="ES155" s="838">
        <v>0.5</v>
      </c>
      <c r="ET155" s="841">
        <v>0.5</v>
      </c>
    </row>
    <row r="156" spans="1:150" ht="42" customHeight="1" x14ac:dyDescent="0.2">
      <c r="A156" s="278" t="s">
        <v>90</v>
      </c>
      <c r="B156" s="431" t="s">
        <v>91</v>
      </c>
      <c r="C156" s="432" t="s">
        <v>992</v>
      </c>
      <c r="D156" s="432"/>
      <c r="E156" s="8" t="s">
        <v>57</v>
      </c>
      <c r="F156" s="650" t="str">
        <f t="shared" si="100"/>
        <v>E3.P_A</v>
      </c>
      <c r="G156" s="412" t="s">
        <v>250</v>
      </c>
      <c r="H156" s="651" t="s">
        <v>386</v>
      </c>
      <c r="I156" s="445"/>
      <c r="J156" s="285" t="s">
        <v>61</v>
      </c>
      <c r="K156" s="286" t="str">
        <f t="shared" si="101"/>
        <v>E3.P_A.MR1</v>
      </c>
      <c r="L156" s="411" t="s">
        <v>356</v>
      </c>
      <c r="M156" s="412" t="s">
        <v>995</v>
      </c>
      <c r="N156" s="494">
        <v>87</v>
      </c>
      <c r="O156" s="10">
        <v>114</v>
      </c>
      <c r="P156" s="483" t="s">
        <v>515</v>
      </c>
      <c r="Q156" s="495" t="str">
        <f t="shared" si="102"/>
        <v>E3.P_A.MR1-MP09-1</v>
      </c>
      <c r="R156" s="423" t="s">
        <v>1027</v>
      </c>
      <c r="S156" s="652" t="s">
        <v>1010</v>
      </c>
      <c r="T156" s="382">
        <v>1</v>
      </c>
      <c r="U156" s="383">
        <v>2</v>
      </c>
      <c r="V156" s="382" t="s">
        <v>67</v>
      </c>
      <c r="W156" s="316">
        <v>0.4</v>
      </c>
      <c r="X156" s="331">
        <v>0.2</v>
      </c>
      <c r="Y156" s="316">
        <v>0.7</v>
      </c>
      <c r="Z156" s="317">
        <v>0.7</v>
      </c>
      <c r="AA156" s="384"/>
      <c r="AB156" s="385"/>
      <c r="AC156" s="385"/>
      <c r="AD156" s="385"/>
      <c r="AE156" s="385"/>
      <c r="AF156" s="385"/>
      <c r="AG156" s="385"/>
      <c r="AH156" s="385"/>
      <c r="AI156" s="385"/>
      <c r="AJ156" s="385"/>
      <c r="AK156" s="385"/>
      <c r="AL156" s="385"/>
      <c r="AM156" s="385"/>
      <c r="AN156" s="385"/>
      <c r="AO156" s="385"/>
      <c r="AP156" s="385"/>
      <c r="AQ156" s="385"/>
      <c r="AR156" s="385"/>
      <c r="AS156" s="385"/>
      <c r="AT156" s="385"/>
      <c r="AU156" s="385"/>
      <c r="AV156" s="385"/>
      <c r="AW156" s="385"/>
      <c r="AX156" s="385"/>
      <c r="AY156" s="385"/>
      <c r="AZ156" s="385"/>
      <c r="BA156" s="385"/>
      <c r="BB156" s="385"/>
      <c r="BC156" s="386"/>
      <c r="BD156" s="302"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33" t="s">
        <v>1028</v>
      </c>
      <c r="EM156" s="319" t="s">
        <v>1027</v>
      </c>
      <c r="EN156" s="275" t="s">
        <v>1010</v>
      </c>
      <c r="EO156" s="387">
        <v>1</v>
      </c>
      <c r="EP156" s="387">
        <v>2</v>
      </c>
      <c r="EQ156" s="277">
        <v>0.4</v>
      </c>
      <c r="ER156" s="842">
        <v>0.08</v>
      </c>
      <c r="ES156" s="842">
        <v>0.6</v>
      </c>
      <c r="ET156" s="843">
        <v>0.92</v>
      </c>
    </row>
    <row r="157" spans="1:150" ht="57.75" customHeight="1" x14ac:dyDescent="0.2">
      <c r="A157" s="278" t="s">
        <v>90</v>
      </c>
      <c r="B157" s="431" t="s">
        <v>91</v>
      </c>
      <c r="C157" s="432" t="s">
        <v>992</v>
      </c>
      <c r="D157" s="432"/>
      <c r="E157" s="8" t="s">
        <v>57</v>
      </c>
      <c r="F157" s="650" t="str">
        <f t="shared" si="100"/>
        <v>E3.P_A</v>
      </c>
      <c r="G157" s="412" t="s">
        <v>250</v>
      </c>
      <c r="H157" s="651" t="s">
        <v>386</v>
      </c>
      <c r="I157" s="445"/>
      <c r="J157" s="285" t="s">
        <v>61</v>
      </c>
      <c r="K157" s="286" t="str">
        <f t="shared" si="101"/>
        <v>E3.P_A.MR1</v>
      </c>
      <c r="L157" s="411" t="s">
        <v>356</v>
      </c>
      <c r="M157" s="412" t="s">
        <v>995</v>
      </c>
      <c r="N157" s="494">
        <v>87</v>
      </c>
      <c r="O157" s="10">
        <v>114</v>
      </c>
      <c r="P157" s="483" t="s">
        <v>522</v>
      </c>
      <c r="Q157" s="495" t="str">
        <f t="shared" si="102"/>
        <v>E3.P_A.MR1-MP10-1</v>
      </c>
      <c r="R157" s="423" t="s">
        <v>1030</v>
      </c>
      <c r="S157" s="652" t="s">
        <v>1018</v>
      </c>
      <c r="T157" s="382">
        <v>3</v>
      </c>
      <c r="U157" s="383">
        <v>3</v>
      </c>
      <c r="V157" s="382" t="s">
        <v>102</v>
      </c>
      <c r="W157" s="316">
        <v>0.2</v>
      </c>
      <c r="X157" s="331">
        <v>0.8</v>
      </c>
      <c r="Y157" s="296">
        <v>1</v>
      </c>
      <c r="Z157" s="298">
        <v>1</v>
      </c>
      <c r="AA157" s="384"/>
      <c r="AB157" s="385"/>
      <c r="AC157" s="385"/>
      <c r="AD157" s="385"/>
      <c r="AE157" s="385"/>
      <c r="AF157" s="385"/>
      <c r="AG157" s="385"/>
      <c r="AH157" s="385"/>
      <c r="AI157" s="385"/>
      <c r="AJ157" s="385"/>
      <c r="AK157" s="385"/>
      <c r="AL157" s="385"/>
      <c r="AM157" s="385"/>
      <c r="AN157" s="385"/>
      <c r="AO157" s="385"/>
      <c r="AP157" s="385"/>
      <c r="AQ157" s="385"/>
      <c r="AR157" s="385"/>
      <c r="AS157" s="385"/>
      <c r="AT157" s="385"/>
      <c r="AU157" s="385"/>
      <c r="AV157" s="385"/>
      <c r="AW157" s="385"/>
      <c r="AX157" s="385"/>
      <c r="AY157" s="385"/>
      <c r="AZ157" s="385"/>
      <c r="BA157" s="385"/>
      <c r="BB157" s="385"/>
      <c r="BC157" s="386"/>
      <c r="BD157" s="302"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33" t="s">
        <v>1031</v>
      </c>
      <c r="EM157" s="319" t="s">
        <v>1030</v>
      </c>
      <c r="EN157" s="275" t="s">
        <v>1018</v>
      </c>
      <c r="EO157" s="387">
        <v>3</v>
      </c>
      <c r="EP157" s="387">
        <v>3</v>
      </c>
      <c r="EQ157" s="277">
        <v>2</v>
      </c>
      <c r="ER157" s="839">
        <v>1</v>
      </c>
      <c r="ES157" s="839">
        <v>1</v>
      </c>
      <c r="ET157" s="840">
        <v>1</v>
      </c>
    </row>
    <row r="158" spans="1:150" ht="56.25" customHeight="1" x14ac:dyDescent="0.2">
      <c r="A158" s="278" t="s">
        <v>90</v>
      </c>
      <c r="B158" s="431" t="s">
        <v>91</v>
      </c>
      <c r="C158" s="432" t="s">
        <v>992</v>
      </c>
      <c r="D158" s="432"/>
      <c r="E158" s="8" t="s">
        <v>57</v>
      </c>
      <c r="F158" s="650" t="str">
        <f t="shared" si="100"/>
        <v>E3.P_A</v>
      </c>
      <c r="G158" s="412" t="s">
        <v>250</v>
      </c>
      <c r="H158" s="651" t="s">
        <v>386</v>
      </c>
      <c r="I158" s="445"/>
      <c r="J158" s="285" t="s">
        <v>61</v>
      </c>
      <c r="K158" s="286" t="str">
        <f t="shared" si="101"/>
        <v>E3.P_A.MR1</v>
      </c>
      <c r="L158" s="411" t="s">
        <v>356</v>
      </c>
      <c r="M158" s="412" t="s">
        <v>995</v>
      </c>
      <c r="N158" s="494">
        <v>87</v>
      </c>
      <c r="O158" s="10">
        <v>114</v>
      </c>
      <c r="P158" s="483" t="s">
        <v>610</v>
      </c>
      <c r="Q158" s="495" t="str">
        <f t="shared" si="102"/>
        <v>E3.P_A.MR1-MP11-1</v>
      </c>
      <c r="R158" s="423" t="s">
        <v>1033</v>
      </c>
      <c r="S158" s="652" t="s">
        <v>1010</v>
      </c>
      <c r="T158" s="382">
        <v>2</v>
      </c>
      <c r="U158" s="383">
        <v>6</v>
      </c>
      <c r="V158" s="382" t="s">
        <v>67</v>
      </c>
      <c r="W158" s="296">
        <v>1</v>
      </c>
      <c r="X158" s="297">
        <v>2</v>
      </c>
      <c r="Y158" s="296">
        <v>1</v>
      </c>
      <c r="Z158" s="298">
        <v>0</v>
      </c>
      <c r="AA158" s="384"/>
      <c r="AB158" s="385"/>
      <c r="AC158" s="385"/>
      <c r="AD158" s="385"/>
      <c r="AE158" s="385"/>
      <c r="AF158" s="385"/>
      <c r="AG158" s="385"/>
      <c r="AH158" s="385"/>
      <c r="AI158" s="385"/>
      <c r="AJ158" s="385"/>
      <c r="AK158" s="385"/>
      <c r="AL158" s="385"/>
      <c r="AM158" s="385"/>
      <c r="AN158" s="385"/>
      <c r="AO158" s="385"/>
      <c r="AP158" s="385"/>
      <c r="AQ158" s="385"/>
      <c r="AR158" s="385"/>
      <c r="AS158" s="385"/>
      <c r="AT158" s="385"/>
      <c r="AU158" s="385"/>
      <c r="AV158" s="385"/>
      <c r="AW158" s="385"/>
      <c r="AX158" s="385"/>
      <c r="AY158" s="385"/>
      <c r="AZ158" s="385"/>
      <c r="BA158" s="385"/>
      <c r="BB158" s="385"/>
      <c r="BC158" s="386"/>
      <c r="BD158" s="302"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33" t="s">
        <v>1034</v>
      </c>
      <c r="EM158" s="319" t="s">
        <v>1033</v>
      </c>
      <c r="EN158" s="275" t="s">
        <v>1010</v>
      </c>
      <c r="EO158" s="836">
        <v>2</v>
      </c>
      <c r="EP158" s="836">
        <v>6</v>
      </c>
      <c r="EQ158" s="808">
        <v>1</v>
      </c>
      <c r="ER158" s="839">
        <v>1</v>
      </c>
      <c r="ES158" s="839">
        <v>2</v>
      </c>
      <c r="ET158" s="835">
        <v>0</v>
      </c>
    </row>
    <row r="159" spans="1:150" ht="54.75" customHeight="1" x14ac:dyDescent="0.2">
      <c r="A159" s="278" t="s">
        <v>90</v>
      </c>
      <c r="B159" s="431" t="s">
        <v>91</v>
      </c>
      <c r="C159" s="432" t="s">
        <v>992</v>
      </c>
      <c r="D159" s="432"/>
      <c r="E159" s="8" t="s">
        <v>57</v>
      </c>
      <c r="F159" s="650" t="str">
        <f t="shared" si="100"/>
        <v>E3.P_A</v>
      </c>
      <c r="G159" s="412" t="s">
        <v>250</v>
      </c>
      <c r="H159" s="651" t="s">
        <v>386</v>
      </c>
      <c r="I159" s="445"/>
      <c r="J159" s="285" t="s">
        <v>61</v>
      </c>
      <c r="K159" s="286" t="str">
        <f t="shared" si="101"/>
        <v>E3.P_A.MR1</v>
      </c>
      <c r="L159" s="411" t="s">
        <v>356</v>
      </c>
      <c r="M159" s="412" t="s">
        <v>995</v>
      </c>
      <c r="N159" s="494">
        <v>87</v>
      </c>
      <c r="O159" s="10">
        <v>114</v>
      </c>
      <c r="P159" s="483" t="s">
        <v>615</v>
      </c>
      <c r="Q159" s="495" t="str">
        <f t="shared" si="102"/>
        <v>E3.P_A.MR1-MP12-1</v>
      </c>
      <c r="R159" s="423" t="s">
        <v>1036</v>
      </c>
      <c r="S159" s="652" t="s">
        <v>1018</v>
      </c>
      <c r="T159" s="382">
        <v>6</v>
      </c>
      <c r="U159" s="383">
        <v>7</v>
      </c>
      <c r="V159" s="382" t="s">
        <v>67</v>
      </c>
      <c r="W159" s="316">
        <v>0.2</v>
      </c>
      <c r="X159" s="331">
        <v>1.8</v>
      </c>
      <c r="Y159" s="296">
        <v>3</v>
      </c>
      <c r="Z159" s="298">
        <v>2</v>
      </c>
      <c r="AA159" s="384"/>
      <c r="AB159" s="385"/>
      <c r="AC159" s="385"/>
      <c r="AD159" s="385"/>
      <c r="AE159" s="385"/>
      <c r="AF159" s="385"/>
      <c r="AG159" s="385"/>
      <c r="AH159" s="385"/>
      <c r="AI159" s="385"/>
      <c r="AJ159" s="385"/>
      <c r="AK159" s="385"/>
      <c r="AL159" s="385"/>
      <c r="AM159" s="385"/>
      <c r="AN159" s="385"/>
      <c r="AO159" s="385"/>
      <c r="AP159" s="385"/>
      <c r="AQ159" s="385"/>
      <c r="AR159" s="385"/>
      <c r="AS159" s="385"/>
      <c r="AT159" s="385"/>
      <c r="AU159" s="385"/>
      <c r="AV159" s="385"/>
      <c r="AW159" s="385"/>
      <c r="AX159" s="385"/>
      <c r="AY159" s="385"/>
      <c r="AZ159" s="385"/>
      <c r="BA159" s="385"/>
      <c r="BB159" s="385"/>
      <c r="BC159" s="386"/>
      <c r="BD159" s="302"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33" t="s">
        <v>1037</v>
      </c>
      <c r="EM159" s="319" t="s">
        <v>1036</v>
      </c>
      <c r="EN159" s="275" t="s">
        <v>1018</v>
      </c>
      <c r="EO159" s="387">
        <v>6</v>
      </c>
      <c r="EP159" s="387">
        <v>7</v>
      </c>
      <c r="EQ159" s="277">
        <v>0.2</v>
      </c>
      <c r="ER159" s="838">
        <v>0.4</v>
      </c>
      <c r="ES159" s="838">
        <v>0.4</v>
      </c>
      <c r="ET159" s="840">
        <v>0</v>
      </c>
    </row>
    <row r="160" spans="1:150" ht="74.25" customHeight="1" x14ac:dyDescent="0.2">
      <c r="A160" s="278" t="s">
        <v>90</v>
      </c>
      <c r="B160" s="431" t="s">
        <v>91</v>
      </c>
      <c r="C160" s="432" t="s">
        <v>992</v>
      </c>
      <c r="D160" s="432"/>
      <c r="E160" s="8" t="s">
        <v>57</v>
      </c>
      <c r="F160" s="650" t="str">
        <f t="shared" si="100"/>
        <v>E3.P_A</v>
      </c>
      <c r="G160" s="412" t="s">
        <v>250</v>
      </c>
      <c r="H160" s="651" t="s">
        <v>386</v>
      </c>
      <c r="I160" s="445"/>
      <c r="J160" s="285" t="s">
        <v>61</v>
      </c>
      <c r="K160" s="286" t="str">
        <f t="shared" si="101"/>
        <v>E3.P_A.MR1</v>
      </c>
      <c r="L160" s="411" t="s">
        <v>356</v>
      </c>
      <c r="M160" s="412" t="s">
        <v>995</v>
      </c>
      <c r="N160" s="494">
        <v>87</v>
      </c>
      <c r="O160" s="10">
        <v>114</v>
      </c>
      <c r="P160" s="483" t="s">
        <v>620</v>
      </c>
      <c r="Q160" s="495" t="str">
        <f t="shared" si="102"/>
        <v>E3.P_A.MR1-MP13-1</v>
      </c>
      <c r="R160" s="423" t="s">
        <v>1039</v>
      </c>
      <c r="S160" s="652" t="s">
        <v>1010</v>
      </c>
      <c r="T160" s="382">
        <v>0</v>
      </c>
      <c r="U160" s="383">
        <v>1</v>
      </c>
      <c r="V160" s="382" t="s">
        <v>67</v>
      </c>
      <c r="W160" s="296">
        <v>0</v>
      </c>
      <c r="X160" s="297">
        <v>1</v>
      </c>
      <c r="Y160" s="296">
        <v>0</v>
      </c>
      <c r="Z160" s="298">
        <v>0</v>
      </c>
      <c r="AA160" s="384"/>
      <c r="AB160" s="385"/>
      <c r="AC160" s="385"/>
      <c r="AD160" s="385"/>
      <c r="AE160" s="385"/>
      <c r="AF160" s="385"/>
      <c r="AG160" s="385"/>
      <c r="AH160" s="385"/>
      <c r="AI160" s="385"/>
      <c r="AJ160" s="385"/>
      <c r="AK160" s="385"/>
      <c r="AL160" s="385"/>
      <c r="AM160" s="385"/>
      <c r="AN160" s="385"/>
      <c r="AO160" s="385"/>
      <c r="AP160" s="385"/>
      <c r="AQ160" s="385"/>
      <c r="AR160" s="385"/>
      <c r="AS160" s="385"/>
      <c r="AT160" s="385"/>
      <c r="AU160" s="385"/>
      <c r="AV160" s="385"/>
      <c r="AW160" s="385"/>
      <c r="AX160" s="385"/>
      <c r="AY160" s="385"/>
      <c r="AZ160" s="385"/>
      <c r="BA160" s="385"/>
      <c r="BB160" s="385"/>
      <c r="BC160" s="386"/>
      <c r="BD160" s="302"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33" t="s">
        <v>1040</v>
      </c>
      <c r="EM160" s="319" t="s">
        <v>1039</v>
      </c>
      <c r="EN160" s="275" t="s">
        <v>1010</v>
      </c>
      <c r="EO160" s="387">
        <v>0</v>
      </c>
      <c r="EP160" s="387">
        <v>1</v>
      </c>
      <c r="EQ160" s="276">
        <v>0</v>
      </c>
      <c r="ER160" s="838">
        <v>0.7</v>
      </c>
      <c r="ES160" s="838">
        <v>0.3</v>
      </c>
      <c r="ET160" s="825">
        <v>0</v>
      </c>
    </row>
    <row r="161" spans="1:152" ht="66.75" customHeight="1" x14ac:dyDescent="0.2">
      <c r="A161" s="278" t="s">
        <v>90</v>
      </c>
      <c r="B161" s="431" t="s">
        <v>91</v>
      </c>
      <c r="C161" s="432" t="s">
        <v>992</v>
      </c>
      <c r="D161" s="432"/>
      <c r="E161" s="8" t="s">
        <v>57</v>
      </c>
      <c r="F161" s="650" t="str">
        <f t="shared" si="100"/>
        <v>E3.P_A</v>
      </c>
      <c r="G161" s="412" t="s">
        <v>250</v>
      </c>
      <c r="H161" s="651" t="s">
        <v>386</v>
      </c>
      <c r="I161" s="445"/>
      <c r="J161" s="285" t="s">
        <v>61</v>
      </c>
      <c r="K161" s="286" t="str">
        <f t="shared" si="101"/>
        <v>E3.P_A.MR1</v>
      </c>
      <c r="L161" s="411" t="s">
        <v>356</v>
      </c>
      <c r="M161" s="412" t="s">
        <v>995</v>
      </c>
      <c r="N161" s="494">
        <v>87</v>
      </c>
      <c r="O161" s="10">
        <v>114</v>
      </c>
      <c r="P161" s="483" t="s">
        <v>625</v>
      </c>
      <c r="Q161" s="495" t="str">
        <f t="shared" si="102"/>
        <v>E3.P_A.MR1-MP14-1</v>
      </c>
      <c r="R161" s="423" t="s">
        <v>1042</v>
      </c>
      <c r="S161" s="652" t="s">
        <v>1018</v>
      </c>
      <c r="T161" s="382">
        <v>1</v>
      </c>
      <c r="U161" s="383">
        <v>1</v>
      </c>
      <c r="V161" s="382" t="s">
        <v>102</v>
      </c>
      <c r="W161" s="296">
        <v>0</v>
      </c>
      <c r="X161" s="297">
        <v>0</v>
      </c>
      <c r="Y161" s="296">
        <v>0</v>
      </c>
      <c r="Z161" s="298">
        <v>1</v>
      </c>
      <c r="AA161" s="384"/>
      <c r="AB161" s="385"/>
      <c r="AC161" s="385"/>
      <c r="AD161" s="385"/>
      <c r="AE161" s="385"/>
      <c r="AF161" s="385"/>
      <c r="AG161" s="385"/>
      <c r="AH161" s="385"/>
      <c r="AI161" s="385"/>
      <c r="AJ161" s="385"/>
      <c r="AK161" s="385"/>
      <c r="AL161" s="385"/>
      <c r="AM161" s="385"/>
      <c r="AN161" s="385"/>
      <c r="AO161" s="385"/>
      <c r="AP161" s="385"/>
      <c r="AQ161" s="385"/>
      <c r="AR161" s="385"/>
      <c r="AS161" s="385"/>
      <c r="AT161" s="385"/>
      <c r="AU161" s="385"/>
      <c r="AV161" s="385"/>
      <c r="AW161" s="385"/>
      <c r="AX161" s="385"/>
      <c r="AY161" s="385"/>
      <c r="AZ161" s="385"/>
      <c r="BA161" s="385"/>
      <c r="BB161" s="385"/>
      <c r="BC161" s="386"/>
      <c r="BD161" s="302"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33" t="s">
        <v>1043</v>
      </c>
      <c r="EM161" s="319" t="s">
        <v>1042</v>
      </c>
      <c r="EN161" s="275" t="s">
        <v>1018</v>
      </c>
      <c r="EO161" s="387">
        <v>1</v>
      </c>
      <c r="EP161" s="387">
        <v>1</v>
      </c>
      <c r="EQ161" s="276">
        <v>0</v>
      </c>
      <c r="ER161" s="276">
        <v>0</v>
      </c>
      <c r="ES161" s="276">
        <v>0</v>
      </c>
      <c r="ET161" s="825">
        <v>1</v>
      </c>
    </row>
    <row r="162" spans="1:152" ht="59.25" customHeight="1" x14ac:dyDescent="0.2">
      <c r="A162" s="278" t="s">
        <v>90</v>
      </c>
      <c r="B162" s="431" t="s">
        <v>91</v>
      </c>
      <c r="C162" s="432" t="s">
        <v>992</v>
      </c>
      <c r="D162" s="432"/>
      <c r="E162" s="8" t="s">
        <v>57</v>
      </c>
      <c r="F162" s="650" t="str">
        <f t="shared" si="100"/>
        <v>E3.P_A</v>
      </c>
      <c r="G162" s="412" t="s">
        <v>250</v>
      </c>
      <c r="H162" s="651" t="s">
        <v>386</v>
      </c>
      <c r="I162" s="445"/>
      <c r="J162" s="285" t="s">
        <v>61</v>
      </c>
      <c r="K162" s="286" t="str">
        <f t="shared" si="101"/>
        <v>E3.P_A.MR1</v>
      </c>
      <c r="L162" s="411" t="s">
        <v>356</v>
      </c>
      <c r="M162" s="412" t="s">
        <v>995</v>
      </c>
      <c r="N162" s="494">
        <v>87</v>
      </c>
      <c r="O162" s="10">
        <v>114</v>
      </c>
      <c r="P162" s="483" t="s">
        <v>1045</v>
      </c>
      <c r="Q162" s="495" t="str">
        <f t="shared" si="102"/>
        <v>E3.P_A.MR1-MP15-1</v>
      </c>
      <c r="R162" s="423" t="s">
        <v>1046</v>
      </c>
      <c r="S162" s="652" t="s">
        <v>1010</v>
      </c>
      <c r="T162" s="382">
        <v>0</v>
      </c>
      <c r="U162" s="383">
        <v>3</v>
      </c>
      <c r="V162" s="382" t="s">
        <v>67</v>
      </c>
      <c r="W162" s="316">
        <v>0.5</v>
      </c>
      <c r="X162" s="331">
        <v>1.5</v>
      </c>
      <c r="Y162" s="296">
        <v>1</v>
      </c>
      <c r="Z162" s="298">
        <v>0</v>
      </c>
      <c r="AA162" s="384"/>
      <c r="AB162" s="385"/>
      <c r="AC162" s="385"/>
      <c r="AD162" s="385"/>
      <c r="AE162" s="385"/>
      <c r="AF162" s="385"/>
      <c r="AG162" s="385"/>
      <c r="AH162" s="385"/>
      <c r="AI162" s="385"/>
      <c r="AJ162" s="385"/>
      <c r="AK162" s="385"/>
      <c r="AL162" s="385"/>
      <c r="AM162" s="385"/>
      <c r="AN162" s="385"/>
      <c r="AO162" s="385"/>
      <c r="AP162" s="385"/>
      <c r="AQ162" s="385"/>
      <c r="AR162" s="385"/>
      <c r="AS162" s="385"/>
      <c r="AT162" s="385"/>
      <c r="AU162" s="385"/>
      <c r="AV162" s="385"/>
      <c r="AW162" s="385"/>
      <c r="AX162" s="385"/>
      <c r="AY162" s="385"/>
      <c r="AZ162" s="385"/>
      <c r="BA162" s="385"/>
      <c r="BB162" s="385"/>
      <c r="BC162" s="386"/>
      <c r="BD162" s="302"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33" t="s">
        <v>1047</v>
      </c>
      <c r="EM162" s="319" t="s">
        <v>1046</v>
      </c>
      <c r="EN162" s="275" t="s">
        <v>1010</v>
      </c>
      <c r="EO162" s="387">
        <v>0</v>
      </c>
      <c r="EP162" s="387">
        <v>3</v>
      </c>
      <c r="EQ162" s="277">
        <v>0.5</v>
      </c>
      <c r="ER162" s="838">
        <v>0.5</v>
      </c>
      <c r="ES162" s="276">
        <v>1</v>
      </c>
      <c r="ET162" s="840">
        <v>1</v>
      </c>
    </row>
    <row r="163" spans="1:152" ht="60.75" customHeight="1" x14ac:dyDescent="0.2">
      <c r="A163" s="278" t="s">
        <v>90</v>
      </c>
      <c r="B163" s="431" t="s">
        <v>91</v>
      </c>
      <c r="C163" s="432" t="s">
        <v>992</v>
      </c>
      <c r="D163" s="432"/>
      <c r="E163" s="8" t="s">
        <v>57</v>
      </c>
      <c r="F163" s="650" t="str">
        <f t="shared" si="100"/>
        <v>E3.P_A</v>
      </c>
      <c r="G163" s="412" t="s">
        <v>250</v>
      </c>
      <c r="H163" s="651" t="s">
        <v>386</v>
      </c>
      <c r="I163" s="445"/>
      <c r="J163" s="285" t="s">
        <v>61</v>
      </c>
      <c r="K163" s="286" t="str">
        <f t="shared" si="101"/>
        <v>E3.P_A.MR1</v>
      </c>
      <c r="L163" s="411" t="s">
        <v>356</v>
      </c>
      <c r="M163" s="412" t="s">
        <v>995</v>
      </c>
      <c r="N163" s="494">
        <v>87</v>
      </c>
      <c r="O163" s="10">
        <v>114</v>
      </c>
      <c r="P163" s="483" t="s">
        <v>635</v>
      </c>
      <c r="Q163" s="495" t="str">
        <f t="shared" si="102"/>
        <v>E3.P_A.MR1-MP16-1</v>
      </c>
      <c r="R163" s="423" t="s">
        <v>1049</v>
      </c>
      <c r="S163" s="652" t="s">
        <v>1018</v>
      </c>
      <c r="T163" s="382">
        <v>19</v>
      </c>
      <c r="U163" s="383">
        <v>22</v>
      </c>
      <c r="V163" s="382" t="s">
        <v>67</v>
      </c>
      <c r="W163" s="296">
        <v>4</v>
      </c>
      <c r="X163" s="297">
        <v>10</v>
      </c>
      <c r="Y163" s="296">
        <v>4</v>
      </c>
      <c r="Z163" s="298">
        <v>4</v>
      </c>
      <c r="AA163" s="384"/>
      <c r="AB163" s="385"/>
      <c r="AC163" s="385"/>
      <c r="AD163" s="385"/>
      <c r="AE163" s="385"/>
      <c r="AF163" s="385"/>
      <c r="AG163" s="385"/>
      <c r="AH163" s="385"/>
      <c r="AI163" s="385"/>
      <c r="AJ163" s="385"/>
      <c r="AK163" s="385"/>
      <c r="AL163" s="385"/>
      <c r="AM163" s="385"/>
      <c r="AN163" s="385"/>
      <c r="AO163" s="385"/>
      <c r="AP163" s="385"/>
      <c r="AQ163" s="385"/>
      <c r="AR163" s="385"/>
      <c r="AS163" s="385"/>
      <c r="AT163" s="385"/>
      <c r="AU163" s="385"/>
      <c r="AV163" s="385"/>
      <c r="AW163" s="385"/>
      <c r="AX163" s="385"/>
      <c r="AY163" s="385"/>
      <c r="AZ163" s="385"/>
      <c r="BA163" s="385"/>
      <c r="BB163" s="385"/>
      <c r="BC163" s="386"/>
      <c r="BD163" s="302"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33" t="s">
        <v>1050</v>
      </c>
      <c r="EM163" s="319" t="s">
        <v>1049</v>
      </c>
      <c r="EN163" s="275" t="s">
        <v>1018</v>
      </c>
      <c r="EO163" s="387">
        <v>19</v>
      </c>
      <c r="EP163" s="387">
        <v>22</v>
      </c>
      <c r="EQ163" s="276">
        <v>4</v>
      </c>
      <c r="ER163" s="839">
        <v>6</v>
      </c>
      <c r="ES163" s="839">
        <v>8</v>
      </c>
      <c r="ET163" s="825">
        <v>4</v>
      </c>
    </row>
    <row r="164" spans="1:152" ht="86.25" customHeight="1" x14ac:dyDescent="0.2">
      <c r="A164" s="278" t="s">
        <v>90</v>
      </c>
      <c r="B164" s="431" t="s">
        <v>91</v>
      </c>
      <c r="C164" s="432" t="s">
        <v>992</v>
      </c>
      <c r="D164" s="432"/>
      <c r="E164" s="8" t="s">
        <v>57</v>
      </c>
      <c r="F164" s="650" t="str">
        <f t="shared" si="100"/>
        <v>E3.P_A</v>
      </c>
      <c r="G164" s="412" t="s">
        <v>250</v>
      </c>
      <c r="H164" s="651" t="s">
        <v>386</v>
      </c>
      <c r="I164" s="445"/>
      <c r="J164" s="285" t="s">
        <v>61</v>
      </c>
      <c r="K164" s="286" t="str">
        <f t="shared" si="101"/>
        <v>E3.P_A.MR1</v>
      </c>
      <c r="L164" s="411" t="s">
        <v>356</v>
      </c>
      <c r="M164" s="412" t="s">
        <v>995</v>
      </c>
      <c r="N164" s="494">
        <v>87</v>
      </c>
      <c r="O164" s="10">
        <v>114</v>
      </c>
      <c r="P164" s="483" t="s">
        <v>1052</v>
      </c>
      <c r="Q164" s="495" t="str">
        <f t="shared" si="102"/>
        <v>E3.P_A.MR1-MP17-1</v>
      </c>
      <c r="R164" s="423" t="s">
        <v>1053</v>
      </c>
      <c r="S164" s="652" t="s">
        <v>1054</v>
      </c>
      <c r="T164" s="382">
        <v>0</v>
      </c>
      <c r="U164" s="383">
        <v>1</v>
      </c>
      <c r="V164" s="382" t="s">
        <v>67</v>
      </c>
      <c r="W164" s="316">
        <v>0</v>
      </c>
      <c r="X164" s="331">
        <v>1</v>
      </c>
      <c r="Y164" s="316">
        <v>0</v>
      </c>
      <c r="Z164" s="317">
        <v>0</v>
      </c>
      <c r="AA164" s="384"/>
      <c r="AB164" s="385"/>
      <c r="AC164" s="385"/>
      <c r="AD164" s="385"/>
      <c r="AE164" s="385"/>
      <c r="AF164" s="385"/>
      <c r="AG164" s="385"/>
      <c r="AH164" s="385"/>
      <c r="AI164" s="385"/>
      <c r="AJ164" s="385"/>
      <c r="AK164" s="385"/>
      <c r="AL164" s="385"/>
      <c r="AM164" s="385"/>
      <c r="AN164" s="385"/>
      <c r="AO164" s="385"/>
      <c r="AP164" s="385"/>
      <c r="AQ164" s="385"/>
      <c r="AR164" s="385"/>
      <c r="AS164" s="385"/>
      <c r="AT164" s="385"/>
      <c r="AU164" s="385"/>
      <c r="AV164" s="385"/>
      <c r="AW164" s="385"/>
      <c r="AX164" s="385"/>
      <c r="AY164" s="385"/>
      <c r="AZ164" s="385"/>
      <c r="BA164" s="385"/>
      <c r="BB164" s="385"/>
      <c r="BC164" s="386"/>
      <c r="BD164" s="302"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33" t="s">
        <v>1055</v>
      </c>
      <c r="EM164" s="319" t="s">
        <v>1053</v>
      </c>
      <c r="EN164" s="275" t="s">
        <v>1054</v>
      </c>
      <c r="EO164" s="387">
        <v>0</v>
      </c>
      <c r="EP164" s="387">
        <v>1</v>
      </c>
      <c r="EQ164" s="277">
        <v>0</v>
      </c>
      <c r="ER164" s="838">
        <v>0</v>
      </c>
      <c r="ES164" s="838">
        <v>0.8</v>
      </c>
      <c r="ET164" s="841">
        <v>0.2</v>
      </c>
    </row>
    <row r="165" spans="1:152" ht="177" customHeight="1" x14ac:dyDescent="0.2">
      <c r="A165" s="278" t="s">
        <v>90</v>
      </c>
      <c r="B165" s="431" t="s">
        <v>91</v>
      </c>
      <c r="C165" s="432" t="s">
        <v>992</v>
      </c>
      <c r="D165" s="432"/>
      <c r="E165" s="8" t="s">
        <v>57</v>
      </c>
      <c r="F165" s="650" t="str">
        <f t="shared" si="100"/>
        <v>E3.P_A</v>
      </c>
      <c r="G165" s="412" t="s">
        <v>250</v>
      </c>
      <c r="H165" s="651" t="s">
        <v>386</v>
      </c>
      <c r="I165" s="445"/>
      <c r="J165" s="285" t="s">
        <v>61</v>
      </c>
      <c r="K165" s="286" t="str">
        <f t="shared" si="101"/>
        <v>E3.P_A.MR1</v>
      </c>
      <c r="L165" s="411" t="s">
        <v>356</v>
      </c>
      <c r="M165" s="412" t="s">
        <v>995</v>
      </c>
      <c r="N165" s="494">
        <v>87</v>
      </c>
      <c r="O165" s="10">
        <v>114</v>
      </c>
      <c r="P165" s="483" t="s">
        <v>1057</v>
      </c>
      <c r="Q165" s="495" t="str">
        <f t="shared" si="102"/>
        <v>E3.P_A.MR1-MP18-1</v>
      </c>
      <c r="R165" s="423" t="s">
        <v>65</v>
      </c>
      <c r="S165" s="652" t="s">
        <v>1054</v>
      </c>
      <c r="T165" s="382">
        <v>0</v>
      </c>
      <c r="U165" s="383">
        <v>1</v>
      </c>
      <c r="V165" s="382" t="s">
        <v>67</v>
      </c>
      <c r="W165" s="316">
        <v>0.5</v>
      </c>
      <c r="X165" s="331">
        <v>0.5</v>
      </c>
      <c r="Y165" s="296">
        <v>0</v>
      </c>
      <c r="Z165" s="298">
        <v>0</v>
      </c>
      <c r="AA165" s="384"/>
      <c r="AB165" s="385"/>
      <c r="AC165" s="385"/>
      <c r="AD165" s="385"/>
      <c r="AE165" s="385"/>
      <c r="AF165" s="385"/>
      <c r="AG165" s="385"/>
      <c r="AH165" s="385"/>
      <c r="AI165" s="385"/>
      <c r="AJ165" s="385"/>
      <c r="AK165" s="385"/>
      <c r="AL165" s="385"/>
      <c r="AM165" s="385"/>
      <c r="AN165" s="385"/>
      <c r="AO165" s="385"/>
      <c r="AP165" s="385"/>
      <c r="AQ165" s="385"/>
      <c r="AR165" s="385"/>
      <c r="AS165" s="385"/>
      <c r="AT165" s="385"/>
      <c r="AU165" s="385"/>
      <c r="AV165" s="385"/>
      <c r="AW165" s="385"/>
      <c r="AX165" s="385"/>
      <c r="AY165" s="385"/>
      <c r="AZ165" s="385"/>
      <c r="BA165" s="385"/>
      <c r="BB165" s="385"/>
      <c r="BC165" s="386"/>
      <c r="BD165" s="302"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33" t="s">
        <v>1058</v>
      </c>
      <c r="EM165" s="319" t="s">
        <v>65</v>
      </c>
      <c r="EN165" s="809" t="s">
        <v>1054</v>
      </c>
      <c r="EO165" s="836">
        <v>0</v>
      </c>
      <c r="EP165" s="810">
        <v>0.3</v>
      </c>
      <c r="EQ165" s="807">
        <v>0</v>
      </c>
      <c r="ER165" s="838">
        <v>0</v>
      </c>
      <c r="ES165" s="838">
        <v>0</v>
      </c>
      <c r="ET165" s="841">
        <v>0.3</v>
      </c>
    </row>
    <row r="166" spans="1:152" ht="138.75" customHeight="1" x14ac:dyDescent="0.2">
      <c r="A166" s="278" t="s">
        <v>90</v>
      </c>
      <c r="B166" s="431" t="s">
        <v>91</v>
      </c>
      <c r="C166" s="432" t="s">
        <v>992</v>
      </c>
      <c r="D166" s="432"/>
      <c r="E166" s="8" t="s">
        <v>57</v>
      </c>
      <c r="F166" s="650" t="str">
        <f t="shared" si="100"/>
        <v>E3.P_A</v>
      </c>
      <c r="G166" s="412" t="s">
        <v>250</v>
      </c>
      <c r="H166" s="651" t="s">
        <v>386</v>
      </c>
      <c r="I166" s="445"/>
      <c r="J166" s="285" t="s">
        <v>61</v>
      </c>
      <c r="K166" s="286" t="str">
        <f t="shared" si="101"/>
        <v>E3.P_A.MR1</v>
      </c>
      <c r="L166" s="411" t="s">
        <v>356</v>
      </c>
      <c r="M166" s="412" t="s">
        <v>995</v>
      </c>
      <c r="N166" s="494">
        <v>87</v>
      </c>
      <c r="O166" s="10">
        <v>114</v>
      </c>
      <c r="P166" s="483" t="s">
        <v>1060</v>
      </c>
      <c r="Q166" s="495" t="str">
        <f t="shared" si="102"/>
        <v>E3.P_A.MR1-MP19-1</v>
      </c>
      <c r="R166" s="423" t="s">
        <v>1061</v>
      </c>
      <c r="S166" s="652" t="s">
        <v>1054</v>
      </c>
      <c r="T166" s="382">
        <v>0</v>
      </c>
      <c r="U166" s="383">
        <v>1</v>
      </c>
      <c r="V166" s="382" t="s">
        <v>67</v>
      </c>
      <c r="W166" s="322">
        <v>0.15</v>
      </c>
      <c r="X166" s="323">
        <v>0.05</v>
      </c>
      <c r="Y166" s="316">
        <v>0.3</v>
      </c>
      <c r="Z166" s="317">
        <v>0.5</v>
      </c>
      <c r="AA166" s="384"/>
      <c r="AB166" s="385"/>
      <c r="AC166" s="385"/>
      <c r="AD166" s="385"/>
      <c r="AE166" s="385"/>
      <c r="AF166" s="385"/>
      <c r="AG166" s="385"/>
      <c r="AH166" s="385"/>
      <c r="AI166" s="385"/>
      <c r="AJ166" s="385"/>
      <c r="AK166" s="385"/>
      <c r="AL166" s="385"/>
      <c r="AM166" s="385"/>
      <c r="AN166" s="385"/>
      <c r="AO166" s="385"/>
      <c r="AP166" s="385"/>
      <c r="AQ166" s="385"/>
      <c r="AR166" s="385"/>
      <c r="AS166" s="385"/>
      <c r="AT166" s="385"/>
      <c r="AU166" s="385"/>
      <c r="AV166" s="385"/>
      <c r="AW166" s="385"/>
      <c r="AX166" s="385"/>
      <c r="AY166" s="385"/>
      <c r="AZ166" s="385"/>
      <c r="BA166" s="385"/>
      <c r="BB166" s="385"/>
      <c r="BC166" s="386"/>
      <c r="BD166" s="302"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33" t="s">
        <v>1062</v>
      </c>
      <c r="EM166" s="319" t="s">
        <v>1061</v>
      </c>
      <c r="EN166" s="275" t="s">
        <v>1054</v>
      </c>
      <c r="EO166" s="387">
        <v>0</v>
      </c>
      <c r="EP166" s="387">
        <v>1</v>
      </c>
      <c r="EQ166" s="330">
        <v>0.15</v>
      </c>
      <c r="ER166" s="842">
        <v>0.1</v>
      </c>
      <c r="ES166" s="842">
        <v>0.75</v>
      </c>
      <c r="ET166" s="841">
        <v>0</v>
      </c>
    </row>
    <row r="167" spans="1:152" ht="78.75" customHeight="1" x14ac:dyDescent="0.2">
      <c r="A167" s="278" t="s">
        <v>90</v>
      </c>
      <c r="B167" s="431" t="s">
        <v>91</v>
      </c>
      <c r="C167" s="432" t="s">
        <v>992</v>
      </c>
      <c r="D167" s="432"/>
      <c r="E167" s="8" t="s">
        <v>57</v>
      </c>
      <c r="F167" s="650" t="str">
        <f t="shared" si="100"/>
        <v>E3.P_A</v>
      </c>
      <c r="G167" s="412" t="s">
        <v>250</v>
      </c>
      <c r="H167" s="651" t="s">
        <v>386</v>
      </c>
      <c r="I167" s="445"/>
      <c r="J167" s="285" t="s">
        <v>61</v>
      </c>
      <c r="K167" s="286" t="str">
        <f t="shared" si="101"/>
        <v>E3.P_A.MR1</v>
      </c>
      <c r="L167" s="411" t="s">
        <v>356</v>
      </c>
      <c r="M167" s="412" t="s">
        <v>995</v>
      </c>
      <c r="N167" s="494">
        <v>87</v>
      </c>
      <c r="O167" s="10">
        <v>114</v>
      </c>
      <c r="P167" s="483" t="s">
        <v>1064</v>
      </c>
      <c r="Q167" s="495" t="str">
        <f t="shared" si="102"/>
        <v>E3.P_A.MR1-MP20-1</v>
      </c>
      <c r="R167" s="423" t="s">
        <v>1065</v>
      </c>
      <c r="S167" s="652" t="s">
        <v>1054</v>
      </c>
      <c r="T167" s="382">
        <v>0</v>
      </c>
      <c r="U167" s="383">
        <v>1</v>
      </c>
      <c r="V167" s="382" t="s">
        <v>67</v>
      </c>
      <c r="W167" s="322">
        <v>0.05</v>
      </c>
      <c r="X167" s="297">
        <v>0</v>
      </c>
      <c r="Y167" s="322">
        <v>0.45</v>
      </c>
      <c r="Z167" s="317">
        <v>0.5</v>
      </c>
      <c r="AA167" s="384"/>
      <c r="AB167" s="385"/>
      <c r="AC167" s="385"/>
      <c r="AD167" s="385"/>
      <c r="AE167" s="385"/>
      <c r="AF167" s="385"/>
      <c r="AG167" s="385"/>
      <c r="AH167" s="385"/>
      <c r="AI167" s="385"/>
      <c r="AJ167" s="385"/>
      <c r="AK167" s="385"/>
      <c r="AL167" s="385"/>
      <c r="AM167" s="385"/>
      <c r="AN167" s="385"/>
      <c r="AO167" s="385"/>
      <c r="AP167" s="385"/>
      <c r="AQ167" s="385"/>
      <c r="AR167" s="385"/>
      <c r="AS167" s="385"/>
      <c r="AT167" s="385"/>
      <c r="AU167" s="385"/>
      <c r="AV167" s="385"/>
      <c r="AW167" s="385"/>
      <c r="AX167" s="385"/>
      <c r="AY167" s="385"/>
      <c r="AZ167" s="385"/>
      <c r="BA167" s="385"/>
      <c r="BB167" s="385"/>
      <c r="BC167" s="386"/>
      <c r="BD167" s="302"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33" t="s">
        <v>1066</v>
      </c>
      <c r="EM167" s="319" t="s">
        <v>1065</v>
      </c>
      <c r="EN167" s="275" t="s">
        <v>1054</v>
      </c>
      <c r="EO167" s="387">
        <v>0</v>
      </c>
      <c r="EP167" s="387">
        <v>1</v>
      </c>
      <c r="EQ167" s="330">
        <v>0</v>
      </c>
      <c r="ER167" s="842">
        <v>0.05</v>
      </c>
      <c r="ES167" s="330">
        <v>0.4</v>
      </c>
      <c r="ET167" s="843">
        <v>0.55000000000000004</v>
      </c>
    </row>
    <row r="168" spans="1:152" ht="96" customHeight="1" thickBot="1" x14ac:dyDescent="0.25">
      <c r="A168" s="278" t="s">
        <v>90</v>
      </c>
      <c r="B168" s="431" t="s">
        <v>91</v>
      </c>
      <c r="C168" s="432" t="s">
        <v>992</v>
      </c>
      <c r="D168" s="432"/>
      <c r="E168" s="8" t="s">
        <v>57</v>
      </c>
      <c r="F168" s="650" t="str">
        <f t="shared" si="100"/>
        <v>E3.P_A</v>
      </c>
      <c r="G168" s="428" t="s">
        <v>250</v>
      </c>
      <c r="H168" s="655" t="s">
        <v>386</v>
      </c>
      <c r="I168" s="449"/>
      <c r="J168" s="342" t="s">
        <v>61</v>
      </c>
      <c r="K168" s="402" t="str">
        <f t="shared" si="101"/>
        <v>E3.P_A.MR1</v>
      </c>
      <c r="L168" s="427" t="s">
        <v>356</v>
      </c>
      <c r="M168" s="412" t="s">
        <v>995</v>
      </c>
      <c r="N168" s="500">
        <v>87</v>
      </c>
      <c r="O168" s="12">
        <v>114</v>
      </c>
      <c r="P168" s="656" t="s">
        <v>1068</v>
      </c>
      <c r="Q168" s="501" t="str">
        <f t="shared" si="102"/>
        <v>E3.P_A.MR1-MP21-1</v>
      </c>
      <c r="R168" s="478" t="s">
        <v>1069</v>
      </c>
      <c r="S168" s="657" t="s">
        <v>1054</v>
      </c>
      <c r="T168" s="394">
        <v>0</v>
      </c>
      <c r="U168" s="395">
        <v>1</v>
      </c>
      <c r="V168" s="394" t="s">
        <v>67</v>
      </c>
      <c r="W168" s="404">
        <v>0</v>
      </c>
      <c r="X168" s="623">
        <v>0.1</v>
      </c>
      <c r="Y168" s="404">
        <v>0.4</v>
      </c>
      <c r="Z168" s="405">
        <v>0.4</v>
      </c>
      <c r="AA168" s="384"/>
      <c r="AB168" s="385"/>
      <c r="AC168" s="385"/>
      <c r="AD168" s="385"/>
      <c r="AE168" s="385"/>
      <c r="AF168" s="385"/>
      <c r="AG168" s="385"/>
      <c r="AH168" s="385"/>
      <c r="AI168" s="385"/>
      <c r="AJ168" s="385"/>
      <c r="AK168" s="385"/>
      <c r="AL168" s="385"/>
      <c r="AM168" s="385"/>
      <c r="AN168" s="385"/>
      <c r="AO168" s="385"/>
      <c r="AP168" s="385"/>
      <c r="AQ168" s="385"/>
      <c r="AR168" s="385"/>
      <c r="AS168" s="385"/>
      <c r="AT168" s="385"/>
      <c r="AU168" s="385"/>
      <c r="AV168" s="385"/>
      <c r="AW168" s="385"/>
      <c r="AX168" s="385"/>
      <c r="AY168" s="385"/>
      <c r="AZ168" s="385"/>
      <c r="BA168" s="385"/>
      <c r="BB168" s="385"/>
      <c r="BC168" s="386"/>
      <c r="BD168" s="302"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33" t="s">
        <v>1070</v>
      </c>
      <c r="EM168" s="319" t="s">
        <v>1069</v>
      </c>
      <c r="EN168" s="275" t="s">
        <v>1054</v>
      </c>
      <c r="EO168" s="387">
        <v>0</v>
      </c>
      <c r="EP168" s="387">
        <v>1</v>
      </c>
      <c r="EQ168" s="807">
        <v>0</v>
      </c>
      <c r="ER168" s="838">
        <v>0</v>
      </c>
      <c r="ES168" s="838">
        <v>1</v>
      </c>
      <c r="ET168" s="841">
        <v>0</v>
      </c>
    </row>
    <row r="169" spans="1:152" ht="120.75" customHeight="1" x14ac:dyDescent="0.2">
      <c r="A169" s="278" t="s">
        <v>90</v>
      </c>
      <c r="B169" s="431" t="s">
        <v>91</v>
      </c>
      <c r="C169" s="432" t="s">
        <v>992</v>
      </c>
      <c r="D169" s="433" t="s">
        <v>993</v>
      </c>
      <c r="E169" s="3" t="s">
        <v>372</v>
      </c>
      <c r="F169" s="434" t="str">
        <f t="shared" si="100"/>
        <v>E3.P_B</v>
      </c>
      <c r="G169" s="607" t="s">
        <v>259</v>
      </c>
      <c r="H169" s="241" t="s">
        <v>397</v>
      </c>
      <c r="I169" s="658" t="s">
        <v>1072</v>
      </c>
      <c r="J169" s="659" t="s">
        <v>61</v>
      </c>
      <c r="K169" s="418" t="str">
        <f t="shared" si="101"/>
        <v>E3.P_B.MR1</v>
      </c>
      <c r="L169" s="362" t="s">
        <v>367</v>
      </c>
      <c r="M169" s="363" t="s">
        <v>1073</v>
      </c>
      <c r="N169" s="660" t="s">
        <v>1074</v>
      </c>
      <c r="O169" s="660" t="s">
        <v>1075</v>
      </c>
      <c r="P169" s="366" t="s">
        <v>64</v>
      </c>
      <c r="Q169" s="367" t="str">
        <f t="shared" si="102"/>
        <v>E3.P_B.MR1-MP01-1</v>
      </c>
      <c r="R169" s="419" t="s">
        <v>1076</v>
      </c>
      <c r="S169" s="509" t="s">
        <v>1077</v>
      </c>
      <c r="T169" s="619">
        <v>0.3</v>
      </c>
      <c r="U169" s="620">
        <v>1</v>
      </c>
      <c r="V169" s="370" t="s">
        <v>67</v>
      </c>
      <c r="W169" s="256">
        <v>0</v>
      </c>
      <c r="X169" s="372">
        <v>1</v>
      </c>
      <c r="Y169" s="256">
        <v>0</v>
      </c>
      <c r="Z169" s="373">
        <v>0</v>
      </c>
      <c r="AA169" s="592">
        <f>60000000+110000000+72000000+58000000+16000000+75000000+670823772+4467823630+7229147100+106038236+5490975116-54150612-100000000-1320419925-701703100+533570537-292643986</f>
        <v>16420460768</v>
      </c>
      <c r="AB169" s="593">
        <v>0</v>
      </c>
      <c r="AC169" s="593">
        <f>1500000000+4034572820+54150612+100000000+1000000000+701703100+292643986</f>
        <v>7683070518</v>
      </c>
      <c r="AD169" s="593">
        <v>0</v>
      </c>
      <c r="AE169" s="593">
        <v>0</v>
      </c>
      <c r="AF169" s="593">
        <f>642823000+200000000+400000000+757742710+213611846+576646770</f>
        <v>2790824326</v>
      </c>
      <c r="AG169" s="593">
        <f t="shared" ref="AG169" si="115">SUM(AA169:AF169)</f>
        <v>26894355612</v>
      </c>
      <c r="AH169" s="593">
        <f t="shared" ref="AH169:AL169" si="116">AA169*1.035</f>
        <v>16995176894.879999</v>
      </c>
      <c r="AI169" s="593">
        <f t="shared" si="116"/>
        <v>0</v>
      </c>
      <c r="AJ169" s="593">
        <f t="shared" si="116"/>
        <v>7951977986.1299992</v>
      </c>
      <c r="AK169" s="593">
        <f t="shared" si="116"/>
        <v>0</v>
      </c>
      <c r="AL169" s="593">
        <f t="shared" si="116"/>
        <v>0</v>
      </c>
      <c r="AM169" s="593">
        <f>AF169*1.035</f>
        <v>2888503177.4099998</v>
      </c>
      <c r="AN169" s="593">
        <f t="shared" ref="AN169" si="117">SUM(AH169:AM169)</f>
        <v>27835658058.419998</v>
      </c>
      <c r="AO169" s="593">
        <f t="shared" ref="AO169:AS169" si="118">AH169*1.035</f>
        <v>17590008086.200798</v>
      </c>
      <c r="AP169" s="593">
        <f t="shared" si="118"/>
        <v>0</v>
      </c>
      <c r="AQ169" s="593">
        <f t="shared" si="118"/>
        <v>8230297215.6445484</v>
      </c>
      <c r="AR169" s="593">
        <f t="shared" si="118"/>
        <v>0</v>
      </c>
      <c r="AS169" s="593">
        <f t="shared" si="118"/>
        <v>0</v>
      </c>
      <c r="AT169" s="593">
        <f>AM169*1.035</f>
        <v>2989600788.6193495</v>
      </c>
      <c r="AU169" s="593">
        <f t="shared" ref="AU169" si="119">SUM(AO169:AT169)</f>
        <v>28809906090.464695</v>
      </c>
      <c r="AV169" s="593">
        <f t="shared" ref="AV169:AZ169" si="120">AO169*1.035</f>
        <v>18205658369.217823</v>
      </c>
      <c r="AW169" s="593">
        <f t="shared" si="120"/>
        <v>0</v>
      </c>
      <c r="AX169" s="593">
        <f t="shared" si="120"/>
        <v>8518357618.1921072</v>
      </c>
      <c r="AY169" s="593">
        <f t="shared" si="120"/>
        <v>0</v>
      </c>
      <c r="AZ169" s="593">
        <f t="shared" si="120"/>
        <v>0</v>
      </c>
      <c r="BA169" s="593">
        <f>AT169*1.035</f>
        <v>3094236816.2210264</v>
      </c>
      <c r="BB169" s="593">
        <f t="shared" ref="BB169" si="121">SUM(AV169:BA169)</f>
        <v>29818252803.630959</v>
      </c>
      <c r="BC169" s="661">
        <f t="shared" ref="BC169" si="122">+BB169+AU169+AN169+AG169</f>
        <v>113358172564.51566</v>
      </c>
      <c r="BD169" s="302"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27" t="s">
        <v>1078</v>
      </c>
      <c r="EM169" s="319" t="s">
        <v>1076</v>
      </c>
      <c r="EN169" s="275" t="s">
        <v>1077</v>
      </c>
      <c r="EO169" s="275">
        <v>0.3</v>
      </c>
      <c r="EP169" s="275">
        <v>1</v>
      </c>
      <c r="EQ169" s="276">
        <v>0</v>
      </c>
      <c r="ER169" s="839">
        <v>0</v>
      </c>
      <c r="ES169" s="839">
        <v>1</v>
      </c>
      <c r="ET169" s="825">
        <v>0</v>
      </c>
    </row>
    <row r="170" spans="1:152" ht="84.75" customHeight="1" x14ac:dyDescent="0.2">
      <c r="A170" s="278" t="s">
        <v>90</v>
      </c>
      <c r="B170" s="431" t="s">
        <v>91</v>
      </c>
      <c r="C170" s="432" t="s">
        <v>992</v>
      </c>
      <c r="D170" s="432"/>
      <c r="E170" s="8" t="s">
        <v>372</v>
      </c>
      <c r="F170" s="282" t="str">
        <f t="shared" si="100"/>
        <v>E3.P_B</v>
      </c>
      <c r="G170" s="283" t="s">
        <v>259</v>
      </c>
      <c r="H170" s="283" t="s">
        <v>397</v>
      </c>
      <c r="I170" s="459"/>
      <c r="J170" s="460" t="s">
        <v>61</v>
      </c>
      <c r="K170" s="375" t="str">
        <f t="shared" si="101"/>
        <v>E3.P_B.MR1</v>
      </c>
      <c r="L170" s="411" t="s">
        <v>367</v>
      </c>
      <c r="M170" s="412" t="s">
        <v>1073</v>
      </c>
      <c r="N170" s="288" t="s">
        <v>1074</v>
      </c>
      <c r="O170" s="288" t="s">
        <v>1075</v>
      </c>
      <c r="P170" s="378" t="s">
        <v>87</v>
      </c>
      <c r="Q170" s="379" t="str">
        <f t="shared" si="102"/>
        <v>E3.P_B.MR1-MP02-1</v>
      </c>
      <c r="R170" s="423" t="s">
        <v>1080</v>
      </c>
      <c r="S170" s="315" t="s">
        <v>1081</v>
      </c>
      <c r="T170" s="294">
        <v>6</v>
      </c>
      <c r="U170" s="295">
        <v>8</v>
      </c>
      <c r="V170" s="294"/>
      <c r="W170" s="316"/>
      <c r="X170" s="331"/>
      <c r="Y170" s="316"/>
      <c r="Z170" s="317"/>
      <c r="AA170" s="299"/>
      <c r="AB170" s="300"/>
      <c r="AC170" s="300"/>
      <c r="AD170" s="300"/>
      <c r="AE170" s="300"/>
      <c r="AF170" s="300"/>
      <c r="AG170" s="300"/>
      <c r="AH170" s="300"/>
      <c r="AI170" s="300"/>
      <c r="AJ170" s="300"/>
      <c r="AK170" s="300"/>
      <c r="AL170" s="300"/>
      <c r="AM170" s="300"/>
      <c r="AN170" s="300"/>
      <c r="AO170" s="300"/>
      <c r="AP170" s="300"/>
      <c r="AQ170" s="300"/>
      <c r="AR170" s="300"/>
      <c r="AS170" s="300"/>
      <c r="AT170" s="300"/>
      <c r="AU170" s="300"/>
      <c r="AV170" s="300"/>
      <c r="AW170" s="300"/>
      <c r="AX170" s="300"/>
      <c r="AY170" s="300"/>
      <c r="AZ170" s="300"/>
      <c r="BA170" s="300"/>
      <c r="BB170" s="300"/>
      <c r="BC170" s="301"/>
      <c r="BD170" s="302"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27" t="s">
        <v>1082</v>
      </c>
      <c r="EM170" s="319" t="s">
        <v>1080</v>
      </c>
      <c r="EN170" s="275" t="s">
        <v>1081</v>
      </c>
      <c r="EO170" s="275">
        <v>6</v>
      </c>
      <c r="EP170" s="809">
        <v>8</v>
      </c>
      <c r="EQ170" s="807">
        <v>0</v>
      </c>
      <c r="ER170" s="838">
        <v>0</v>
      </c>
      <c r="ES170" s="838">
        <v>2</v>
      </c>
      <c r="ET170" s="830">
        <v>0</v>
      </c>
    </row>
    <row r="171" spans="1:152" ht="53.25" customHeight="1" x14ac:dyDescent="0.2">
      <c r="A171" s="278" t="s">
        <v>90</v>
      </c>
      <c r="B171" s="431" t="s">
        <v>91</v>
      </c>
      <c r="C171" s="432" t="s">
        <v>992</v>
      </c>
      <c r="D171" s="432"/>
      <c r="E171" s="8" t="s">
        <v>372</v>
      </c>
      <c r="F171" s="282" t="str">
        <f t="shared" si="100"/>
        <v>E3.P_B</v>
      </c>
      <c r="G171" s="283" t="s">
        <v>259</v>
      </c>
      <c r="H171" s="283" t="s">
        <v>397</v>
      </c>
      <c r="I171" s="459"/>
      <c r="J171" s="460" t="s">
        <v>61</v>
      </c>
      <c r="K171" s="375" t="str">
        <f t="shared" si="101"/>
        <v>E3.P_B.MR1</v>
      </c>
      <c r="L171" s="411" t="s">
        <v>367</v>
      </c>
      <c r="M171" s="412" t="s">
        <v>1073</v>
      </c>
      <c r="N171" s="288" t="s">
        <v>1074</v>
      </c>
      <c r="O171" s="288" t="s">
        <v>1075</v>
      </c>
      <c r="P171" s="378" t="s">
        <v>99</v>
      </c>
      <c r="Q171" s="379" t="str">
        <f t="shared" si="102"/>
        <v>E3.P_B.MR1-MP03-1</v>
      </c>
      <c r="R171" s="423" t="s">
        <v>1084</v>
      </c>
      <c r="S171" s="315" t="s">
        <v>1085</v>
      </c>
      <c r="T171" s="382">
        <v>15</v>
      </c>
      <c r="U171" s="383">
        <v>35</v>
      </c>
      <c r="V171" s="382"/>
      <c r="W171" s="316"/>
      <c r="X171" s="331"/>
      <c r="Y171" s="316"/>
      <c r="Z171" s="317"/>
      <c r="AA171" s="384"/>
      <c r="AB171" s="385"/>
      <c r="AC171" s="385"/>
      <c r="AD171" s="385"/>
      <c r="AE171" s="385"/>
      <c r="AF171" s="385"/>
      <c r="AG171" s="385"/>
      <c r="AH171" s="385"/>
      <c r="AI171" s="385"/>
      <c r="AJ171" s="385"/>
      <c r="AK171" s="385"/>
      <c r="AL171" s="385"/>
      <c r="AM171" s="385"/>
      <c r="AN171" s="385"/>
      <c r="AO171" s="385"/>
      <c r="AP171" s="385"/>
      <c r="AQ171" s="385"/>
      <c r="AR171" s="385"/>
      <c r="AS171" s="385"/>
      <c r="AT171" s="385"/>
      <c r="AU171" s="385"/>
      <c r="AV171" s="385"/>
      <c r="AW171" s="385"/>
      <c r="AX171" s="385"/>
      <c r="AY171" s="385"/>
      <c r="AZ171" s="385"/>
      <c r="BA171" s="385"/>
      <c r="BB171" s="385"/>
      <c r="BC171" s="386"/>
      <c r="BD171" s="302"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27" t="s">
        <v>1086</v>
      </c>
      <c r="EM171" s="319" t="s">
        <v>1084</v>
      </c>
      <c r="EN171" s="275" t="s">
        <v>1085</v>
      </c>
      <c r="EO171" s="387">
        <v>15</v>
      </c>
      <c r="EP171" s="836">
        <v>35</v>
      </c>
      <c r="EQ171" s="807">
        <v>0</v>
      </c>
      <c r="ER171" s="838">
        <v>14</v>
      </c>
      <c r="ES171" s="838">
        <v>14</v>
      </c>
      <c r="ET171" s="841">
        <v>7</v>
      </c>
    </row>
    <row r="172" spans="1:152" ht="57" customHeight="1" x14ac:dyDescent="0.2">
      <c r="A172" s="278" t="s">
        <v>90</v>
      </c>
      <c r="B172" s="431" t="s">
        <v>91</v>
      </c>
      <c r="C172" s="432" t="s">
        <v>992</v>
      </c>
      <c r="D172" s="432"/>
      <c r="E172" s="8" t="s">
        <v>372</v>
      </c>
      <c r="F172" s="282" t="str">
        <f t="shared" si="100"/>
        <v>E3.P_B</v>
      </c>
      <c r="G172" s="283" t="s">
        <v>259</v>
      </c>
      <c r="H172" s="283" t="s">
        <v>397</v>
      </c>
      <c r="I172" s="459"/>
      <c r="J172" s="460" t="s">
        <v>61</v>
      </c>
      <c r="K172" s="375" t="str">
        <f t="shared" si="101"/>
        <v>E3.P_B.MR1</v>
      </c>
      <c r="L172" s="411" t="s">
        <v>367</v>
      </c>
      <c r="M172" s="412" t="s">
        <v>1073</v>
      </c>
      <c r="N172" s="288" t="s">
        <v>1074</v>
      </c>
      <c r="O172" s="288" t="s">
        <v>1075</v>
      </c>
      <c r="P172" s="378" t="s">
        <v>112</v>
      </c>
      <c r="Q172" s="379" t="str">
        <f t="shared" si="102"/>
        <v>E3.P_B.MR1-MP04-1</v>
      </c>
      <c r="R172" s="423" t="s">
        <v>1088</v>
      </c>
      <c r="S172" s="315" t="s">
        <v>1089</v>
      </c>
      <c r="T172" s="382">
        <v>140</v>
      </c>
      <c r="U172" s="383">
        <v>140</v>
      </c>
      <c r="V172" s="382" t="s">
        <v>102</v>
      </c>
      <c r="W172" s="296">
        <v>20</v>
      </c>
      <c r="X172" s="297">
        <v>40</v>
      </c>
      <c r="Y172" s="296">
        <v>40</v>
      </c>
      <c r="Z172" s="298">
        <v>40</v>
      </c>
      <c r="AA172" s="384"/>
      <c r="AB172" s="385"/>
      <c r="AC172" s="385"/>
      <c r="AD172" s="385"/>
      <c r="AE172" s="385"/>
      <c r="AF172" s="385"/>
      <c r="AG172" s="385"/>
      <c r="AH172" s="385"/>
      <c r="AI172" s="385"/>
      <c r="AJ172" s="385"/>
      <c r="AK172" s="385"/>
      <c r="AL172" s="385"/>
      <c r="AM172" s="385"/>
      <c r="AN172" s="385"/>
      <c r="AO172" s="385"/>
      <c r="AP172" s="385"/>
      <c r="AQ172" s="385"/>
      <c r="AR172" s="385"/>
      <c r="AS172" s="385"/>
      <c r="AT172" s="385"/>
      <c r="AU172" s="385"/>
      <c r="AV172" s="385"/>
      <c r="AW172" s="385"/>
      <c r="AX172" s="385"/>
      <c r="AY172" s="385"/>
      <c r="AZ172" s="385"/>
      <c r="BA172" s="385"/>
      <c r="BB172" s="385"/>
      <c r="BC172" s="386"/>
      <c r="BD172" s="302"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27" t="s">
        <v>1090</v>
      </c>
      <c r="EM172" s="319" t="s">
        <v>1088</v>
      </c>
      <c r="EN172" s="275" t="s">
        <v>1089</v>
      </c>
      <c r="EO172" s="387">
        <v>140</v>
      </c>
      <c r="EP172" s="387">
        <v>140</v>
      </c>
      <c r="EQ172" s="276">
        <v>20</v>
      </c>
      <c r="ER172" s="276">
        <v>40</v>
      </c>
      <c r="ES172" s="276">
        <v>40</v>
      </c>
      <c r="ET172" s="825">
        <v>40</v>
      </c>
    </row>
    <row r="173" spans="1:152" ht="60" customHeight="1" x14ac:dyDescent="0.2">
      <c r="A173" s="278" t="s">
        <v>90</v>
      </c>
      <c r="B173" s="431" t="s">
        <v>91</v>
      </c>
      <c r="C173" s="432" t="s">
        <v>992</v>
      </c>
      <c r="D173" s="432"/>
      <c r="E173" s="8" t="s">
        <v>372</v>
      </c>
      <c r="F173" s="282" t="str">
        <f t="shared" si="100"/>
        <v>E3.P_B</v>
      </c>
      <c r="G173" s="283" t="s">
        <v>259</v>
      </c>
      <c r="H173" s="283" t="s">
        <v>397</v>
      </c>
      <c r="I173" s="459"/>
      <c r="J173" s="460" t="s">
        <v>61</v>
      </c>
      <c r="K173" s="375" t="str">
        <f t="shared" si="101"/>
        <v>E3.P_B.MR1</v>
      </c>
      <c r="L173" s="411" t="s">
        <v>367</v>
      </c>
      <c r="M173" s="412" t="s">
        <v>1073</v>
      </c>
      <c r="N173" s="288" t="s">
        <v>1074</v>
      </c>
      <c r="O173" s="288" t="s">
        <v>1075</v>
      </c>
      <c r="P173" s="378" t="s">
        <v>122</v>
      </c>
      <c r="Q173" s="379" t="str">
        <f t="shared" si="102"/>
        <v>E3.P_B.MR1-MP05-1</v>
      </c>
      <c r="R173" s="423" t="s">
        <v>1092</v>
      </c>
      <c r="S173" s="315" t="s">
        <v>1093</v>
      </c>
      <c r="T173" s="382">
        <v>12</v>
      </c>
      <c r="U173" s="383">
        <v>30</v>
      </c>
      <c r="V173" s="382" t="s">
        <v>67</v>
      </c>
      <c r="W173" s="296">
        <v>2</v>
      </c>
      <c r="X173" s="297">
        <v>6</v>
      </c>
      <c r="Y173" s="296">
        <v>5</v>
      </c>
      <c r="Z173" s="298">
        <v>5</v>
      </c>
      <c r="AA173" s="384"/>
      <c r="AB173" s="385"/>
      <c r="AC173" s="385"/>
      <c r="AD173" s="385"/>
      <c r="AE173" s="385"/>
      <c r="AF173" s="385"/>
      <c r="AG173" s="385"/>
      <c r="AH173" s="385"/>
      <c r="AI173" s="385"/>
      <c r="AJ173" s="385"/>
      <c r="AK173" s="385"/>
      <c r="AL173" s="385"/>
      <c r="AM173" s="385"/>
      <c r="AN173" s="385"/>
      <c r="AO173" s="385"/>
      <c r="AP173" s="385"/>
      <c r="AQ173" s="385"/>
      <c r="AR173" s="385"/>
      <c r="AS173" s="385"/>
      <c r="AT173" s="385"/>
      <c r="AU173" s="385"/>
      <c r="AV173" s="385"/>
      <c r="AW173" s="385"/>
      <c r="AX173" s="385"/>
      <c r="AY173" s="385"/>
      <c r="AZ173" s="385"/>
      <c r="BA173" s="385"/>
      <c r="BB173" s="385"/>
      <c r="BC173" s="386"/>
      <c r="BD173" s="302"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27" t="s">
        <v>1094</v>
      </c>
      <c r="EM173" s="319" t="s">
        <v>1092</v>
      </c>
      <c r="EN173" s="275" t="s">
        <v>1093</v>
      </c>
      <c r="EO173" s="836">
        <v>12</v>
      </c>
      <c r="EP173" s="836">
        <v>30</v>
      </c>
      <c r="EQ173" s="808">
        <v>2</v>
      </c>
      <c r="ER173" s="808">
        <v>6</v>
      </c>
      <c r="ES173" s="808">
        <v>5</v>
      </c>
      <c r="ET173" s="835">
        <v>5</v>
      </c>
    </row>
    <row r="174" spans="1:152" ht="68.25" customHeight="1" x14ac:dyDescent="0.2">
      <c r="A174" s="278" t="s">
        <v>90</v>
      </c>
      <c r="B174" s="431" t="s">
        <v>91</v>
      </c>
      <c r="C174" s="432" t="s">
        <v>992</v>
      </c>
      <c r="D174" s="432"/>
      <c r="E174" s="8" t="s">
        <v>372</v>
      </c>
      <c r="F174" s="282" t="str">
        <f t="shared" si="100"/>
        <v>E3.P_B</v>
      </c>
      <c r="G174" s="283" t="s">
        <v>259</v>
      </c>
      <c r="H174" s="283" t="s">
        <v>397</v>
      </c>
      <c r="I174" s="459"/>
      <c r="J174" s="460" t="s">
        <v>61</v>
      </c>
      <c r="K174" s="375" t="str">
        <f t="shared" si="101"/>
        <v>E3.P_B.MR1</v>
      </c>
      <c r="L174" s="411" t="s">
        <v>367</v>
      </c>
      <c r="M174" s="412" t="s">
        <v>1073</v>
      </c>
      <c r="N174" s="288" t="s">
        <v>1074</v>
      </c>
      <c r="O174" s="288" t="s">
        <v>1075</v>
      </c>
      <c r="P174" s="378" t="s">
        <v>132</v>
      </c>
      <c r="Q174" s="379" t="str">
        <f t="shared" si="102"/>
        <v>E3.P_B.MR1-MP06-1</v>
      </c>
      <c r="R174" s="423" t="s">
        <v>1096</v>
      </c>
      <c r="S174" s="315" t="s">
        <v>1097</v>
      </c>
      <c r="T174" s="382">
        <v>4</v>
      </c>
      <c r="U174" s="383">
        <v>9</v>
      </c>
      <c r="V174" s="382" t="s">
        <v>67</v>
      </c>
      <c r="W174" s="296">
        <v>1</v>
      </c>
      <c r="X174" s="297">
        <v>2</v>
      </c>
      <c r="Y174" s="296">
        <v>1</v>
      </c>
      <c r="Z174" s="298">
        <v>1</v>
      </c>
      <c r="AA174" s="384"/>
      <c r="AB174" s="385"/>
      <c r="AC174" s="385"/>
      <c r="AD174" s="385"/>
      <c r="AE174" s="385"/>
      <c r="AF174" s="385"/>
      <c r="AG174" s="385"/>
      <c r="AH174" s="385"/>
      <c r="AI174" s="385"/>
      <c r="AJ174" s="385"/>
      <c r="AK174" s="385"/>
      <c r="AL174" s="385"/>
      <c r="AM174" s="385"/>
      <c r="AN174" s="385"/>
      <c r="AO174" s="385"/>
      <c r="AP174" s="385"/>
      <c r="AQ174" s="385"/>
      <c r="AR174" s="385"/>
      <c r="AS174" s="385"/>
      <c r="AT174" s="385"/>
      <c r="AU174" s="385"/>
      <c r="AV174" s="385"/>
      <c r="AW174" s="385"/>
      <c r="AX174" s="385"/>
      <c r="AY174" s="385"/>
      <c r="AZ174" s="385"/>
      <c r="BA174" s="385"/>
      <c r="BB174" s="385"/>
      <c r="BC174" s="386"/>
      <c r="BD174" s="302"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27" t="s">
        <v>1098</v>
      </c>
      <c r="EM174" s="319" t="s">
        <v>1096</v>
      </c>
      <c r="EN174" s="275" t="s">
        <v>1097</v>
      </c>
      <c r="EO174" s="836">
        <v>4</v>
      </c>
      <c r="EP174" s="836">
        <v>9</v>
      </c>
      <c r="EQ174" s="808">
        <v>1</v>
      </c>
      <c r="ER174" s="839">
        <v>3</v>
      </c>
      <c r="ES174" s="839">
        <v>5</v>
      </c>
      <c r="ET174" s="840">
        <v>0</v>
      </c>
    </row>
    <row r="175" spans="1:152" ht="54.75" customHeight="1" x14ac:dyDescent="0.2">
      <c r="A175" s="278" t="s">
        <v>90</v>
      </c>
      <c r="B175" s="431" t="s">
        <v>91</v>
      </c>
      <c r="C175" s="432" t="s">
        <v>992</v>
      </c>
      <c r="D175" s="432"/>
      <c r="E175" s="8" t="s">
        <v>372</v>
      </c>
      <c r="F175" s="282" t="str">
        <f t="shared" si="100"/>
        <v>E3.P_B</v>
      </c>
      <c r="G175" s="283" t="s">
        <v>259</v>
      </c>
      <c r="H175" s="283" t="s">
        <v>397</v>
      </c>
      <c r="I175" s="459"/>
      <c r="J175" s="460" t="s">
        <v>61</v>
      </c>
      <c r="K175" s="375" t="str">
        <f t="shared" si="101"/>
        <v>E3.P_B.MR1</v>
      </c>
      <c r="L175" s="411" t="s">
        <v>367</v>
      </c>
      <c r="M175" s="412" t="s">
        <v>1073</v>
      </c>
      <c r="N175" s="288" t="s">
        <v>1074</v>
      </c>
      <c r="O175" s="288" t="s">
        <v>1075</v>
      </c>
      <c r="P175" s="378" t="s">
        <v>142</v>
      </c>
      <c r="Q175" s="379" t="str">
        <f t="shared" si="102"/>
        <v>E3.P_B.MR1-MP07-1</v>
      </c>
      <c r="R175" s="423" t="s">
        <v>1100</v>
      </c>
      <c r="S175" s="315" t="s">
        <v>1101</v>
      </c>
      <c r="T175" s="382">
        <v>0</v>
      </c>
      <c r="U175" s="383">
        <v>5</v>
      </c>
      <c r="V175" s="382" t="s">
        <v>67</v>
      </c>
      <c r="W175" s="296">
        <v>0</v>
      </c>
      <c r="X175" s="297">
        <v>2</v>
      </c>
      <c r="Y175" s="296">
        <v>2</v>
      </c>
      <c r="Z175" s="298">
        <v>1</v>
      </c>
      <c r="AA175" s="384"/>
      <c r="AB175" s="385"/>
      <c r="AC175" s="385"/>
      <c r="AD175" s="385"/>
      <c r="AE175" s="385"/>
      <c r="AF175" s="385"/>
      <c r="AG175" s="385"/>
      <c r="AH175" s="385"/>
      <c r="AI175" s="385"/>
      <c r="AJ175" s="385"/>
      <c r="AK175" s="385"/>
      <c r="AL175" s="385"/>
      <c r="AM175" s="385"/>
      <c r="AN175" s="385"/>
      <c r="AO175" s="385"/>
      <c r="AP175" s="385"/>
      <c r="AQ175" s="385"/>
      <c r="AR175" s="385"/>
      <c r="AS175" s="385"/>
      <c r="AT175" s="385"/>
      <c r="AU175" s="385"/>
      <c r="AV175" s="385"/>
      <c r="AW175" s="385"/>
      <c r="AX175" s="385"/>
      <c r="AY175" s="385"/>
      <c r="AZ175" s="385"/>
      <c r="BA175" s="385"/>
      <c r="BB175" s="385"/>
      <c r="BC175" s="386"/>
      <c r="BD175" s="302"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27" t="s">
        <v>1102</v>
      </c>
      <c r="EM175" s="319" t="s">
        <v>1100</v>
      </c>
      <c r="EN175" s="275" t="s">
        <v>1101</v>
      </c>
      <c r="EO175" s="387">
        <v>0</v>
      </c>
      <c r="EP175" s="387">
        <v>5</v>
      </c>
      <c r="EQ175" s="276">
        <v>0</v>
      </c>
      <c r="ER175" s="844">
        <v>5</v>
      </c>
      <c r="ES175" s="844">
        <v>0</v>
      </c>
      <c r="ET175" s="845">
        <v>0</v>
      </c>
    </row>
    <row r="176" spans="1:152" ht="72" customHeight="1" x14ac:dyDescent="0.2">
      <c r="A176" s="278" t="s">
        <v>90</v>
      </c>
      <c r="B176" s="431" t="s">
        <v>91</v>
      </c>
      <c r="C176" s="432" t="s">
        <v>992</v>
      </c>
      <c r="D176" s="432"/>
      <c r="E176" s="8" t="s">
        <v>372</v>
      </c>
      <c r="F176" s="282" t="str">
        <f t="shared" si="100"/>
        <v>E3.P_B</v>
      </c>
      <c r="G176" s="283" t="s">
        <v>259</v>
      </c>
      <c r="H176" s="283" t="s">
        <v>397</v>
      </c>
      <c r="I176" s="459"/>
      <c r="J176" s="460" t="s">
        <v>61</v>
      </c>
      <c r="K176" s="375" t="str">
        <f t="shared" si="101"/>
        <v>E3.P_B.MR1</v>
      </c>
      <c r="L176" s="411" t="s">
        <v>367</v>
      </c>
      <c r="M176" s="412" t="s">
        <v>1073</v>
      </c>
      <c r="N176" s="288" t="s">
        <v>1074</v>
      </c>
      <c r="O176" s="288" t="s">
        <v>1075</v>
      </c>
      <c r="P176" s="378" t="s">
        <v>156</v>
      </c>
      <c r="Q176" s="379" t="str">
        <f t="shared" si="102"/>
        <v>E3.P_B.MR1-MP08-1</v>
      </c>
      <c r="R176" s="423" t="s">
        <v>1104</v>
      </c>
      <c r="S176" s="315" t="s">
        <v>1105</v>
      </c>
      <c r="T176" s="382">
        <v>64</v>
      </c>
      <c r="U176" s="383">
        <v>89</v>
      </c>
      <c r="V176" s="382" t="s">
        <v>67</v>
      </c>
      <c r="W176" s="296">
        <v>7</v>
      </c>
      <c r="X176" s="297">
        <v>6</v>
      </c>
      <c r="Y176" s="296">
        <v>6</v>
      </c>
      <c r="Z176" s="298">
        <v>6</v>
      </c>
      <c r="AA176" s="384"/>
      <c r="AB176" s="385"/>
      <c r="AC176" s="385"/>
      <c r="AD176" s="385"/>
      <c r="AE176" s="385"/>
      <c r="AF176" s="385"/>
      <c r="AG176" s="385"/>
      <c r="AH176" s="385"/>
      <c r="AI176" s="385"/>
      <c r="AJ176" s="385"/>
      <c r="AK176" s="385"/>
      <c r="AL176" s="385"/>
      <c r="AM176" s="385"/>
      <c r="AN176" s="385"/>
      <c r="AO176" s="385"/>
      <c r="AP176" s="385"/>
      <c r="AQ176" s="385"/>
      <c r="AR176" s="385"/>
      <c r="AS176" s="385"/>
      <c r="AT176" s="385"/>
      <c r="AU176" s="385"/>
      <c r="AV176" s="385"/>
      <c r="AW176" s="385"/>
      <c r="AX176" s="385"/>
      <c r="AY176" s="385"/>
      <c r="AZ176" s="385"/>
      <c r="BA176" s="385"/>
      <c r="BB176" s="385"/>
      <c r="BC176" s="386"/>
      <c r="BD176" s="302"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27" t="s">
        <v>1106</v>
      </c>
      <c r="EM176" s="319" t="s">
        <v>1104</v>
      </c>
      <c r="EN176" s="275" t="s">
        <v>1105</v>
      </c>
      <c r="EO176" s="836">
        <v>64</v>
      </c>
      <c r="EP176" s="836">
        <v>89</v>
      </c>
      <c r="EQ176" s="808">
        <v>7</v>
      </c>
      <c r="ER176" s="839">
        <v>8</v>
      </c>
      <c r="ES176" s="839">
        <v>9</v>
      </c>
      <c r="ET176" s="840">
        <v>1</v>
      </c>
      <c r="EV176" s="662"/>
    </row>
    <row r="177" spans="1:150" ht="61.5" customHeight="1" x14ac:dyDescent="0.2">
      <c r="A177" s="278" t="s">
        <v>90</v>
      </c>
      <c r="B177" s="431" t="s">
        <v>91</v>
      </c>
      <c r="C177" s="432" t="s">
        <v>992</v>
      </c>
      <c r="D177" s="432"/>
      <c r="E177" s="8" t="s">
        <v>372</v>
      </c>
      <c r="F177" s="282" t="str">
        <f t="shared" si="100"/>
        <v>E3.P_B</v>
      </c>
      <c r="G177" s="283" t="s">
        <v>259</v>
      </c>
      <c r="H177" s="283" t="s">
        <v>397</v>
      </c>
      <c r="I177" s="459"/>
      <c r="J177" s="460" t="s">
        <v>61</v>
      </c>
      <c r="K177" s="375" t="str">
        <f t="shared" si="101"/>
        <v>E3.P_B.MR1</v>
      </c>
      <c r="L177" s="411" t="s">
        <v>367</v>
      </c>
      <c r="M177" s="412" t="s">
        <v>1073</v>
      </c>
      <c r="N177" s="288" t="s">
        <v>1074</v>
      </c>
      <c r="O177" s="288" t="s">
        <v>1075</v>
      </c>
      <c r="P177" s="378" t="s">
        <v>515</v>
      </c>
      <c r="Q177" s="379" t="str">
        <f t="shared" si="102"/>
        <v>E3.P_B.MR1-MP09-1</v>
      </c>
      <c r="R177" s="423" t="s">
        <v>1108</v>
      </c>
      <c r="S177" s="315" t="s">
        <v>1109</v>
      </c>
      <c r="T177" s="382">
        <v>1</v>
      </c>
      <c r="U177" s="383">
        <v>6</v>
      </c>
      <c r="V177" s="382" t="s">
        <v>67</v>
      </c>
      <c r="W177" s="316">
        <v>0.5</v>
      </c>
      <c r="X177" s="331">
        <v>1.5</v>
      </c>
      <c r="Y177" s="316">
        <v>1.5</v>
      </c>
      <c r="Z177" s="317">
        <v>1.5</v>
      </c>
      <c r="AA177" s="384"/>
      <c r="AB177" s="385"/>
      <c r="AC177" s="385"/>
      <c r="AD177" s="385"/>
      <c r="AE177" s="385"/>
      <c r="AF177" s="385"/>
      <c r="AG177" s="385"/>
      <c r="AH177" s="385"/>
      <c r="AI177" s="385"/>
      <c r="AJ177" s="385"/>
      <c r="AK177" s="385"/>
      <c r="AL177" s="385"/>
      <c r="AM177" s="385"/>
      <c r="AN177" s="385"/>
      <c r="AO177" s="385"/>
      <c r="AP177" s="385"/>
      <c r="AQ177" s="385"/>
      <c r="AR177" s="385"/>
      <c r="AS177" s="385"/>
      <c r="AT177" s="385"/>
      <c r="AU177" s="385"/>
      <c r="AV177" s="385"/>
      <c r="AW177" s="385"/>
      <c r="AX177" s="385"/>
      <c r="AY177" s="385"/>
      <c r="AZ177" s="385"/>
      <c r="BA177" s="385"/>
      <c r="BB177" s="385"/>
      <c r="BC177" s="386"/>
      <c r="BD177" s="302"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27" t="s">
        <v>1110</v>
      </c>
      <c r="EM177" s="319" t="s">
        <v>1108</v>
      </c>
      <c r="EN177" s="275" t="s">
        <v>1109</v>
      </c>
      <c r="EO177" s="836">
        <v>1</v>
      </c>
      <c r="EP177" s="836">
        <v>6</v>
      </c>
      <c r="EQ177" s="807">
        <v>0.5</v>
      </c>
      <c r="ER177" s="807">
        <v>1.5</v>
      </c>
      <c r="ES177" s="807">
        <v>1.5</v>
      </c>
      <c r="ET177" s="830">
        <v>1.5</v>
      </c>
    </row>
    <row r="178" spans="1:150" ht="57.75" customHeight="1" x14ac:dyDescent="0.2">
      <c r="A178" s="278" t="s">
        <v>90</v>
      </c>
      <c r="B178" s="431" t="s">
        <v>91</v>
      </c>
      <c r="C178" s="432" t="s">
        <v>992</v>
      </c>
      <c r="D178" s="432"/>
      <c r="E178" s="8" t="s">
        <v>372</v>
      </c>
      <c r="F178" s="282" t="str">
        <f t="shared" si="100"/>
        <v>E3.P_B</v>
      </c>
      <c r="G178" s="283" t="s">
        <v>259</v>
      </c>
      <c r="H178" s="283" t="s">
        <v>397</v>
      </c>
      <c r="I178" s="459"/>
      <c r="J178" s="460" t="s">
        <v>61</v>
      </c>
      <c r="K178" s="375" t="str">
        <f t="shared" si="101"/>
        <v>E3.P_B.MR1</v>
      </c>
      <c r="L178" s="411" t="s">
        <v>367</v>
      </c>
      <c r="M178" s="412" t="s">
        <v>1073</v>
      </c>
      <c r="N178" s="288" t="s">
        <v>1074</v>
      </c>
      <c r="O178" s="288" t="s">
        <v>1075</v>
      </c>
      <c r="P178" s="378" t="s">
        <v>522</v>
      </c>
      <c r="Q178" s="379" t="str">
        <f t="shared" si="102"/>
        <v>E3.P_B.MR1-MP10-1</v>
      </c>
      <c r="R178" s="423" t="s">
        <v>1112</v>
      </c>
      <c r="S178" s="315" t="s">
        <v>1113</v>
      </c>
      <c r="T178" s="382">
        <v>0</v>
      </c>
      <c r="U178" s="383">
        <v>1</v>
      </c>
      <c r="V178" s="382" t="s">
        <v>67</v>
      </c>
      <c r="W178" s="296">
        <v>0</v>
      </c>
      <c r="X178" s="331">
        <v>0.5</v>
      </c>
      <c r="Y178" s="316">
        <v>0.5</v>
      </c>
      <c r="Z178" s="298">
        <v>0</v>
      </c>
      <c r="AA178" s="384"/>
      <c r="AB178" s="385"/>
      <c r="AC178" s="385"/>
      <c r="AD178" s="385"/>
      <c r="AE178" s="385"/>
      <c r="AF178" s="385"/>
      <c r="AG178" s="385"/>
      <c r="AH178" s="385"/>
      <c r="AI178" s="385"/>
      <c r="AJ178" s="385"/>
      <c r="AK178" s="385"/>
      <c r="AL178" s="385"/>
      <c r="AM178" s="385"/>
      <c r="AN178" s="385"/>
      <c r="AO178" s="385"/>
      <c r="AP178" s="385"/>
      <c r="AQ178" s="385"/>
      <c r="AR178" s="385"/>
      <c r="AS178" s="385"/>
      <c r="AT178" s="385"/>
      <c r="AU178" s="385"/>
      <c r="AV178" s="385"/>
      <c r="AW178" s="385"/>
      <c r="AX178" s="385"/>
      <c r="AY178" s="385"/>
      <c r="AZ178" s="385"/>
      <c r="BA178" s="385"/>
      <c r="BB178" s="385"/>
      <c r="BC178" s="386"/>
      <c r="BD178" s="302"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27" t="s">
        <v>1114</v>
      </c>
      <c r="EM178" s="319" t="s">
        <v>1112</v>
      </c>
      <c r="EN178" s="275" t="s">
        <v>1113</v>
      </c>
      <c r="EO178" s="387">
        <v>0</v>
      </c>
      <c r="EP178" s="387">
        <v>1</v>
      </c>
      <c r="EQ178" s="276">
        <v>0</v>
      </c>
      <c r="ER178" s="277">
        <v>0.5</v>
      </c>
      <c r="ES178" s="277">
        <v>0.5</v>
      </c>
      <c r="ET178" s="825">
        <v>0</v>
      </c>
    </row>
    <row r="179" spans="1:150" ht="72" customHeight="1" x14ac:dyDescent="0.2">
      <c r="A179" s="278" t="s">
        <v>90</v>
      </c>
      <c r="B179" s="431" t="s">
        <v>91</v>
      </c>
      <c r="C179" s="432" t="s">
        <v>992</v>
      </c>
      <c r="D179" s="432"/>
      <c r="E179" s="8" t="s">
        <v>372</v>
      </c>
      <c r="F179" s="282" t="str">
        <f t="shared" si="100"/>
        <v>E3.P_B</v>
      </c>
      <c r="G179" s="283" t="s">
        <v>259</v>
      </c>
      <c r="H179" s="283" t="s">
        <v>397</v>
      </c>
      <c r="I179" s="459"/>
      <c r="J179" s="460" t="s">
        <v>61</v>
      </c>
      <c r="K179" s="375" t="str">
        <f t="shared" si="101"/>
        <v>E3.P_B.MR1</v>
      </c>
      <c r="L179" s="411" t="s">
        <v>367</v>
      </c>
      <c r="M179" s="412" t="s">
        <v>1073</v>
      </c>
      <c r="N179" s="288" t="s">
        <v>1074</v>
      </c>
      <c r="O179" s="288" t="s">
        <v>1075</v>
      </c>
      <c r="P179" s="378" t="s">
        <v>610</v>
      </c>
      <c r="Q179" s="379" t="str">
        <f t="shared" si="102"/>
        <v>E3.P_B.MR1-MP11-1</v>
      </c>
      <c r="R179" s="423" t="s">
        <v>1116</v>
      </c>
      <c r="S179" s="315" t="s">
        <v>1117</v>
      </c>
      <c r="T179" s="382">
        <v>0</v>
      </c>
      <c r="U179" s="383">
        <v>1</v>
      </c>
      <c r="V179" s="382" t="s">
        <v>67</v>
      </c>
      <c r="W179" s="296">
        <v>0</v>
      </c>
      <c r="X179" s="297">
        <v>0</v>
      </c>
      <c r="Y179" s="296">
        <v>1</v>
      </c>
      <c r="Z179" s="298">
        <v>0</v>
      </c>
      <c r="AA179" s="384"/>
      <c r="AB179" s="385"/>
      <c r="AC179" s="385"/>
      <c r="AD179" s="385"/>
      <c r="AE179" s="385"/>
      <c r="AF179" s="385"/>
      <c r="AG179" s="385"/>
      <c r="AH179" s="385"/>
      <c r="AI179" s="385"/>
      <c r="AJ179" s="385"/>
      <c r="AK179" s="385"/>
      <c r="AL179" s="385"/>
      <c r="AM179" s="385"/>
      <c r="AN179" s="385"/>
      <c r="AO179" s="385"/>
      <c r="AP179" s="385"/>
      <c r="AQ179" s="385"/>
      <c r="AR179" s="385"/>
      <c r="AS179" s="385"/>
      <c r="AT179" s="385"/>
      <c r="AU179" s="385"/>
      <c r="AV179" s="385"/>
      <c r="AW179" s="385"/>
      <c r="AX179" s="385"/>
      <c r="AY179" s="385"/>
      <c r="AZ179" s="385"/>
      <c r="BA179" s="385"/>
      <c r="BB179" s="385"/>
      <c r="BC179" s="386"/>
      <c r="BD179" s="302"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27" t="s">
        <v>1118</v>
      </c>
      <c r="EM179" s="319" t="s">
        <v>1116</v>
      </c>
      <c r="EN179" s="275" t="s">
        <v>1117</v>
      </c>
      <c r="EO179" s="387">
        <v>0</v>
      </c>
      <c r="EP179" s="387">
        <v>1</v>
      </c>
      <c r="EQ179" s="276">
        <v>0</v>
      </c>
      <c r="ER179" s="838">
        <v>0.1</v>
      </c>
      <c r="ES179" s="838">
        <v>0.9</v>
      </c>
      <c r="ET179" s="825">
        <v>0</v>
      </c>
    </row>
    <row r="180" spans="1:150" ht="67.5" customHeight="1" x14ac:dyDescent="0.2">
      <c r="A180" s="278" t="s">
        <v>90</v>
      </c>
      <c r="B180" s="431" t="s">
        <v>91</v>
      </c>
      <c r="C180" s="432" t="s">
        <v>992</v>
      </c>
      <c r="D180" s="432"/>
      <c r="E180" s="8" t="s">
        <v>372</v>
      </c>
      <c r="F180" s="282" t="str">
        <f t="shared" si="100"/>
        <v>E3.P_B</v>
      </c>
      <c r="G180" s="283" t="s">
        <v>259</v>
      </c>
      <c r="H180" s="283" t="s">
        <v>397</v>
      </c>
      <c r="I180" s="459"/>
      <c r="J180" s="460" t="s">
        <v>61</v>
      </c>
      <c r="K180" s="375" t="str">
        <f t="shared" si="101"/>
        <v>E3.P_B.MR1</v>
      </c>
      <c r="L180" s="411" t="s">
        <v>367</v>
      </c>
      <c r="M180" s="412" t="s">
        <v>1073</v>
      </c>
      <c r="N180" s="288" t="s">
        <v>1074</v>
      </c>
      <c r="O180" s="288" t="s">
        <v>1075</v>
      </c>
      <c r="P180" s="378" t="s">
        <v>615</v>
      </c>
      <c r="Q180" s="379" t="str">
        <f t="shared" si="102"/>
        <v>E3.P_B.MR1-MP12-1</v>
      </c>
      <c r="R180" s="423" t="s">
        <v>1120</v>
      </c>
      <c r="S180" s="315" t="s">
        <v>906</v>
      </c>
      <c r="T180" s="382">
        <v>0</v>
      </c>
      <c r="U180" s="383">
        <v>1</v>
      </c>
      <c r="V180" s="382" t="s">
        <v>67</v>
      </c>
      <c r="W180" s="322">
        <v>0.02</v>
      </c>
      <c r="X180" s="331">
        <v>0.2</v>
      </c>
      <c r="Y180" s="322">
        <v>0.08</v>
      </c>
      <c r="Z180" s="317">
        <v>0.7</v>
      </c>
      <c r="AA180" s="384"/>
      <c r="AB180" s="385"/>
      <c r="AC180" s="385"/>
      <c r="AD180" s="385"/>
      <c r="AE180" s="385"/>
      <c r="AF180" s="385"/>
      <c r="AG180" s="385"/>
      <c r="AH180" s="385"/>
      <c r="AI180" s="385"/>
      <c r="AJ180" s="385"/>
      <c r="AK180" s="385"/>
      <c r="AL180" s="385"/>
      <c r="AM180" s="385"/>
      <c r="AN180" s="385"/>
      <c r="AO180" s="385"/>
      <c r="AP180" s="385"/>
      <c r="AQ180" s="385"/>
      <c r="AR180" s="385"/>
      <c r="AS180" s="385"/>
      <c r="AT180" s="385"/>
      <c r="AU180" s="385"/>
      <c r="AV180" s="385"/>
      <c r="AW180" s="385"/>
      <c r="AX180" s="385"/>
      <c r="AY180" s="385"/>
      <c r="AZ180" s="385"/>
      <c r="BA180" s="385"/>
      <c r="BB180" s="385"/>
      <c r="BC180" s="386"/>
      <c r="BD180" s="302"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27" t="s">
        <v>1121</v>
      </c>
      <c r="EM180" s="319" t="s">
        <v>1120</v>
      </c>
      <c r="EN180" s="275" t="s">
        <v>906</v>
      </c>
      <c r="EO180" s="387">
        <v>0</v>
      </c>
      <c r="EP180" s="387">
        <v>1</v>
      </c>
      <c r="EQ180" s="330">
        <v>0.02</v>
      </c>
      <c r="ER180" s="838">
        <v>0</v>
      </c>
      <c r="ES180" s="330">
        <v>0.08</v>
      </c>
      <c r="ET180" s="841">
        <v>0.9</v>
      </c>
    </row>
    <row r="181" spans="1:150" ht="45" customHeight="1" thickBot="1" x14ac:dyDescent="0.25">
      <c r="A181" s="278" t="s">
        <v>90</v>
      </c>
      <c r="B181" s="431" t="s">
        <v>91</v>
      </c>
      <c r="C181" s="432" t="s">
        <v>992</v>
      </c>
      <c r="D181" s="432"/>
      <c r="E181" s="8" t="s">
        <v>372</v>
      </c>
      <c r="F181" s="282" t="str">
        <f t="shared" si="100"/>
        <v>E3.P_B</v>
      </c>
      <c r="G181" s="283" t="s">
        <v>259</v>
      </c>
      <c r="H181" s="283" t="s">
        <v>397</v>
      </c>
      <c r="I181" s="465"/>
      <c r="J181" s="466" t="s">
        <v>61</v>
      </c>
      <c r="K181" s="467" t="str">
        <f t="shared" si="101"/>
        <v>E3.P_B.MR1</v>
      </c>
      <c r="L181" s="427" t="s">
        <v>367</v>
      </c>
      <c r="M181" s="428" t="s">
        <v>1073</v>
      </c>
      <c r="N181" s="389" t="s">
        <v>1074</v>
      </c>
      <c r="O181" s="389" t="s">
        <v>1075</v>
      </c>
      <c r="P181" s="392" t="s">
        <v>620</v>
      </c>
      <c r="Q181" s="393" t="str">
        <f t="shared" si="102"/>
        <v>E3.P_B.MR1-MP13-1</v>
      </c>
      <c r="R181" s="478" t="s">
        <v>1123</v>
      </c>
      <c r="S181" s="338" t="s">
        <v>1124</v>
      </c>
      <c r="T181" s="621">
        <v>0</v>
      </c>
      <c r="U181" s="622">
        <v>1</v>
      </c>
      <c r="V181" s="394" t="s">
        <v>67</v>
      </c>
      <c r="W181" s="354">
        <v>0</v>
      </c>
      <c r="X181" s="397">
        <v>0.35</v>
      </c>
      <c r="Y181" s="396">
        <v>0.35</v>
      </c>
      <c r="Z181" s="405">
        <v>0.3</v>
      </c>
      <c r="AA181" s="384"/>
      <c r="AB181" s="385"/>
      <c r="AC181" s="385"/>
      <c r="AD181" s="385"/>
      <c r="AE181" s="385"/>
      <c r="AF181" s="385"/>
      <c r="AG181" s="385"/>
      <c r="AH181" s="385"/>
      <c r="AI181" s="385"/>
      <c r="AJ181" s="385"/>
      <c r="AK181" s="385"/>
      <c r="AL181" s="385"/>
      <c r="AM181" s="385"/>
      <c r="AN181" s="385"/>
      <c r="AO181" s="385"/>
      <c r="AP181" s="385"/>
      <c r="AQ181" s="385"/>
      <c r="AR181" s="385"/>
      <c r="AS181" s="385"/>
      <c r="AT181" s="385"/>
      <c r="AU181" s="385"/>
      <c r="AV181" s="385"/>
      <c r="AW181" s="385"/>
      <c r="AX181" s="385"/>
      <c r="AY181" s="385"/>
      <c r="AZ181" s="385"/>
      <c r="BA181" s="385"/>
      <c r="BB181" s="385"/>
      <c r="BC181" s="386"/>
      <c r="BD181" s="302"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27" t="s">
        <v>1125</v>
      </c>
      <c r="EM181" s="319" t="s">
        <v>1123</v>
      </c>
      <c r="EN181" s="275" t="s">
        <v>1124</v>
      </c>
      <c r="EO181" s="387">
        <v>0</v>
      </c>
      <c r="EP181" s="387">
        <v>1</v>
      </c>
      <c r="EQ181" s="276">
        <v>0</v>
      </c>
      <c r="ER181" s="842">
        <v>0</v>
      </c>
      <c r="ES181" s="330">
        <v>0.35</v>
      </c>
      <c r="ET181" s="843">
        <v>0.65</v>
      </c>
    </row>
    <row r="182" spans="1:150" ht="90.75" customHeight="1" x14ac:dyDescent="0.2">
      <c r="A182" s="278" t="s">
        <v>90</v>
      </c>
      <c r="B182" s="431" t="s">
        <v>91</v>
      </c>
      <c r="C182" s="432" t="s">
        <v>992</v>
      </c>
      <c r="D182" s="433" t="s">
        <v>1127</v>
      </c>
      <c r="E182" s="3" t="s">
        <v>530</v>
      </c>
      <c r="F182" s="3" t="str">
        <f t="shared" si="100"/>
        <v>E3.P_C</v>
      </c>
      <c r="G182" s="481" t="s">
        <v>273</v>
      </c>
      <c r="H182" s="363" t="s">
        <v>408</v>
      </c>
      <c r="I182" s="456" t="s">
        <v>1128</v>
      </c>
      <c r="J182" s="457" t="s">
        <v>61</v>
      </c>
      <c r="K182" s="458" t="str">
        <f t="shared" si="101"/>
        <v>E3.P_C.MR1</v>
      </c>
      <c r="L182" s="362" t="s">
        <v>381</v>
      </c>
      <c r="M182" s="363" t="s">
        <v>1129</v>
      </c>
      <c r="N182" s="364">
        <v>99</v>
      </c>
      <c r="O182" s="248">
        <v>99</v>
      </c>
      <c r="P182" s="366" t="s">
        <v>64</v>
      </c>
      <c r="Q182" s="367" t="str">
        <f t="shared" si="102"/>
        <v>E3.P_C.MR1-MP01-1</v>
      </c>
      <c r="R182" s="419" t="s">
        <v>1130</v>
      </c>
      <c r="S182" s="369" t="s">
        <v>1131</v>
      </c>
      <c r="T182" s="370">
        <v>184</v>
      </c>
      <c r="U182" s="371">
        <v>300</v>
      </c>
      <c r="V182" s="370" t="s">
        <v>67</v>
      </c>
      <c r="W182" s="256">
        <v>0</v>
      </c>
      <c r="X182" s="372">
        <v>150</v>
      </c>
      <c r="Y182" s="256">
        <v>150</v>
      </c>
      <c r="Z182" s="373">
        <v>0</v>
      </c>
      <c r="AA182" s="592">
        <f>323616000+300000000-447232000</f>
        <v>176384000</v>
      </c>
      <c r="AB182" s="593">
        <f>103032235+896967765-1000000000</f>
        <v>0</v>
      </c>
      <c r="AC182" s="593">
        <v>1000000000</v>
      </c>
      <c r="AD182" s="593">
        <v>0</v>
      </c>
      <c r="AE182" s="593">
        <v>0</v>
      </c>
      <c r="AF182" s="593">
        <v>23616000</v>
      </c>
      <c r="AG182" s="593">
        <f t="shared" ref="AG182" si="123">SUM(AA182:AF182)</f>
        <v>1200000000</v>
      </c>
      <c r="AH182" s="593">
        <f t="shared" ref="AH182:AL182" si="124">AA182*1.035</f>
        <v>182557440</v>
      </c>
      <c r="AI182" s="593">
        <f t="shared" si="124"/>
        <v>0</v>
      </c>
      <c r="AJ182" s="593">
        <f t="shared" si="124"/>
        <v>1034999999.9999999</v>
      </c>
      <c r="AK182" s="593">
        <f t="shared" si="124"/>
        <v>0</v>
      </c>
      <c r="AL182" s="593">
        <f t="shared" si="124"/>
        <v>0</v>
      </c>
      <c r="AM182" s="593">
        <f>AF182*1.035</f>
        <v>24442559.999999996</v>
      </c>
      <c r="AN182" s="593">
        <f t="shared" ref="AN182" si="125">SUM(AH182:AM182)</f>
        <v>1242000000</v>
      </c>
      <c r="AO182" s="593">
        <f t="shared" ref="AO182:AS182" si="126">AH182*1.035</f>
        <v>188946950.39999998</v>
      </c>
      <c r="AP182" s="593">
        <f t="shared" si="126"/>
        <v>0</v>
      </c>
      <c r="AQ182" s="593">
        <f t="shared" si="126"/>
        <v>1071224999.9999998</v>
      </c>
      <c r="AR182" s="593">
        <f t="shared" si="126"/>
        <v>0</v>
      </c>
      <c r="AS182" s="593">
        <f t="shared" si="126"/>
        <v>0</v>
      </c>
      <c r="AT182" s="593">
        <f>AM182*1.035</f>
        <v>25298049.599999994</v>
      </c>
      <c r="AU182" s="593">
        <f t="shared" ref="AU182" si="127">SUM(AO182:AT182)</f>
        <v>1285469999.9999995</v>
      </c>
      <c r="AV182" s="593">
        <f t="shared" ref="AV182:AZ182" si="128">AO182*1.035</f>
        <v>195560093.66399997</v>
      </c>
      <c r="AW182" s="593">
        <f t="shared" si="128"/>
        <v>0</v>
      </c>
      <c r="AX182" s="593">
        <f t="shared" si="128"/>
        <v>1108717874.9999998</v>
      </c>
      <c r="AY182" s="593">
        <f t="shared" si="128"/>
        <v>0</v>
      </c>
      <c r="AZ182" s="593">
        <f t="shared" si="128"/>
        <v>0</v>
      </c>
      <c r="BA182" s="593">
        <f>AT182*1.035</f>
        <v>26183481.335999992</v>
      </c>
      <c r="BB182" s="593">
        <f t="shared" ref="BB182" si="129">SUM(AV182:BA182)</f>
        <v>1330461449.9999998</v>
      </c>
      <c r="BC182" s="661">
        <f t="shared" ref="BC182" si="130">+BB182+AU182+AN182+AG182</f>
        <v>5057931449.999999</v>
      </c>
      <c r="BD182" s="302"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27" t="s">
        <v>1132</v>
      </c>
      <c r="EM182" s="319" t="s">
        <v>1130</v>
      </c>
      <c r="EN182" s="275" t="s">
        <v>1131</v>
      </c>
      <c r="EO182" s="275">
        <v>184</v>
      </c>
      <c r="EP182" s="275">
        <v>300</v>
      </c>
      <c r="EQ182" s="276">
        <v>0</v>
      </c>
      <c r="ER182" s="839">
        <v>58</v>
      </c>
      <c r="ES182" s="839">
        <v>58</v>
      </c>
      <c r="ET182" s="825">
        <v>0</v>
      </c>
    </row>
    <row r="183" spans="1:150" ht="62.25" customHeight="1" x14ac:dyDescent="0.2">
      <c r="A183" s="278" t="s">
        <v>90</v>
      </c>
      <c r="B183" s="431" t="s">
        <v>91</v>
      </c>
      <c r="C183" s="432" t="s">
        <v>992</v>
      </c>
      <c r="D183" s="432"/>
      <c r="E183" s="8" t="s">
        <v>530</v>
      </c>
      <c r="F183" s="8" t="str">
        <f t="shared" si="100"/>
        <v>E3.P_C</v>
      </c>
      <c r="G183" s="412" t="s">
        <v>273</v>
      </c>
      <c r="H183" s="412" t="s">
        <v>408</v>
      </c>
      <c r="I183" s="459"/>
      <c r="J183" s="460" t="s">
        <v>61</v>
      </c>
      <c r="K183" s="375" t="str">
        <f t="shared" si="101"/>
        <v>E3.P_C.MR1</v>
      </c>
      <c r="L183" s="411" t="s">
        <v>381</v>
      </c>
      <c r="M183" s="412" t="s">
        <v>1129</v>
      </c>
      <c r="N183" s="376">
        <v>99</v>
      </c>
      <c r="O183" s="289">
        <v>99</v>
      </c>
      <c r="P183" s="378" t="s">
        <v>87</v>
      </c>
      <c r="Q183" s="379" t="str">
        <f t="shared" si="102"/>
        <v>E3.P_C.MR1-MP02-1</v>
      </c>
      <c r="R183" s="423" t="s">
        <v>1134</v>
      </c>
      <c r="S183" s="315" t="s">
        <v>1135</v>
      </c>
      <c r="T183" s="294">
        <v>1</v>
      </c>
      <c r="U183" s="295">
        <v>1</v>
      </c>
      <c r="V183" s="294" t="s">
        <v>102</v>
      </c>
      <c r="W183" s="322">
        <v>0.25</v>
      </c>
      <c r="X183" s="323">
        <v>0.25</v>
      </c>
      <c r="Y183" s="322">
        <v>0.25</v>
      </c>
      <c r="Z183" s="324">
        <v>0.25</v>
      </c>
      <c r="AA183" s="299"/>
      <c r="AB183" s="300"/>
      <c r="AC183" s="300"/>
      <c r="AD183" s="300"/>
      <c r="AE183" s="300"/>
      <c r="AF183" s="300"/>
      <c r="AG183" s="300"/>
      <c r="AH183" s="300"/>
      <c r="AI183" s="300"/>
      <c r="AJ183" s="300"/>
      <c r="AK183" s="300"/>
      <c r="AL183" s="300"/>
      <c r="AM183" s="300"/>
      <c r="AN183" s="300"/>
      <c r="AO183" s="300"/>
      <c r="AP183" s="300"/>
      <c r="AQ183" s="300"/>
      <c r="AR183" s="300"/>
      <c r="AS183" s="300"/>
      <c r="AT183" s="300"/>
      <c r="AU183" s="300"/>
      <c r="AV183" s="300"/>
      <c r="AW183" s="300"/>
      <c r="AX183" s="300"/>
      <c r="AY183" s="300"/>
      <c r="AZ183" s="300"/>
      <c r="BA183" s="300"/>
      <c r="BB183" s="300"/>
      <c r="BC183" s="301"/>
      <c r="BD183" s="302"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27" t="s">
        <v>1136</v>
      </c>
      <c r="EM183" s="319" t="s">
        <v>1134</v>
      </c>
      <c r="EN183" s="275" t="s">
        <v>1135</v>
      </c>
      <c r="EO183" s="275">
        <v>1</v>
      </c>
      <c r="EP183" s="275">
        <v>1</v>
      </c>
      <c r="EQ183" s="330">
        <v>0.25</v>
      </c>
      <c r="ER183" s="330">
        <v>0.25</v>
      </c>
      <c r="ES183" s="330">
        <v>0.25</v>
      </c>
      <c r="ET183" s="824">
        <v>0.25</v>
      </c>
    </row>
    <row r="184" spans="1:150" ht="69" customHeight="1" thickBot="1" x14ac:dyDescent="0.25">
      <c r="A184" s="278" t="s">
        <v>90</v>
      </c>
      <c r="B184" s="431" t="s">
        <v>91</v>
      </c>
      <c r="C184" s="432" t="s">
        <v>992</v>
      </c>
      <c r="D184" s="432"/>
      <c r="E184" s="8" t="s">
        <v>530</v>
      </c>
      <c r="F184" s="8" t="str">
        <f t="shared" si="100"/>
        <v>E3.P_C</v>
      </c>
      <c r="G184" s="412" t="s">
        <v>273</v>
      </c>
      <c r="H184" s="412" t="s">
        <v>408</v>
      </c>
      <c r="I184" s="465"/>
      <c r="J184" s="466" t="s">
        <v>61</v>
      </c>
      <c r="K184" s="467" t="str">
        <f t="shared" si="101"/>
        <v>E3.P_C.MR1</v>
      </c>
      <c r="L184" s="427" t="s">
        <v>381</v>
      </c>
      <c r="M184" s="428" t="s">
        <v>1129</v>
      </c>
      <c r="N184" s="390">
        <v>99</v>
      </c>
      <c r="O184" s="429">
        <v>99</v>
      </c>
      <c r="P184" s="392" t="s">
        <v>99</v>
      </c>
      <c r="Q184" s="393" t="str">
        <f t="shared" si="102"/>
        <v>E3.P_C.MR1-MP03-1</v>
      </c>
      <c r="R184" s="478" t="s">
        <v>1138</v>
      </c>
      <c r="S184" s="338" t="s">
        <v>1139</v>
      </c>
      <c r="T184" s="352">
        <v>3610</v>
      </c>
      <c r="U184" s="353">
        <v>3610</v>
      </c>
      <c r="V184" s="352" t="s">
        <v>102</v>
      </c>
      <c r="W184" s="354">
        <v>610</v>
      </c>
      <c r="X184" s="355">
        <v>1000</v>
      </c>
      <c r="Y184" s="354">
        <v>1000</v>
      </c>
      <c r="Z184" s="356">
        <v>1000</v>
      </c>
      <c r="AA184" s="299"/>
      <c r="AB184" s="300"/>
      <c r="AC184" s="300"/>
      <c r="AD184" s="300"/>
      <c r="AE184" s="300"/>
      <c r="AF184" s="300"/>
      <c r="AG184" s="300"/>
      <c r="AH184" s="300"/>
      <c r="AI184" s="300"/>
      <c r="AJ184" s="300"/>
      <c r="AK184" s="300"/>
      <c r="AL184" s="300"/>
      <c r="AM184" s="300"/>
      <c r="AN184" s="300"/>
      <c r="AO184" s="300"/>
      <c r="AP184" s="300"/>
      <c r="AQ184" s="300"/>
      <c r="AR184" s="300"/>
      <c r="AS184" s="300"/>
      <c r="AT184" s="300"/>
      <c r="AU184" s="300"/>
      <c r="AV184" s="300"/>
      <c r="AW184" s="300"/>
      <c r="AX184" s="300"/>
      <c r="AY184" s="300"/>
      <c r="AZ184" s="300"/>
      <c r="BA184" s="300"/>
      <c r="BB184" s="300"/>
      <c r="BC184" s="301"/>
      <c r="BD184" s="302"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27" t="s">
        <v>1140</v>
      </c>
      <c r="EM184" s="319" t="s">
        <v>1138</v>
      </c>
      <c r="EN184" s="275" t="s">
        <v>1139</v>
      </c>
      <c r="EO184" s="649">
        <v>3610</v>
      </c>
      <c r="EP184" s="809">
        <v>3610</v>
      </c>
      <c r="EQ184" s="808">
        <v>3610</v>
      </c>
      <c r="ER184" s="808">
        <v>3610</v>
      </c>
      <c r="ES184" s="808">
        <v>3610</v>
      </c>
      <c r="ET184" s="835">
        <v>3610</v>
      </c>
    </row>
    <row r="185" spans="1:150" ht="153.75" customHeight="1" thickBot="1" x14ac:dyDescent="0.25">
      <c r="A185" s="278" t="s">
        <v>90</v>
      </c>
      <c r="B185" s="431" t="s">
        <v>91</v>
      </c>
      <c r="C185" s="432" t="s">
        <v>992</v>
      </c>
      <c r="D185" s="432"/>
      <c r="E185" s="8" t="s">
        <v>530</v>
      </c>
      <c r="F185" s="8" t="str">
        <f t="shared" si="100"/>
        <v>E3.P_C</v>
      </c>
      <c r="G185" s="428" t="s">
        <v>273</v>
      </c>
      <c r="H185" s="428" t="s">
        <v>408</v>
      </c>
      <c r="I185" s="663" t="s">
        <v>1142</v>
      </c>
      <c r="J185" s="664" t="s">
        <v>167</v>
      </c>
      <c r="K185" s="665" t="str">
        <f t="shared" si="101"/>
        <v>E3.P_C.MR2</v>
      </c>
      <c r="L185" s="578" t="s">
        <v>393</v>
      </c>
      <c r="M185" s="579" t="s">
        <v>1143</v>
      </c>
      <c r="N185" s="587">
        <v>2</v>
      </c>
      <c r="O185" s="666">
        <v>5</v>
      </c>
      <c r="P185" s="244" t="s">
        <v>64</v>
      </c>
      <c r="Q185" s="25" t="str">
        <f t="shared" si="102"/>
        <v>E3.P_C.MR2-MP01-1</v>
      </c>
      <c r="R185" s="579" t="s">
        <v>1144</v>
      </c>
      <c r="S185" s="667" t="s">
        <v>305</v>
      </c>
      <c r="T185" s="253">
        <v>0</v>
      </c>
      <c r="U185" s="580">
        <v>1</v>
      </c>
      <c r="V185" s="253" t="s">
        <v>67</v>
      </c>
      <c r="W185" s="668">
        <v>0.25</v>
      </c>
      <c r="X185" s="669">
        <v>0.25</v>
      </c>
      <c r="Y185" s="668">
        <v>0.25</v>
      </c>
      <c r="Z185" s="670">
        <v>0.25</v>
      </c>
      <c r="AA185" s="299"/>
      <c r="AB185" s="300"/>
      <c r="AC185" s="300"/>
      <c r="AD185" s="300"/>
      <c r="AE185" s="300"/>
      <c r="AF185" s="300"/>
      <c r="AG185" s="300"/>
      <c r="AH185" s="300"/>
      <c r="AI185" s="300"/>
      <c r="AJ185" s="300"/>
      <c r="AK185" s="300"/>
      <c r="AL185" s="300"/>
      <c r="AM185" s="300"/>
      <c r="AN185" s="300"/>
      <c r="AO185" s="300"/>
      <c r="AP185" s="300"/>
      <c r="AQ185" s="300"/>
      <c r="AR185" s="300"/>
      <c r="AS185" s="300"/>
      <c r="AT185" s="300"/>
      <c r="AU185" s="300"/>
      <c r="AV185" s="300"/>
      <c r="AW185" s="300"/>
      <c r="AX185" s="300"/>
      <c r="AY185" s="300"/>
      <c r="AZ185" s="300"/>
      <c r="BA185" s="300"/>
      <c r="BB185" s="300"/>
      <c r="BC185" s="301"/>
      <c r="BD185" s="302"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27" t="s">
        <v>1145</v>
      </c>
      <c r="EM185" s="319" t="s">
        <v>1144</v>
      </c>
      <c r="EN185" s="275" t="s">
        <v>305</v>
      </c>
      <c r="EO185" s="275">
        <v>0</v>
      </c>
      <c r="EP185" s="275">
        <v>1</v>
      </c>
      <c r="EQ185" s="330">
        <v>0.25</v>
      </c>
      <c r="ER185" s="842">
        <v>0</v>
      </c>
      <c r="ES185" s="842">
        <v>0</v>
      </c>
      <c r="ET185" s="843">
        <v>0.75</v>
      </c>
    </row>
    <row r="186" spans="1:150" ht="118.5" customHeight="1" x14ac:dyDescent="0.2">
      <c r="A186" s="278" t="s">
        <v>90</v>
      </c>
      <c r="B186" s="431" t="s">
        <v>91</v>
      </c>
      <c r="C186" s="432" t="s">
        <v>992</v>
      </c>
      <c r="D186" s="433" t="s">
        <v>827</v>
      </c>
      <c r="E186" s="3" t="s">
        <v>641</v>
      </c>
      <c r="F186" s="434" t="str">
        <f t="shared" si="100"/>
        <v>E3.P_D</v>
      </c>
      <c r="G186" s="435" t="s">
        <v>284</v>
      </c>
      <c r="H186" s="480" t="s">
        <v>430</v>
      </c>
      <c r="I186" s="456" t="s">
        <v>1147</v>
      </c>
      <c r="J186" s="457" t="s">
        <v>61</v>
      </c>
      <c r="K186" s="458" t="str">
        <f t="shared" si="101"/>
        <v>E3.P_D.MR1</v>
      </c>
      <c r="L186" s="517" t="s">
        <v>404</v>
      </c>
      <c r="M186" s="518" t="s">
        <v>1148</v>
      </c>
      <c r="N186" s="482">
        <v>0</v>
      </c>
      <c r="O186" s="482">
        <v>6</v>
      </c>
      <c r="P186" s="645" t="s">
        <v>64</v>
      </c>
      <c r="Q186" s="484" t="str">
        <f t="shared" si="102"/>
        <v>E3.P_D.MR1-MP01-1</v>
      </c>
      <c r="R186" s="624" t="s">
        <v>1149</v>
      </c>
      <c r="S186" s="522" t="s">
        <v>1150</v>
      </c>
      <c r="T186" s="523">
        <v>0</v>
      </c>
      <c r="U186" s="524">
        <v>1</v>
      </c>
      <c r="V186" s="523" t="s">
        <v>67</v>
      </c>
      <c r="W186" s="627">
        <v>0.5</v>
      </c>
      <c r="X186" s="628">
        <v>0.5</v>
      </c>
      <c r="Y186" s="525">
        <v>0</v>
      </c>
      <c r="Z186" s="671">
        <v>0</v>
      </c>
      <c r="AA186" s="592">
        <f>99000000+100000000+110000000-163150612</f>
        <v>145849388</v>
      </c>
      <c r="AB186" s="593">
        <v>0</v>
      </c>
      <c r="AC186" s="593">
        <v>0</v>
      </c>
      <c r="AD186" s="593">
        <f>49000000+5150612</f>
        <v>54150612</v>
      </c>
      <c r="AE186" s="593">
        <v>0</v>
      </c>
      <c r="AF186" s="593"/>
      <c r="AG186" s="593">
        <f t="shared" ref="AG186" si="131">SUM(AA186:AF186)</f>
        <v>200000000</v>
      </c>
      <c r="AH186" s="593">
        <f>AA186*1.035</f>
        <v>150954116.57999998</v>
      </c>
      <c r="AI186" s="593">
        <f>AB186*1.035</f>
        <v>0</v>
      </c>
      <c r="AJ186" s="593">
        <v>293000000</v>
      </c>
      <c r="AK186" s="593">
        <f>AD186*1.035</f>
        <v>56045883.419999994</v>
      </c>
      <c r="AL186" s="593">
        <f t="shared" ref="AL186" si="132">AE186*1.035</f>
        <v>0</v>
      </c>
      <c r="AM186" s="593">
        <f>AF186*1.035</f>
        <v>0</v>
      </c>
      <c r="AN186" s="593">
        <f t="shared" ref="AN186" si="133">SUM(AH186:AM186)</f>
        <v>500000000</v>
      </c>
      <c r="AO186" s="593">
        <f t="shared" ref="AO186:AT186" si="134">+AH186</f>
        <v>150954116.57999998</v>
      </c>
      <c r="AP186" s="593">
        <f t="shared" si="134"/>
        <v>0</v>
      </c>
      <c r="AQ186" s="593">
        <f t="shared" si="134"/>
        <v>293000000</v>
      </c>
      <c r="AR186" s="593">
        <f t="shared" si="134"/>
        <v>56045883.419999994</v>
      </c>
      <c r="AS186" s="593">
        <f t="shared" si="134"/>
        <v>0</v>
      </c>
      <c r="AT186" s="593">
        <f t="shared" si="134"/>
        <v>0</v>
      </c>
      <c r="AU186" s="593">
        <f t="shared" ref="AU186" si="135">SUM(AO186:AT186)</f>
        <v>500000000</v>
      </c>
      <c r="AV186" s="593">
        <f t="shared" ref="AV186:BA186" si="136">+AA186</f>
        <v>145849388</v>
      </c>
      <c r="AW186" s="593">
        <f t="shared" si="136"/>
        <v>0</v>
      </c>
      <c r="AX186" s="593">
        <f t="shared" si="136"/>
        <v>0</v>
      </c>
      <c r="AY186" s="593">
        <f t="shared" si="136"/>
        <v>54150612</v>
      </c>
      <c r="AZ186" s="593">
        <f t="shared" si="136"/>
        <v>0</v>
      </c>
      <c r="BA186" s="593">
        <f t="shared" si="136"/>
        <v>0</v>
      </c>
      <c r="BB186" s="593">
        <f t="shared" ref="BB186" si="137">SUM(AV186:BA186)</f>
        <v>200000000</v>
      </c>
      <c r="BC186" s="661">
        <f t="shared" ref="BC186" si="138">+BB186+AU186+AN186+AG186</f>
        <v>1400000000</v>
      </c>
      <c r="BD186" s="302"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33" t="s">
        <v>1152</v>
      </c>
      <c r="EM186" s="319" t="s">
        <v>1149</v>
      </c>
      <c r="EN186" s="275" t="s">
        <v>1150</v>
      </c>
      <c r="EO186" s="275">
        <v>0</v>
      </c>
      <c r="EP186" s="275">
        <v>1</v>
      </c>
      <c r="EQ186" s="277">
        <v>0.5</v>
      </c>
      <c r="ER186" s="814">
        <v>0.3</v>
      </c>
      <c r="ES186" s="814">
        <v>0.2</v>
      </c>
      <c r="ET186" s="825">
        <v>0</v>
      </c>
    </row>
    <row r="187" spans="1:150" ht="39.75" customHeight="1" x14ac:dyDescent="0.2">
      <c r="A187" s="278" t="s">
        <v>90</v>
      </c>
      <c r="B187" s="431" t="s">
        <v>91</v>
      </c>
      <c r="C187" s="432" t="s">
        <v>992</v>
      </c>
      <c r="D187" s="432"/>
      <c r="E187" s="8" t="s">
        <v>641</v>
      </c>
      <c r="F187" s="282" t="str">
        <f t="shared" si="100"/>
        <v>E3.P_D</v>
      </c>
      <c r="G187" s="455" t="s">
        <v>284</v>
      </c>
      <c r="H187" s="455" t="s">
        <v>430</v>
      </c>
      <c r="I187" s="459"/>
      <c r="J187" s="460" t="s">
        <v>61</v>
      </c>
      <c r="K187" s="375" t="str">
        <f t="shared" si="101"/>
        <v>E3.P_D.MR1</v>
      </c>
      <c r="L187" s="411" t="s">
        <v>404</v>
      </c>
      <c r="M187" s="412" t="s">
        <v>1148</v>
      </c>
      <c r="N187" s="494">
        <v>0</v>
      </c>
      <c r="O187" s="494">
        <v>6</v>
      </c>
      <c r="P187" s="483" t="s">
        <v>87</v>
      </c>
      <c r="Q187" s="495" t="str">
        <f t="shared" si="102"/>
        <v>E3.P_D.MR1-MP02-1</v>
      </c>
      <c r="R187" s="630" t="s">
        <v>1154</v>
      </c>
      <c r="S187" s="531" t="s">
        <v>1155</v>
      </c>
      <c r="T187" s="532">
        <v>0</v>
      </c>
      <c r="U187" s="542">
        <v>1</v>
      </c>
      <c r="V187" s="541" t="s">
        <v>67</v>
      </c>
      <c r="W187" s="534">
        <v>0.1</v>
      </c>
      <c r="X187" s="535">
        <v>0.3</v>
      </c>
      <c r="Y187" s="534">
        <v>0.3</v>
      </c>
      <c r="Z187" s="543">
        <v>0.3</v>
      </c>
      <c r="AA187" s="544"/>
      <c r="AB187" s="545"/>
      <c r="AC187" s="545"/>
      <c r="AD187" s="545"/>
      <c r="AE187" s="545"/>
      <c r="AF187" s="545"/>
      <c r="AG187" s="545"/>
      <c r="AH187" s="545"/>
      <c r="AI187" s="545"/>
      <c r="AJ187" s="545"/>
      <c r="AK187" s="545"/>
      <c r="AL187" s="545"/>
      <c r="AM187" s="545"/>
      <c r="AN187" s="545"/>
      <c r="AO187" s="545"/>
      <c r="AP187" s="545"/>
      <c r="AQ187" s="545"/>
      <c r="AR187" s="545"/>
      <c r="AS187" s="545"/>
      <c r="AT187" s="545"/>
      <c r="AU187" s="545"/>
      <c r="AV187" s="545"/>
      <c r="AW187" s="545"/>
      <c r="AX187" s="545"/>
      <c r="AY187" s="545"/>
      <c r="AZ187" s="545"/>
      <c r="BA187" s="545"/>
      <c r="BB187" s="545"/>
      <c r="BC187" s="546"/>
      <c r="BD187" s="302"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33" t="s">
        <v>1156</v>
      </c>
      <c r="EM187" s="319" t="s">
        <v>1154</v>
      </c>
      <c r="EN187" s="275" t="s">
        <v>1155</v>
      </c>
      <c r="EO187" s="275">
        <v>0</v>
      </c>
      <c r="EP187" s="277">
        <v>100</v>
      </c>
      <c r="EQ187" s="277">
        <v>10</v>
      </c>
      <c r="ER187" s="277">
        <v>30</v>
      </c>
      <c r="ES187" s="277">
        <v>30</v>
      </c>
      <c r="ET187" s="828">
        <v>30</v>
      </c>
    </row>
    <row r="188" spans="1:150" ht="40.5" customHeight="1" x14ac:dyDescent="0.2">
      <c r="A188" s="278" t="s">
        <v>90</v>
      </c>
      <c r="B188" s="431" t="s">
        <v>91</v>
      </c>
      <c r="C188" s="432" t="s">
        <v>992</v>
      </c>
      <c r="D188" s="432"/>
      <c r="E188" s="8" t="s">
        <v>641</v>
      </c>
      <c r="F188" s="282" t="str">
        <f t="shared" si="100"/>
        <v>E3.P_D</v>
      </c>
      <c r="G188" s="455" t="s">
        <v>284</v>
      </c>
      <c r="H188" s="455" t="s">
        <v>430</v>
      </c>
      <c r="I188" s="459"/>
      <c r="J188" s="460" t="s">
        <v>61</v>
      </c>
      <c r="K188" s="375" t="str">
        <f t="shared" si="101"/>
        <v>E3.P_D.MR1</v>
      </c>
      <c r="L188" s="411" t="s">
        <v>404</v>
      </c>
      <c r="M188" s="412" t="s">
        <v>1148</v>
      </c>
      <c r="N188" s="494">
        <v>0</v>
      </c>
      <c r="O188" s="494">
        <v>6</v>
      </c>
      <c r="P188" s="483" t="s">
        <v>99</v>
      </c>
      <c r="Q188" s="495" t="str">
        <f t="shared" si="102"/>
        <v>E3.P_D.MR1-MP03-1</v>
      </c>
      <c r="R188" s="630" t="s">
        <v>1158</v>
      </c>
      <c r="S188" s="531" t="s">
        <v>1159</v>
      </c>
      <c r="T188" s="672">
        <v>0</v>
      </c>
      <c r="U188" s="673">
        <v>1</v>
      </c>
      <c r="V188" s="672" t="s">
        <v>67</v>
      </c>
      <c r="W188" s="536">
        <v>0</v>
      </c>
      <c r="X188" s="535">
        <v>0.5</v>
      </c>
      <c r="Y188" s="534">
        <v>0.5</v>
      </c>
      <c r="Z188" s="537">
        <v>0</v>
      </c>
      <c r="AA188" s="674"/>
      <c r="AB188" s="675"/>
      <c r="AC188" s="675"/>
      <c r="AD188" s="675"/>
      <c r="AE188" s="675"/>
      <c r="AF188" s="675"/>
      <c r="AG188" s="675"/>
      <c r="AH188" s="675"/>
      <c r="AI188" s="675"/>
      <c r="AJ188" s="675"/>
      <c r="AK188" s="675"/>
      <c r="AL188" s="675"/>
      <c r="AM188" s="675"/>
      <c r="AN188" s="675"/>
      <c r="AO188" s="675"/>
      <c r="AP188" s="675"/>
      <c r="AQ188" s="675"/>
      <c r="AR188" s="675"/>
      <c r="AS188" s="675"/>
      <c r="AT188" s="675"/>
      <c r="AU188" s="675"/>
      <c r="AV188" s="675"/>
      <c r="AW188" s="675"/>
      <c r="AX188" s="675"/>
      <c r="AY188" s="675"/>
      <c r="AZ188" s="675"/>
      <c r="BA188" s="675"/>
      <c r="BB188" s="675"/>
      <c r="BC188" s="676"/>
      <c r="BD188" s="302"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33" t="s">
        <v>1160</v>
      </c>
      <c r="EM188" s="319" t="s">
        <v>1158</v>
      </c>
      <c r="EN188" s="275" t="s">
        <v>1159</v>
      </c>
      <c r="EO188" s="387">
        <v>0</v>
      </c>
      <c r="EP188" s="387">
        <v>1</v>
      </c>
      <c r="EQ188" s="276">
        <v>0</v>
      </c>
      <c r="ER188" s="814">
        <v>0.3</v>
      </c>
      <c r="ES188" s="814">
        <v>0.4</v>
      </c>
      <c r="ET188" s="823">
        <v>0.3</v>
      </c>
    </row>
    <row r="189" spans="1:150" ht="36" customHeight="1" x14ac:dyDescent="0.2">
      <c r="A189" s="278" t="s">
        <v>90</v>
      </c>
      <c r="B189" s="431" t="s">
        <v>91</v>
      </c>
      <c r="C189" s="432" t="s">
        <v>992</v>
      </c>
      <c r="D189" s="432"/>
      <c r="E189" s="8" t="s">
        <v>641</v>
      </c>
      <c r="F189" s="282" t="str">
        <f t="shared" si="100"/>
        <v>E3.P_D</v>
      </c>
      <c r="G189" s="455" t="s">
        <v>284</v>
      </c>
      <c r="H189" s="455" t="s">
        <v>430</v>
      </c>
      <c r="I189" s="459"/>
      <c r="J189" s="460" t="s">
        <v>61</v>
      </c>
      <c r="K189" s="375" t="str">
        <f t="shared" si="101"/>
        <v>E3.P_D.MR1</v>
      </c>
      <c r="L189" s="411" t="s">
        <v>404</v>
      </c>
      <c r="M189" s="412" t="s">
        <v>1148</v>
      </c>
      <c r="N189" s="494">
        <v>0</v>
      </c>
      <c r="O189" s="494">
        <v>6</v>
      </c>
      <c r="P189" s="483" t="s">
        <v>112</v>
      </c>
      <c r="Q189" s="495" t="str">
        <f t="shared" si="102"/>
        <v>E3.P_D.MR1-MP04-1</v>
      </c>
      <c r="R189" s="630" t="s">
        <v>1162</v>
      </c>
      <c r="S189" s="531" t="s">
        <v>1163</v>
      </c>
      <c r="T189" s="672">
        <v>0</v>
      </c>
      <c r="U189" s="673">
        <v>2</v>
      </c>
      <c r="V189" s="672" t="s">
        <v>67</v>
      </c>
      <c r="W189" s="534">
        <v>0.5</v>
      </c>
      <c r="X189" s="677">
        <v>1</v>
      </c>
      <c r="Y189" s="534">
        <v>0.5</v>
      </c>
      <c r="Z189" s="537">
        <v>0</v>
      </c>
      <c r="AA189" s="674"/>
      <c r="AB189" s="675"/>
      <c r="AC189" s="675"/>
      <c r="AD189" s="675"/>
      <c r="AE189" s="675"/>
      <c r="AF189" s="675"/>
      <c r="AG189" s="675"/>
      <c r="AH189" s="675"/>
      <c r="AI189" s="675"/>
      <c r="AJ189" s="675"/>
      <c r="AK189" s="675"/>
      <c r="AL189" s="675"/>
      <c r="AM189" s="675"/>
      <c r="AN189" s="675"/>
      <c r="AO189" s="675"/>
      <c r="AP189" s="675"/>
      <c r="AQ189" s="675"/>
      <c r="AR189" s="675"/>
      <c r="AS189" s="675"/>
      <c r="AT189" s="675"/>
      <c r="AU189" s="675"/>
      <c r="AV189" s="675"/>
      <c r="AW189" s="675"/>
      <c r="AX189" s="675"/>
      <c r="AY189" s="675"/>
      <c r="AZ189" s="675"/>
      <c r="BA189" s="675"/>
      <c r="BB189" s="675"/>
      <c r="BC189" s="676"/>
      <c r="BD189" s="302"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33" t="s">
        <v>1164</v>
      </c>
      <c r="EM189" s="319" t="s">
        <v>1162</v>
      </c>
      <c r="EN189" s="275" t="s">
        <v>1163</v>
      </c>
      <c r="EO189" s="387">
        <v>0</v>
      </c>
      <c r="EP189" s="387">
        <v>2</v>
      </c>
      <c r="EQ189" s="277">
        <v>0</v>
      </c>
      <c r="ER189" s="814">
        <v>0.5</v>
      </c>
      <c r="ES189" s="277">
        <v>1</v>
      </c>
      <c r="ET189" s="823">
        <v>0.5</v>
      </c>
    </row>
    <row r="190" spans="1:150" ht="50.25" customHeight="1" thickBot="1" x14ac:dyDescent="0.25">
      <c r="A190" s="278" t="s">
        <v>90</v>
      </c>
      <c r="B190" s="431" t="s">
        <v>91</v>
      </c>
      <c r="C190" s="432" t="s">
        <v>992</v>
      </c>
      <c r="D190" s="432"/>
      <c r="E190" s="8" t="s">
        <v>641</v>
      </c>
      <c r="F190" s="282" t="str">
        <f t="shared" si="100"/>
        <v>E3.P_D</v>
      </c>
      <c r="G190" s="455" t="s">
        <v>284</v>
      </c>
      <c r="H190" s="455" t="s">
        <v>430</v>
      </c>
      <c r="I190" s="459"/>
      <c r="J190" s="460" t="s">
        <v>61</v>
      </c>
      <c r="K190" s="375" t="str">
        <f t="shared" si="101"/>
        <v>E3.P_D.MR1</v>
      </c>
      <c r="L190" s="411" t="s">
        <v>404</v>
      </c>
      <c r="M190" s="412" t="s">
        <v>1148</v>
      </c>
      <c r="N190" s="494">
        <v>0</v>
      </c>
      <c r="O190" s="494">
        <v>6</v>
      </c>
      <c r="P190" s="656" t="s">
        <v>122</v>
      </c>
      <c r="Q190" s="495" t="str">
        <f t="shared" si="102"/>
        <v>E3.P_D.MR1-MP05-1</v>
      </c>
      <c r="R190" s="630" t="s">
        <v>1166</v>
      </c>
      <c r="S190" s="531" t="s">
        <v>1167</v>
      </c>
      <c r="T190" s="672">
        <v>0</v>
      </c>
      <c r="U190" s="673">
        <v>1</v>
      </c>
      <c r="V190" s="672" t="s">
        <v>67</v>
      </c>
      <c r="W190" s="547">
        <v>0.25</v>
      </c>
      <c r="X190" s="548">
        <v>0.25</v>
      </c>
      <c r="Y190" s="547">
        <v>0.25</v>
      </c>
      <c r="Z190" s="549">
        <v>0.25</v>
      </c>
      <c r="AA190" s="674"/>
      <c r="AB190" s="675"/>
      <c r="AC190" s="675"/>
      <c r="AD190" s="675"/>
      <c r="AE190" s="675"/>
      <c r="AF190" s="675"/>
      <c r="AG190" s="675"/>
      <c r="AH190" s="675"/>
      <c r="AI190" s="675"/>
      <c r="AJ190" s="675"/>
      <c r="AK190" s="675"/>
      <c r="AL190" s="675"/>
      <c r="AM190" s="675"/>
      <c r="AN190" s="675"/>
      <c r="AO190" s="675"/>
      <c r="AP190" s="675"/>
      <c r="AQ190" s="675"/>
      <c r="AR190" s="675"/>
      <c r="AS190" s="675"/>
      <c r="AT190" s="675"/>
      <c r="AU190" s="675"/>
      <c r="AV190" s="675"/>
      <c r="AW190" s="675"/>
      <c r="AX190" s="675"/>
      <c r="AY190" s="675"/>
      <c r="AZ190" s="675"/>
      <c r="BA190" s="675"/>
      <c r="BB190" s="675"/>
      <c r="BC190" s="676"/>
      <c r="BD190" s="302"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33" t="s">
        <v>1168</v>
      </c>
      <c r="EM190" s="319" t="s">
        <v>1166</v>
      </c>
      <c r="EN190" s="275" t="s">
        <v>1167</v>
      </c>
      <c r="EO190" s="387">
        <v>0</v>
      </c>
      <c r="EP190" s="387">
        <v>1</v>
      </c>
      <c r="EQ190" s="330">
        <v>0.25</v>
      </c>
      <c r="ER190" s="330">
        <v>0.25</v>
      </c>
      <c r="ES190" s="330">
        <v>0.25</v>
      </c>
      <c r="ET190" s="824">
        <v>0.25</v>
      </c>
    </row>
    <row r="191" spans="1:150" ht="34.5" customHeight="1" thickBot="1" x14ac:dyDescent="0.25">
      <c r="A191" s="278" t="s">
        <v>90</v>
      </c>
      <c r="B191" s="431" t="s">
        <v>91</v>
      </c>
      <c r="C191" s="432" t="s">
        <v>992</v>
      </c>
      <c r="D191" s="432"/>
      <c r="E191" s="8" t="s">
        <v>641</v>
      </c>
      <c r="F191" s="282" t="str">
        <f t="shared" si="100"/>
        <v>E3.P_D</v>
      </c>
      <c r="G191" s="572" t="s">
        <v>284</v>
      </c>
      <c r="H191" s="572" t="s">
        <v>430</v>
      </c>
      <c r="I191" s="465"/>
      <c r="J191" s="466" t="s">
        <v>61</v>
      </c>
      <c r="K191" s="467" t="str">
        <f t="shared" si="101"/>
        <v>E3.P_D.MR1</v>
      </c>
      <c r="L191" s="427" t="s">
        <v>404</v>
      </c>
      <c r="M191" s="428" t="s">
        <v>1148</v>
      </c>
      <c r="N191" s="500">
        <v>0</v>
      </c>
      <c r="O191" s="500">
        <v>6</v>
      </c>
      <c r="P191" s="678" t="s">
        <v>132</v>
      </c>
      <c r="Q191" s="501" t="str">
        <f t="shared" si="102"/>
        <v>E3.P_D.MR1-MP06-1</v>
      </c>
      <c r="R191" s="631" t="s">
        <v>1170</v>
      </c>
      <c r="S191" s="554" t="s">
        <v>1171</v>
      </c>
      <c r="T191" s="679">
        <v>435</v>
      </c>
      <c r="U191" s="680">
        <v>450</v>
      </c>
      <c r="V191" s="679" t="s">
        <v>67</v>
      </c>
      <c r="W191" s="557">
        <v>3</v>
      </c>
      <c r="X191" s="558">
        <v>7</v>
      </c>
      <c r="Y191" s="557">
        <v>3</v>
      </c>
      <c r="Z191" s="559">
        <v>2</v>
      </c>
      <c r="AA191" s="674"/>
      <c r="AB191" s="675"/>
      <c r="AC191" s="675"/>
      <c r="AD191" s="675"/>
      <c r="AE191" s="675"/>
      <c r="AF191" s="675"/>
      <c r="AG191" s="675"/>
      <c r="AH191" s="675"/>
      <c r="AI191" s="675"/>
      <c r="AJ191" s="675"/>
      <c r="AK191" s="675"/>
      <c r="AL191" s="675"/>
      <c r="AM191" s="675"/>
      <c r="AN191" s="675"/>
      <c r="AO191" s="675"/>
      <c r="AP191" s="675"/>
      <c r="AQ191" s="675"/>
      <c r="AR191" s="675"/>
      <c r="AS191" s="675"/>
      <c r="AT191" s="675"/>
      <c r="AU191" s="675"/>
      <c r="AV191" s="675"/>
      <c r="AW191" s="675"/>
      <c r="AX191" s="675"/>
      <c r="AY191" s="675"/>
      <c r="AZ191" s="675"/>
      <c r="BA191" s="675"/>
      <c r="BB191" s="675"/>
      <c r="BC191" s="676"/>
      <c r="BD191" s="302"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33" t="s">
        <v>1172</v>
      </c>
      <c r="EM191" s="319" t="s">
        <v>1170</v>
      </c>
      <c r="EN191" s="275" t="s">
        <v>1171</v>
      </c>
      <c r="EO191" s="836">
        <v>435</v>
      </c>
      <c r="EP191" s="836">
        <v>450</v>
      </c>
      <c r="EQ191" s="808">
        <v>1</v>
      </c>
      <c r="ER191" s="813">
        <v>3</v>
      </c>
      <c r="ES191" s="813">
        <v>9</v>
      </c>
      <c r="ET191" s="835">
        <v>2</v>
      </c>
    </row>
    <row r="192" spans="1:150" ht="117.75" customHeight="1" x14ac:dyDescent="0.2">
      <c r="A192" s="278" t="s">
        <v>90</v>
      </c>
      <c r="B192" s="431" t="s">
        <v>91</v>
      </c>
      <c r="C192" s="432" t="s">
        <v>992</v>
      </c>
      <c r="D192" s="433" t="s">
        <v>1174</v>
      </c>
      <c r="E192" s="8" t="s">
        <v>641</v>
      </c>
      <c r="F192" s="282" t="str">
        <f t="shared" si="100"/>
        <v>E3.P_D</v>
      </c>
      <c r="G192" s="455" t="s">
        <v>284</v>
      </c>
      <c r="H192" s="455" t="s">
        <v>430</v>
      </c>
      <c r="I192" s="456" t="s">
        <v>1175</v>
      </c>
      <c r="J192" s="457" t="s">
        <v>167</v>
      </c>
      <c r="K192" s="458" t="str">
        <f t="shared" si="101"/>
        <v>E3.P_D.MR2</v>
      </c>
      <c r="L192" s="681" t="s">
        <v>415</v>
      </c>
      <c r="M192" s="682" t="s">
        <v>1148</v>
      </c>
      <c r="N192" s="248">
        <v>0</v>
      </c>
      <c r="O192" s="248">
        <v>4</v>
      </c>
      <c r="P192" s="366" t="s">
        <v>64</v>
      </c>
      <c r="Q192" s="367" t="str">
        <f t="shared" si="102"/>
        <v>E3.P_D.MR2-MP01-1</v>
      </c>
      <c r="R192" s="419" t="s">
        <v>1176</v>
      </c>
      <c r="S192" s="369" t="s">
        <v>1177</v>
      </c>
      <c r="T192" s="370">
        <v>0</v>
      </c>
      <c r="U192" s="371">
        <v>1</v>
      </c>
      <c r="V192" s="370" t="s">
        <v>67</v>
      </c>
      <c r="W192" s="256">
        <v>1</v>
      </c>
      <c r="X192" s="372">
        <v>1</v>
      </c>
      <c r="Y192" s="256">
        <v>1</v>
      </c>
      <c r="Z192" s="373">
        <v>1</v>
      </c>
      <c r="AA192" s="299"/>
      <c r="AB192" s="300"/>
      <c r="AC192" s="300"/>
      <c r="AD192" s="300"/>
      <c r="AE192" s="300"/>
      <c r="AF192" s="300"/>
      <c r="AG192" s="300"/>
      <c r="AH192" s="300"/>
      <c r="AI192" s="300"/>
      <c r="AJ192" s="300"/>
      <c r="AK192" s="300"/>
      <c r="AL192" s="300"/>
      <c r="AM192" s="300"/>
      <c r="AN192" s="300"/>
      <c r="AO192" s="300"/>
      <c r="AP192" s="300"/>
      <c r="AQ192" s="300"/>
      <c r="AR192" s="300"/>
      <c r="AS192" s="300"/>
      <c r="AT192" s="300"/>
      <c r="AU192" s="300"/>
      <c r="AV192" s="300"/>
      <c r="AW192" s="300"/>
      <c r="AX192" s="300"/>
      <c r="AY192" s="300"/>
      <c r="AZ192" s="300"/>
      <c r="BA192" s="300"/>
      <c r="BB192" s="300"/>
      <c r="BC192" s="301"/>
      <c r="BD192" s="302"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27" t="s">
        <v>1178</v>
      </c>
      <c r="EM192" s="319" t="s">
        <v>1176</v>
      </c>
      <c r="EN192" s="275" t="s">
        <v>1177</v>
      </c>
      <c r="EO192" s="275">
        <v>0</v>
      </c>
      <c r="EP192" s="275">
        <v>1</v>
      </c>
      <c r="EQ192" s="276">
        <v>1</v>
      </c>
      <c r="ER192" s="276">
        <v>1</v>
      </c>
      <c r="ES192" s="276">
        <v>1</v>
      </c>
      <c r="ET192" s="825">
        <v>1</v>
      </c>
    </row>
    <row r="193" spans="1:150" ht="47.25" customHeight="1" x14ac:dyDescent="0.2">
      <c r="A193" s="278" t="s">
        <v>90</v>
      </c>
      <c r="B193" s="431" t="s">
        <v>91</v>
      </c>
      <c r="C193" s="432" t="s">
        <v>992</v>
      </c>
      <c r="D193" s="432"/>
      <c r="E193" s="8" t="s">
        <v>641</v>
      </c>
      <c r="F193" s="282" t="str">
        <f t="shared" si="100"/>
        <v>E3.P_D</v>
      </c>
      <c r="G193" s="455" t="s">
        <v>284</v>
      </c>
      <c r="H193" s="455" t="s">
        <v>430</v>
      </c>
      <c r="I193" s="459"/>
      <c r="J193" s="460" t="s">
        <v>167</v>
      </c>
      <c r="K193" s="375" t="str">
        <f t="shared" si="101"/>
        <v>E3.P_D.MR2</v>
      </c>
      <c r="L193" s="683" t="s">
        <v>415</v>
      </c>
      <c r="M193" s="684" t="s">
        <v>1148</v>
      </c>
      <c r="N193" s="289">
        <v>0</v>
      </c>
      <c r="O193" s="289">
        <v>4</v>
      </c>
      <c r="P193" s="378" t="s">
        <v>87</v>
      </c>
      <c r="Q193" s="379" t="str">
        <f t="shared" si="102"/>
        <v>E3.P_D.MR2-MP02-1</v>
      </c>
      <c r="R193" s="423" t="s">
        <v>1180</v>
      </c>
      <c r="S193" s="315" t="s">
        <v>1181</v>
      </c>
      <c r="T193" s="294">
        <v>0</v>
      </c>
      <c r="U193" s="295">
        <v>1</v>
      </c>
      <c r="V193" s="294" t="s">
        <v>67</v>
      </c>
      <c r="W193" s="296">
        <v>1</v>
      </c>
      <c r="X193" s="297">
        <v>1</v>
      </c>
      <c r="Y193" s="296">
        <v>1</v>
      </c>
      <c r="Z193" s="298">
        <v>1</v>
      </c>
      <c r="AA193" s="299"/>
      <c r="AB193" s="300"/>
      <c r="AC193" s="300"/>
      <c r="AD193" s="300"/>
      <c r="AE193" s="300"/>
      <c r="AF193" s="300"/>
      <c r="AG193" s="300"/>
      <c r="AH193" s="300"/>
      <c r="AI193" s="300"/>
      <c r="AJ193" s="300"/>
      <c r="AK193" s="300"/>
      <c r="AL193" s="300"/>
      <c r="AM193" s="300"/>
      <c r="AN193" s="300"/>
      <c r="AO193" s="300"/>
      <c r="AP193" s="300"/>
      <c r="AQ193" s="300"/>
      <c r="AR193" s="300"/>
      <c r="AS193" s="300"/>
      <c r="AT193" s="300"/>
      <c r="AU193" s="300"/>
      <c r="AV193" s="300"/>
      <c r="AW193" s="300"/>
      <c r="AX193" s="300"/>
      <c r="AY193" s="300"/>
      <c r="AZ193" s="300"/>
      <c r="BA193" s="300"/>
      <c r="BB193" s="300"/>
      <c r="BC193" s="301"/>
      <c r="BD193" s="302"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27" t="s">
        <v>1182</v>
      </c>
      <c r="EM193" s="319" t="s">
        <v>1180</v>
      </c>
      <c r="EN193" s="275" t="s">
        <v>1181</v>
      </c>
      <c r="EO193" s="275">
        <v>0</v>
      </c>
      <c r="EP193" s="275">
        <v>1</v>
      </c>
      <c r="EQ193" s="276">
        <v>1</v>
      </c>
      <c r="ER193" s="276">
        <v>1</v>
      </c>
      <c r="ES193" s="276">
        <v>1</v>
      </c>
      <c r="ET193" s="825">
        <v>1</v>
      </c>
    </row>
    <row r="194" spans="1:150" ht="66.75" customHeight="1" thickBot="1" x14ac:dyDescent="0.25">
      <c r="A194" s="278" t="s">
        <v>90</v>
      </c>
      <c r="B194" s="431" t="s">
        <v>91</v>
      </c>
      <c r="C194" s="432" t="s">
        <v>992</v>
      </c>
      <c r="D194" s="432"/>
      <c r="E194" s="8" t="s">
        <v>641</v>
      </c>
      <c r="F194" s="282" t="str">
        <f t="shared" si="100"/>
        <v>E3.P_D</v>
      </c>
      <c r="G194" s="455" t="s">
        <v>284</v>
      </c>
      <c r="H194" s="455" t="s">
        <v>430</v>
      </c>
      <c r="I194" s="465"/>
      <c r="J194" s="466" t="s">
        <v>167</v>
      </c>
      <c r="K194" s="467" t="str">
        <f t="shared" si="101"/>
        <v>E3.P_D.MR2</v>
      </c>
      <c r="L194" s="685" t="s">
        <v>415</v>
      </c>
      <c r="M194" s="686" t="s">
        <v>1148</v>
      </c>
      <c r="N194" s="429">
        <v>0</v>
      </c>
      <c r="O194" s="429">
        <v>4</v>
      </c>
      <c r="P194" s="392" t="s">
        <v>99</v>
      </c>
      <c r="Q194" s="393" t="str">
        <f t="shared" si="102"/>
        <v>E3.P_D.MR2-MP03-1</v>
      </c>
      <c r="R194" s="430" t="s">
        <v>1184</v>
      </c>
      <c r="S194" s="351" t="s">
        <v>1185</v>
      </c>
      <c r="T194" s="394">
        <v>2</v>
      </c>
      <c r="U194" s="395">
        <v>2</v>
      </c>
      <c r="V194" s="394" t="s">
        <v>102</v>
      </c>
      <c r="W194" s="354">
        <v>0</v>
      </c>
      <c r="X194" s="355">
        <v>1</v>
      </c>
      <c r="Y194" s="354">
        <v>1</v>
      </c>
      <c r="Z194" s="356">
        <v>1</v>
      </c>
      <c r="AA194" s="384"/>
      <c r="AB194" s="385"/>
      <c r="AC194" s="385"/>
      <c r="AD194" s="385"/>
      <c r="AE194" s="385"/>
      <c r="AF194" s="385"/>
      <c r="AG194" s="385"/>
      <c r="AH194" s="385"/>
      <c r="AI194" s="385"/>
      <c r="AJ194" s="385"/>
      <c r="AK194" s="385"/>
      <c r="AL194" s="385"/>
      <c r="AM194" s="385"/>
      <c r="AN194" s="385"/>
      <c r="AO194" s="385"/>
      <c r="AP194" s="385"/>
      <c r="AQ194" s="385"/>
      <c r="AR194" s="385"/>
      <c r="AS194" s="385"/>
      <c r="AT194" s="385"/>
      <c r="AU194" s="385"/>
      <c r="AV194" s="385"/>
      <c r="AW194" s="385"/>
      <c r="AX194" s="385"/>
      <c r="AY194" s="385"/>
      <c r="AZ194" s="385"/>
      <c r="BA194" s="385"/>
      <c r="BB194" s="385"/>
      <c r="BC194" s="386"/>
      <c r="BD194" s="302"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27" t="s">
        <v>1186</v>
      </c>
      <c r="EM194" s="319" t="s">
        <v>1184</v>
      </c>
      <c r="EN194" s="275" t="s">
        <v>1185</v>
      </c>
      <c r="EO194" s="387">
        <v>2</v>
      </c>
      <c r="EP194" s="387">
        <v>2</v>
      </c>
      <c r="EQ194" s="808">
        <v>0</v>
      </c>
      <c r="ER194" s="813">
        <v>0</v>
      </c>
      <c r="ES194" s="808">
        <v>1</v>
      </c>
      <c r="ET194" s="829">
        <v>1</v>
      </c>
    </row>
    <row r="195" spans="1:150" ht="141.75" customHeight="1" x14ac:dyDescent="0.2">
      <c r="A195" s="278" t="s">
        <v>90</v>
      </c>
      <c r="B195" s="431" t="s">
        <v>91</v>
      </c>
      <c r="C195" s="432" t="s">
        <v>992</v>
      </c>
      <c r="D195" s="433" t="s">
        <v>1188</v>
      </c>
      <c r="E195" s="3" t="s">
        <v>695</v>
      </c>
      <c r="F195" s="434" t="str">
        <f t="shared" si="100"/>
        <v>E3.P_E</v>
      </c>
      <c r="G195" s="435" t="s">
        <v>295</v>
      </c>
      <c r="H195" s="480" t="s">
        <v>448</v>
      </c>
      <c r="I195" s="456" t="s">
        <v>1189</v>
      </c>
      <c r="J195" s="457" t="s">
        <v>61</v>
      </c>
      <c r="K195" s="458" t="str">
        <f t="shared" si="101"/>
        <v>E3.P_E.MR1</v>
      </c>
      <c r="L195" s="362" t="s">
        <v>426</v>
      </c>
      <c r="M195" s="363" t="s">
        <v>1190</v>
      </c>
      <c r="N195" s="364">
        <v>0</v>
      </c>
      <c r="O195" s="248">
        <v>4</v>
      </c>
      <c r="P195" s="366" t="s">
        <v>64</v>
      </c>
      <c r="Q195" s="367" t="str">
        <f t="shared" si="102"/>
        <v>E3.P_E.MR1-MP01-1</v>
      </c>
      <c r="R195" s="419" t="s">
        <v>1191</v>
      </c>
      <c r="S195" s="369" t="s">
        <v>1192</v>
      </c>
      <c r="T195" s="619">
        <v>800</v>
      </c>
      <c r="U195" s="620">
        <v>2800</v>
      </c>
      <c r="V195" s="619" t="s">
        <v>67</v>
      </c>
      <c r="W195" s="487">
        <v>85</v>
      </c>
      <c r="X195" s="488">
        <v>866</v>
      </c>
      <c r="Y195" s="487">
        <v>910</v>
      </c>
      <c r="Z195" s="489">
        <v>939</v>
      </c>
      <c r="AA195" s="592">
        <f>182600000+225000000+120000000+31000000+89684972+3351660001</f>
        <v>3999944973</v>
      </c>
      <c r="AB195" s="593">
        <v>0</v>
      </c>
      <c r="AC195" s="593">
        <v>0</v>
      </c>
      <c r="AD195" s="593">
        <v>0</v>
      </c>
      <c r="AE195" s="593">
        <v>0</v>
      </c>
      <c r="AF195" s="593">
        <v>55027</v>
      </c>
      <c r="AG195" s="593">
        <f t="shared" ref="AG195" si="139">SUM(AA195:AF195)</f>
        <v>4000000000</v>
      </c>
      <c r="AH195" s="593">
        <f>AA195*1.035</f>
        <v>4139943047.0549998</v>
      </c>
      <c r="AI195" s="593">
        <f>AB195*1.035</f>
        <v>0</v>
      </c>
      <c r="AJ195" s="593">
        <f>AC195*1.035</f>
        <v>0</v>
      </c>
      <c r="AK195" s="593">
        <f>AD195*1.035</f>
        <v>0</v>
      </c>
      <c r="AL195" s="593">
        <f t="shared" ref="AL195" si="140">AE195*1.035</f>
        <v>0</v>
      </c>
      <c r="AM195" s="593">
        <f>AF195*1.035</f>
        <v>56952.944999999992</v>
      </c>
      <c r="AN195" s="593">
        <f t="shared" ref="AN195" si="141">SUM(AH195:AM195)</f>
        <v>4140000000</v>
      </c>
      <c r="AO195" s="593">
        <f t="shared" ref="AO195:AT195" si="142">AH195*1.035</f>
        <v>4284841053.7019243</v>
      </c>
      <c r="AP195" s="593">
        <f t="shared" si="142"/>
        <v>0</v>
      </c>
      <c r="AQ195" s="593">
        <f t="shared" si="142"/>
        <v>0</v>
      </c>
      <c r="AR195" s="593">
        <f t="shared" si="142"/>
        <v>0</v>
      </c>
      <c r="AS195" s="593">
        <f t="shared" si="142"/>
        <v>0</v>
      </c>
      <c r="AT195" s="593">
        <f t="shared" si="142"/>
        <v>58946.298074999984</v>
      </c>
      <c r="AU195" s="593">
        <f t="shared" ref="AU195" si="143">SUM(AO195:AT195)</f>
        <v>4284899999.9999995</v>
      </c>
      <c r="AV195" s="593">
        <f t="shared" ref="AV195:BA195" si="144">AO195*1.035</f>
        <v>4434810490.5814915</v>
      </c>
      <c r="AW195" s="593">
        <f t="shared" si="144"/>
        <v>0</v>
      </c>
      <c r="AX195" s="593">
        <f t="shared" si="144"/>
        <v>0</v>
      </c>
      <c r="AY195" s="593">
        <f t="shared" si="144"/>
        <v>0</v>
      </c>
      <c r="AZ195" s="593">
        <f t="shared" si="144"/>
        <v>0</v>
      </c>
      <c r="BA195" s="593">
        <f t="shared" si="144"/>
        <v>61009.418507624978</v>
      </c>
      <c r="BB195" s="593">
        <f t="shared" ref="BB195" si="145">SUM(AV195:BA195)</f>
        <v>4434871499.999999</v>
      </c>
      <c r="BC195" s="661">
        <f t="shared" ref="BC195" si="146">+BB195+AU195+AN195+AG195</f>
        <v>16859771499.999998</v>
      </c>
      <c r="BD195" s="302"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27" t="s">
        <v>1193</v>
      </c>
      <c r="EM195" s="319" t="s">
        <v>1191</v>
      </c>
      <c r="EN195" s="275" t="s">
        <v>1192</v>
      </c>
      <c r="EO195" s="275">
        <v>800</v>
      </c>
      <c r="EP195" s="809">
        <v>2800</v>
      </c>
      <c r="EQ195" s="808">
        <v>100</v>
      </c>
      <c r="ER195" s="814">
        <v>1</v>
      </c>
      <c r="ES195" s="813">
        <v>50</v>
      </c>
      <c r="ET195" s="829">
        <v>1849</v>
      </c>
    </row>
    <row r="196" spans="1:150" ht="36" customHeight="1" x14ac:dyDescent="0.2">
      <c r="A196" s="278" t="s">
        <v>90</v>
      </c>
      <c r="B196" s="431" t="s">
        <v>91</v>
      </c>
      <c r="C196" s="432" t="s">
        <v>992</v>
      </c>
      <c r="D196" s="432"/>
      <c r="E196" s="8" t="s">
        <v>695</v>
      </c>
      <c r="F196" s="282" t="str">
        <f t="shared" si="100"/>
        <v>E3.P_E</v>
      </c>
      <c r="G196" s="455" t="s">
        <v>295</v>
      </c>
      <c r="H196" s="455" t="s">
        <v>448</v>
      </c>
      <c r="I196" s="459"/>
      <c r="J196" s="460" t="s">
        <v>61</v>
      </c>
      <c r="K196" s="375" t="str">
        <f t="shared" si="101"/>
        <v>E3.P_E.MR1</v>
      </c>
      <c r="L196" s="411" t="s">
        <v>1195</v>
      </c>
      <c r="M196" s="412" t="s">
        <v>1190</v>
      </c>
      <c r="N196" s="376">
        <v>0</v>
      </c>
      <c r="O196" s="289">
        <v>4</v>
      </c>
      <c r="P196" s="378" t="s">
        <v>87</v>
      </c>
      <c r="Q196" s="379" t="str">
        <f t="shared" si="102"/>
        <v>E3.P_E.MR1-MP02-1</v>
      </c>
      <c r="R196" s="423" t="s">
        <v>1196</v>
      </c>
      <c r="S196" s="315" t="s">
        <v>1197</v>
      </c>
      <c r="T196" s="294">
        <v>0</v>
      </c>
      <c r="U196" s="295">
        <v>400</v>
      </c>
      <c r="V196" s="294" t="s">
        <v>67</v>
      </c>
      <c r="W196" s="296">
        <v>100</v>
      </c>
      <c r="X196" s="297">
        <v>100</v>
      </c>
      <c r="Y196" s="296">
        <v>100</v>
      </c>
      <c r="Z196" s="298">
        <v>100</v>
      </c>
      <c r="AA196" s="299"/>
      <c r="AB196" s="300"/>
      <c r="AC196" s="300"/>
      <c r="AD196" s="300"/>
      <c r="AE196" s="300"/>
      <c r="AF196" s="300"/>
      <c r="AG196" s="300"/>
      <c r="AH196" s="300"/>
      <c r="AI196" s="300"/>
      <c r="AJ196" s="300"/>
      <c r="AK196" s="300"/>
      <c r="AL196" s="300"/>
      <c r="AM196" s="300"/>
      <c r="AN196" s="300"/>
      <c r="AO196" s="300"/>
      <c r="AP196" s="300"/>
      <c r="AQ196" s="300"/>
      <c r="AR196" s="300"/>
      <c r="AS196" s="300"/>
      <c r="AT196" s="300"/>
      <c r="AU196" s="300"/>
      <c r="AV196" s="300"/>
      <c r="AW196" s="300"/>
      <c r="AX196" s="300"/>
      <c r="AY196" s="300"/>
      <c r="AZ196" s="300"/>
      <c r="BA196" s="300"/>
      <c r="BB196" s="300"/>
      <c r="BC196" s="301"/>
      <c r="BD196" s="302"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27" t="s">
        <v>1198</v>
      </c>
      <c r="EM196" s="319" t="s">
        <v>1196</v>
      </c>
      <c r="EN196" s="275" t="s">
        <v>1197</v>
      </c>
      <c r="EO196" s="275">
        <v>0</v>
      </c>
      <c r="EP196" s="275">
        <v>400</v>
      </c>
      <c r="EQ196" s="276">
        <v>0</v>
      </c>
      <c r="ER196" s="813">
        <v>0</v>
      </c>
      <c r="ES196" s="813">
        <v>100</v>
      </c>
      <c r="ET196" s="829">
        <v>300</v>
      </c>
    </row>
    <row r="197" spans="1:150" ht="39" customHeight="1" x14ac:dyDescent="0.2">
      <c r="A197" s="278" t="s">
        <v>90</v>
      </c>
      <c r="B197" s="431" t="s">
        <v>91</v>
      </c>
      <c r="C197" s="432" t="s">
        <v>992</v>
      </c>
      <c r="D197" s="432"/>
      <c r="E197" s="8" t="s">
        <v>695</v>
      </c>
      <c r="F197" s="282" t="str">
        <f t="shared" si="100"/>
        <v>E3.P_E</v>
      </c>
      <c r="G197" s="455" t="s">
        <v>295</v>
      </c>
      <c r="H197" s="455" t="s">
        <v>448</v>
      </c>
      <c r="I197" s="459"/>
      <c r="J197" s="460" t="s">
        <v>61</v>
      </c>
      <c r="K197" s="375" t="str">
        <f t="shared" si="101"/>
        <v>E3.P_E.MR1</v>
      </c>
      <c r="L197" s="411" t="s">
        <v>1195</v>
      </c>
      <c r="M197" s="412" t="s">
        <v>1190</v>
      </c>
      <c r="N197" s="376">
        <v>0</v>
      </c>
      <c r="O197" s="289">
        <v>4</v>
      </c>
      <c r="P197" s="378" t="s">
        <v>99</v>
      </c>
      <c r="Q197" s="379" t="str">
        <f t="shared" si="102"/>
        <v>E3.P_E.MR1-MP03-1</v>
      </c>
      <c r="R197" s="423" t="s">
        <v>1200</v>
      </c>
      <c r="S197" s="315" t="s">
        <v>1201</v>
      </c>
      <c r="T197" s="294">
        <v>0</v>
      </c>
      <c r="U197" s="295">
        <v>100</v>
      </c>
      <c r="V197" s="294" t="s">
        <v>67</v>
      </c>
      <c r="W197" s="296">
        <v>52</v>
      </c>
      <c r="X197" s="297">
        <v>16</v>
      </c>
      <c r="Y197" s="296">
        <v>16</v>
      </c>
      <c r="Z197" s="298">
        <v>16</v>
      </c>
      <c r="AA197" s="299"/>
      <c r="AB197" s="300"/>
      <c r="AC197" s="300"/>
      <c r="AD197" s="300"/>
      <c r="AE197" s="300"/>
      <c r="AF197" s="300"/>
      <c r="AG197" s="300"/>
      <c r="AH197" s="300"/>
      <c r="AI197" s="300"/>
      <c r="AJ197" s="300"/>
      <c r="AK197" s="300"/>
      <c r="AL197" s="300"/>
      <c r="AM197" s="300"/>
      <c r="AN197" s="300"/>
      <c r="AO197" s="300"/>
      <c r="AP197" s="300"/>
      <c r="AQ197" s="300"/>
      <c r="AR197" s="300"/>
      <c r="AS197" s="300"/>
      <c r="AT197" s="300"/>
      <c r="AU197" s="300"/>
      <c r="AV197" s="300"/>
      <c r="AW197" s="300"/>
      <c r="AX197" s="300"/>
      <c r="AY197" s="300"/>
      <c r="AZ197" s="300"/>
      <c r="BA197" s="300"/>
      <c r="BB197" s="300"/>
      <c r="BC197" s="301"/>
      <c r="BD197" s="302"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27" t="s">
        <v>1202</v>
      </c>
      <c r="EM197" s="319" t="s">
        <v>1200</v>
      </c>
      <c r="EN197" s="275" t="s">
        <v>1201</v>
      </c>
      <c r="EO197" s="275">
        <v>0</v>
      </c>
      <c r="EP197" s="275">
        <v>100</v>
      </c>
      <c r="EQ197" s="276">
        <v>0</v>
      </c>
      <c r="ER197" s="813">
        <v>0</v>
      </c>
      <c r="ES197" s="813">
        <v>30</v>
      </c>
      <c r="ET197" s="829">
        <v>70</v>
      </c>
    </row>
    <row r="198" spans="1:150" ht="33" customHeight="1" x14ac:dyDescent="0.2">
      <c r="A198" s="278" t="s">
        <v>90</v>
      </c>
      <c r="B198" s="431" t="s">
        <v>91</v>
      </c>
      <c r="C198" s="432" t="s">
        <v>992</v>
      </c>
      <c r="D198" s="432"/>
      <c r="E198" s="8" t="s">
        <v>695</v>
      </c>
      <c r="F198" s="282" t="str">
        <f t="shared" si="100"/>
        <v>E3.P_E</v>
      </c>
      <c r="G198" s="455" t="s">
        <v>295</v>
      </c>
      <c r="H198" s="455" t="s">
        <v>448</v>
      </c>
      <c r="I198" s="459"/>
      <c r="J198" s="460" t="s">
        <v>61</v>
      </c>
      <c r="K198" s="375" t="str">
        <f t="shared" si="101"/>
        <v>E3.P_E.MR1</v>
      </c>
      <c r="L198" s="411" t="s">
        <v>1195</v>
      </c>
      <c r="M198" s="412" t="s">
        <v>1190</v>
      </c>
      <c r="N198" s="376">
        <v>0</v>
      </c>
      <c r="O198" s="289">
        <v>4</v>
      </c>
      <c r="P198" s="378" t="s">
        <v>112</v>
      </c>
      <c r="Q198" s="379" t="str">
        <f t="shared" si="102"/>
        <v>E3.P_E.MR1-MP04-1</v>
      </c>
      <c r="R198" s="423" t="s">
        <v>1205</v>
      </c>
      <c r="S198" s="315" t="s">
        <v>1206</v>
      </c>
      <c r="T198" s="294">
        <v>0</v>
      </c>
      <c r="U198" s="295">
        <v>1</v>
      </c>
      <c r="V198" s="294" t="s">
        <v>67</v>
      </c>
      <c r="W198" s="322">
        <v>0.51</v>
      </c>
      <c r="X198" s="323">
        <v>0.16</v>
      </c>
      <c r="Y198" s="322">
        <v>0.16</v>
      </c>
      <c r="Z198" s="324">
        <v>0.17</v>
      </c>
      <c r="AA198" s="299"/>
      <c r="AB198" s="300"/>
      <c r="AC198" s="300"/>
      <c r="AD198" s="300"/>
      <c r="AE198" s="300"/>
      <c r="AF198" s="300"/>
      <c r="AG198" s="300"/>
      <c r="AH198" s="300"/>
      <c r="AI198" s="300"/>
      <c r="AJ198" s="300"/>
      <c r="AK198" s="300"/>
      <c r="AL198" s="300"/>
      <c r="AM198" s="300"/>
      <c r="AN198" s="300"/>
      <c r="AO198" s="300"/>
      <c r="AP198" s="300"/>
      <c r="AQ198" s="300"/>
      <c r="AR198" s="300"/>
      <c r="AS198" s="300"/>
      <c r="AT198" s="300"/>
      <c r="AU198" s="300"/>
      <c r="AV198" s="300"/>
      <c r="AW198" s="300"/>
      <c r="AX198" s="300"/>
      <c r="AY198" s="300"/>
      <c r="AZ198" s="300"/>
      <c r="BA198" s="300"/>
      <c r="BB198" s="300"/>
      <c r="BC198" s="301"/>
      <c r="BD198" s="302"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27" t="s">
        <v>1207</v>
      </c>
      <c r="EM198" s="319" t="s">
        <v>1205</v>
      </c>
      <c r="EN198" s="275" t="s">
        <v>1206</v>
      </c>
      <c r="EO198" s="275">
        <v>0</v>
      </c>
      <c r="EP198" s="275">
        <v>1</v>
      </c>
      <c r="EQ198" s="330">
        <v>0</v>
      </c>
      <c r="ER198" s="815">
        <v>0</v>
      </c>
      <c r="ES198" s="330">
        <v>0.5</v>
      </c>
      <c r="ET198" s="826">
        <v>0.5</v>
      </c>
    </row>
    <row r="199" spans="1:150" ht="42" customHeight="1" x14ac:dyDescent="0.2">
      <c r="A199" s="278" t="s">
        <v>90</v>
      </c>
      <c r="B199" s="431" t="s">
        <v>91</v>
      </c>
      <c r="C199" s="432" t="s">
        <v>992</v>
      </c>
      <c r="D199" s="432"/>
      <c r="E199" s="8" t="s">
        <v>695</v>
      </c>
      <c r="F199" s="282" t="str">
        <f t="shared" si="100"/>
        <v>E3.P_E</v>
      </c>
      <c r="G199" s="455" t="s">
        <v>295</v>
      </c>
      <c r="H199" s="455" t="s">
        <v>448</v>
      </c>
      <c r="I199" s="459"/>
      <c r="J199" s="460" t="s">
        <v>61</v>
      </c>
      <c r="K199" s="375" t="str">
        <f t="shared" si="101"/>
        <v>E3.P_E.MR1</v>
      </c>
      <c r="L199" s="411" t="s">
        <v>1195</v>
      </c>
      <c r="M199" s="412" t="s">
        <v>1190</v>
      </c>
      <c r="N199" s="376">
        <v>0</v>
      </c>
      <c r="O199" s="289">
        <v>4</v>
      </c>
      <c r="P199" s="378" t="s">
        <v>122</v>
      </c>
      <c r="Q199" s="379" t="str">
        <f t="shared" si="102"/>
        <v>E3.P_E.MR1-MP05-1</v>
      </c>
      <c r="R199" s="423" t="s">
        <v>1209</v>
      </c>
      <c r="S199" s="315" t="s">
        <v>1210</v>
      </c>
      <c r="T199" s="320">
        <v>0.3</v>
      </c>
      <c r="U199" s="321">
        <v>1</v>
      </c>
      <c r="V199" s="320" t="s">
        <v>67</v>
      </c>
      <c r="W199" s="316">
        <v>0</v>
      </c>
      <c r="X199" s="323">
        <v>32.83</v>
      </c>
      <c r="Y199" s="296">
        <v>33</v>
      </c>
      <c r="Z199" s="324">
        <v>34.17</v>
      </c>
      <c r="AA199" s="325"/>
      <c r="AB199" s="326"/>
      <c r="AC199" s="326"/>
      <c r="AD199" s="326"/>
      <c r="AE199" s="326"/>
      <c r="AF199" s="326"/>
      <c r="AG199" s="326"/>
      <c r="AH199" s="326"/>
      <c r="AI199" s="326"/>
      <c r="AJ199" s="326"/>
      <c r="AK199" s="326"/>
      <c r="AL199" s="326"/>
      <c r="AM199" s="326"/>
      <c r="AN199" s="326"/>
      <c r="AO199" s="326"/>
      <c r="AP199" s="326"/>
      <c r="AQ199" s="326"/>
      <c r="AR199" s="326"/>
      <c r="AS199" s="326"/>
      <c r="AT199" s="326"/>
      <c r="AU199" s="326"/>
      <c r="AV199" s="326"/>
      <c r="AW199" s="326"/>
      <c r="AX199" s="326"/>
      <c r="AY199" s="326"/>
      <c r="AZ199" s="326"/>
      <c r="BA199" s="326"/>
      <c r="BB199" s="326"/>
      <c r="BC199" s="327"/>
      <c r="BD199" s="302"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27" t="s">
        <v>1211</v>
      </c>
      <c r="EM199" s="319" t="s">
        <v>1209</v>
      </c>
      <c r="EN199" s="275" t="s">
        <v>1906</v>
      </c>
      <c r="EO199" s="277">
        <v>30</v>
      </c>
      <c r="EP199" s="807">
        <v>100</v>
      </c>
      <c r="EQ199" s="807">
        <v>0</v>
      </c>
      <c r="ER199" s="815">
        <v>80</v>
      </c>
      <c r="ES199" s="813">
        <v>20</v>
      </c>
      <c r="ET199" s="826">
        <v>0</v>
      </c>
    </row>
    <row r="200" spans="1:150" ht="54" customHeight="1" thickBot="1" x14ac:dyDescent="0.25">
      <c r="A200" s="278" t="s">
        <v>90</v>
      </c>
      <c r="B200" s="431" t="s">
        <v>91</v>
      </c>
      <c r="C200" s="432" t="s">
        <v>992</v>
      </c>
      <c r="D200" s="432"/>
      <c r="E200" s="8" t="s">
        <v>695</v>
      </c>
      <c r="F200" s="282" t="str">
        <f t="shared" si="100"/>
        <v>E3.P_E</v>
      </c>
      <c r="G200" s="567" t="s">
        <v>295</v>
      </c>
      <c r="H200" s="567" t="s">
        <v>448</v>
      </c>
      <c r="I200" s="465"/>
      <c r="J200" s="466" t="s">
        <v>61</v>
      </c>
      <c r="K200" s="467" t="str">
        <f t="shared" si="101"/>
        <v>E3.P_E.MR1</v>
      </c>
      <c r="L200" s="427" t="s">
        <v>1195</v>
      </c>
      <c r="M200" s="428" t="s">
        <v>1190</v>
      </c>
      <c r="N200" s="390">
        <v>0</v>
      </c>
      <c r="O200" s="429">
        <v>4</v>
      </c>
      <c r="P200" s="392" t="s">
        <v>132</v>
      </c>
      <c r="Q200" s="393" t="str">
        <f t="shared" si="102"/>
        <v>E3.P_E.MR1-MP06-1</v>
      </c>
      <c r="R200" s="478" t="s">
        <v>1213</v>
      </c>
      <c r="S200" s="338" t="s">
        <v>1214</v>
      </c>
      <c r="T200" s="339">
        <v>0</v>
      </c>
      <c r="U200" s="340">
        <v>1</v>
      </c>
      <c r="V200" s="294" t="s">
        <v>67</v>
      </c>
      <c r="W200" s="322">
        <v>0.51</v>
      </c>
      <c r="X200" s="323">
        <v>0.16</v>
      </c>
      <c r="Y200" s="322">
        <v>0.16</v>
      </c>
      <c r="Z200" s="324">
        <v>0.17</v>
      </c>
      <c r="AA200" s="299"/>
      <c r="AB200" s="300"/>
      <c r="AC200" s="300"/>
      <c r="AD200" s="300"/>
      <c r="AE200" s="300"/>
      <c r="AF200" s="300"/>
      <c r="AG200" s="300"/>
      <c r="AH200" s="300"/>
      <c r="AI200" s="300"/>
      <c r="AJ200" s="300"/>
      <c r="AK200" s="300"/>
      <c r="AL200" s="300"/>
      <c r="AM200" s="300"/>
      <c r="AN200" s="300"/>
      <c r="AO200" s="300"/>
      <c r="AP200" s="300"/>
      <c r="AQ200" s="300"/>
      <c r="AR200" s="300"/>
      <c r="AS200" s="300"/>
      <c r="AT200" s="300"/>
      <c r="AU200" s="300"/>
      <c r="AV200" s="300"/>
      <c r="AW200" s="300"/>
      <c r="AX200" s="300"/>
      <c r="AY200" s="300"/>
      <c r="AZ200" s="300"/>
      <c r="BA200" s="300"/>
      <c r="BB200" s="300"/>
      <c r="BC200" s="301"/>
      <c r="BD200" s="302"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27" t="s">
        <v>1215</v>
      </c>
      <c r="EM200" s="319" t="s">
        <v>1213</v>
      </c>
      <c r="EN200" s="275" t="s">
        <v>1214</v>
      </c>
      <c r="EO200" s="275">
        <v>0</v>
      </c>
      <c r="EP200" s="275">
        <v>1</v>
      </c>
      <c r="EQ200" s="330">
        <v>0.51</v>
      </c>
      <c r="ER200" s="330">
        <v>0.16</v>
      </c>
      <c r="ES200" s="330">
        <v>0.16</v>
      </c>
      <c r="ET200" s="824">
        <v>0.17</v>
      </c>
    </row>
    <row r="201" spans="1:150" ht="119.25" customHeight="1" x14ac:dyDescent="0.2">
      <c r="A201" s="278" t="s">
        <v>90</v>
      </c>
      <c r="B201" s="431" t="s">
        <v>91</v>
      </c>
      <c r="C201" s="432" t="s">
        <v>992</v>
      </c>
      <c r="D201" s="433" t="s">
        <v>1217</v>
      </c>
      <c r="E201" s="3" t="s">
        <v>718</v>
      </c>
      <c r="F201" s="434" t="str">
        <f t="shared" si="100"/>
        <v>E3.P_F</v>
      </c>
      <c r="G201" s="435" t="s">
        <v>307</v>
      </c>
      <c r="H201" s="480" t="s">
        <v>459</v>
      </c>
      <c r="I201" s="456" t="s">
        <v>1218</v>
      </c>
      <c r="J201" s="457" t="s">
        <v>61</v>
      </c>
      <c r="K201" s="458" t="str">
        <f t="shared" si="101"/>
        <v>E3.P_F.MR1</v>
      </c>
      <c r="L201" s="362" t="s">
        <v>437</v>
      </c>
      <c r="M201" s="363" t="s">
        <v>1219</v>
      </c>
      <c r="N201" s="482">
        <v>0</v>
      </c>
      <c r="O201" s="408">
        <v>0.2</v>
      </c>
      <c r="P201" s="687" t="s">
        <v>64</v>
      </c>
      <c r="Q201" s="250" t="str">
        <f t="shared" si="102"/>
        <v>E3.P_F.MR1-MP01-1</v>
      </c>
      <c r="R201" s="419" t="s">
        <v>1220</v>
      </c>
      <c r="S201" s="369" t="s">
        <v>282</v>
      </c>
      <c r="T201" s="370">
        <v>0</v>
      </c>
      <c r="U201" s="371">
        <v>1</v>
      </c>
      <c r="V201" s="294" t="s">
        <v>67</v>
      </c>
      <c r="W201" s="322">
        <v>0.25</v>
      </c>
      <c r="X201" s="323">
        <v>0.25</v>
      </c>
      <c r="Y201" s="322">
        <v>0.25</v>
      </c>
      <c r="Z201" s="324">
        <v>0.25</v>
      </c>
      <c r="AA201" s="592">
        <v>0</v>
      </c>
      <c r="AB201" s="593">
        <v>0</v>
      </c>
      <c r="AC201" s="593">
        <v>0</v>
      </c>
      <c r="AD201" s="593">
        <v>0</v>
      </c>
      <c r="AE201" s="593">
        <v>0</v>
      </c>
      <c r="AF201" s="593">
        <v>50000000</v>
      </c>
      <c r="AG201" s="593">
        <f t="shared" ref="AG201" si="147">SUM(AA201:AF201)</f>
        <v>50000000</v>
      </c>
      <c r="AH201" s="593"/>
      <c r="AI201" s="593">
        <f>AB201*1.035</f>
        <v>0</v>
      </c>
      <c r="AJ201" s="593"/>
      <c r="AK201" s="593">
        <f>AD201*1.035</f>
        <v>0</v>
      </c>
      <c r="AL201" s="593">
        <f t="shared" ref="AL201" si="148">AE201*1.035</f>
        <v>0</v>
      </c>
      <c r="AM201" s="593">
        <v>120000000</v>
      </c>
      <c r="AN201" s="593">
        <f t="shared" ref="AN201" si="149">SUM(AH201:AM201)</f>
        <v>120000000</v>
      </c>
      <c r="AO201" s="593"/>
      <c r="AP201" s="593">
        <f>AI201*1.035</f>
        <v>0</v>
      </c>
      <c r="AQ201" s="593"/>
      <c r="AR201" s="593">
        <f>AK201*1.035</f>
        <v>0</v>
      </c>
      <c r="AS201" s="593">
        <f>AL201*1.035</f>
        <v>0</v>
      </c>
      <c r="AT201" s="593">
        <v>171367000</v>
      </c>
      <c r="AU201" s="593">
        <f t="shared" ref="AU201" si="150">SUM(AO201:AT201)</f>
        <v>171367000</v>
      </c>
      <c r="AV201" s="593"/>
      <c r="AW201" s="593">
        <f>AP201*1.035</f>
        <v>0</v>
      </c>
      <c r="AX201" s="593"/>
      <c r="AY201" s="593">
        <f>AR201*1.035</f>
        <v>0</v>
      </c>
      <c r="AZ201" s="593">
        <f>AS201*1.035</f>
        <v>0</v>
      </c>
      <c r="BA201" s="593">
        <v>148000000</v>
      </c>
      <c r="BB201" s="593">
        <f t="shared" ref="BB201" si="151">SUM(AV201:BA201)</f>
        <v>148000000</v>
      </c>
      <c r="BC201" s="661">
        <f t="shared" ref="BC201" si="152">+BB201+AU201+AN201+AG201</f>
        <v>489367000</v>
      </c>
      <c r="BD201" s="302"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21" t="s">
        <v>1222</v>
      </c>
      <c r="EM201" s="319" t="s">
        <v>1220</v>
      </c>
      <c r="EN201" s="275" t="s">
        <v>282</v>
      </c>
      <c r="EO201" s="275">
        <v>0</v>
      </c>
      <c r="EP201" s="275">
        <v>1</v>
      </c>
      <c r="EQ201" s="330">
        <v>0.25</v>
      </c>
      <c r="ER201" s="815">
        <v>0.13</v>
      </c>
      <c r="ES201" s="815">
        <v>0.37</v>
      </c>
      <c r="ET201" s="824">
        <v>0.25</v>
      </c>
    </row>
    <row r="202" spans="1:150" ht="57.75" customHeight="1" x14ac:dyDescent="0.2">
      <c r="A202" s="278" t="s">
        <v>90</v>
      </c>
      <c r="B202" s="431" t="s">
        <v>91</v>
      </c>
      <c r="C202" s="432" t="s">
        <v>992</v>
      </c>
      <c r="D202" s="432"/>
      <c r="E202" s="8" t="s">
        <v>718</v>
      </c>
      <c r="F202" s="282" t="str">
        <f t="shared" ref="F202:F265" si="153">+CONCATENATE(A202,E202)</f>
        <v>E3.P_F</v>
      </c>
      <c r="G202" s="455" t="s">
        <v>307</v>
      </c>
      <c r="H202" s="455" t="s">
        <v>459</v>
      </c>
      <c r="I202" s="459"/>
      <c r="J202" s="460" t="s">
        <v>61</v>
      </c>
      <c r="K202" s="375" t="str">
        <f t="shared" ref="K202:K265" si="154">+CONCATENATE(F202,".",J202)</f>
        <v>E3.P_F.MR1</v>
      </c>
      <c r="L202" s="411" t="s">
        <v>437</v>
      </c>
      <c r="M202" s="412" t="s">
        <v>1219</v>
      </c>
      <c r="N202" s="494">
        <v>0</v>
      </c>
      <c r="O202" s="414">
        <v>0.2</v>
      </c>
      <c r="P202" s="313" t="s">
        <v>87</v>
      </c>
      <c r="Q202" s="291" t="str">
        <f t="shared" ref="Q202:Q265" si="155">+CONCATENATE(K202,"-",P202)</f>
        <v>E3.P_F.MR1-MP02-1</v>
      </c>
      <c r="R202" s="423" t="s">
        <v>1224</v>
      </c>
      <c r="S202" s="315" t="s">
        <v>1225</v>
      </c>
      <c r="T202" s="294">
        <v>2</v>
      </c>
      <c r="U202" s="295">
        <v>2</v>
      </c>
      <c r="V202" s="294" t="s">
        <v>102</v>
      </c>
      <c r="W202" s="316">
        <v>0.5</v>
      </c>
      <c r="X202" s="331">
        <v>0.5</v>
      </c>
      <c r="Y202" s="316">
        <v>0.5</v>
      </c>
      <c r="Z202" s="317">
        <v>0.5</v>
      </c>
      <c r="AA202" s="299"/>
      <c r="AB202" s="300"/>
      <c r="AC202" s="300"/>
      <c r="AD202" s="300"/>
      <c r="AE202" s="300"/>
      <c r="AF202" s="300"/>
      <c r="AG202" s="300"/>
      <c r="AH202" s="300"/>
      <c r="AI202" s="300"/>
      <c r="AJ202" s="300"/>
      <c r="AK202" s="300"/>
      <c r="AL202" s="300"/>
      <c r="AM202" s="300"/>
      <c r="AN202" s="300"/>
      <c r="AO202" s="300"/>
      <c r="AP202" s="300"/>
      <c r="AQ202" s="300"/>
      <c r="AR202" s="300"/>
      <c r="AS202" s="300"/>
      <c r="AT202" s="300"/>
      <c r="AU202" s="300"/>
      <c r="AV202" s="300"/>
      <c r="AW202" s="300"/>
      <c r="AX202" s="300"/>
      <c r="AY202" s="300"/>
      <c r="AZ202" s="300"/>
      <c r="BA202" s="300"/>
      <c r="BB202" s="300"/>
      <c r="BC202" s="301"/>
      <c r="BD202" s="302"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21" t="s">
        <v>1226</v>
      </c>
      <c r="EM202" s="319" t="s">
        <v>1224</v>
      </c>
      <c r="EN202" s="275" t="s">
        <v>1225</v>
      </c>
      <c r="EO202" s="275">
        <v>2</v>
      </c>
      <c r="EP202" s="275">
        <v>2</v>
      </c>
      <c r="EQ202" s="277">
        <v>0</v>
      </c>
      <c r="ER202" s="330">
        <v>0.75</v>
      </c>
      <c r="ES202" s="330">
        <v>0.75</v>
      </c>
      <c r="ET202" s="828">
        <v>0.5</v>
      </c>
    </row>
    <row r="203" spans="1:150" ht="42" customHeight="1" x14ac:dyDescent="0.2">
      <c r="A203" s="278" t="s">
        <v>90</v>
      </c>
      <c r="B203" s="431" t="s">
        <v>91</v>
      </c>
      <c r="C203" s="432" t="s">
        <v>992</v>
      </c>
      <c r="D203" s="432"/>
      <c r="E203" s="8" t="s">
        <v>718</v>
      </c>
      <c r="F203" s="282" t="str">
        <f t="shared" si="153"/>
        <v>E3.P_F</v>
      </c>
      <c r="G203" s="455" t="s">
        <v>307</v>
      </c>
      <c r="H203" s="455" t="s">
        <v>459</v>
      </c>
      <c r="I203" s="459"/>
      <c r="J203" s="460" t="s">
        <v>61</v>
      </c>
      <c r="K203" s="375" t="str">
        <f t="shared" si="154"/>
        <v>E3.P_F.MR1</v>
      </c>
      <c r="L203" s="411" t="s">
        <v>437</v>
      </c>
      <c r="M203" s="412" t="s">
        <v>1219</v>
      </c>
      <c r="N203" s="494">
        <v>0</v>
      </c>
      <c r="O203" s="414">
        <v>0.2</v>
      </c>
      <c r="P203" s="313" t="s">
        <v>99</v>
      </c>
      <c r="Q203" s="291" t="str">
        <f t="shared" si="155"/>
        <v>E3.P_F.MR1-MP03-1</v>
      </c>
      <c r="R203" s="423" t="s">
        <v>1228</v>
      </c>
      <c r="S203" s="315" t="s">
        <v>1229</v>
      </c>
      <c r="T203" s="688">
        <v>0.25</v>
      </c>
      <c r="U203" s="383">
        <v>1</v>
      </c>
      <c r="V203" s="382" t="s">
        <v>67</v>
      </c>
      <c r="W203" s="296">
        <v>0</v>
      </c>
      <c r="X203" s="323">
        <v>0.25</v>
      </c>
      <c r="Y203" s="316">
        <v>0.5</v>
      </c>
      <c r="Z203" s="324">
        <v>0.25</v>
      </c>
      <c r="AA203" s="384"/>
      <c r="AB203" s="385"/>
      <c r="AC203" s="385"/>
      <c r="AD203" s="385"/>
      <c r="AE203" s="385"/>
      <c r="AF203" s="385"/>
      <c r="AG203" s="385"/>
      <c r="AH203" s="385"/>
      <c r="AI203" s="385"/>
      <c r="AJ203" s="385"/>
      <c r="AK203" s="385"/>
      <c r="AL203" s="385"/>
      <c r="AM203" s="385"/>
      <c r="AN203" s="385"/>
      <c r="AO203" s="385"/>
      <c r="AP203" s="385"/>
      <c r="AQ203" s="385"/>
      <c r="AR203" s="385"/>
      <c r="AS203" s="385"/>
      <c r="AT203" s="385"/>
      <c r="AU203" s="385"/>
      <c r="AV203" s="385"/>
      <c r="AW203" s="385"/>
      <c r="AX203" s="385"/>
      <c r="AY203" s="385"/>
      <c r="AZ203" s="385"/>
      <c r="BA203" s="385"/>
      <c r="BB203" s="385"/>
      <c r="BC203" s="386"/>
      <c r="BD203" s="302"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21" t="s">
        <v>1230</v>
      </c>
      <c r="EM203" s="319" t="s">
        <v>1228</v>
      </c>
      <c r="EN203" s="275" t="s">
        <v>1229</v>
      </c>
      <c r="EO203" s="689">
        <v>0.25</v>
      </c>
      <c r="EP203" s="387">
        <v>1</v>
      </c>
      <c r="EQ203" s="276">
        <v>0</v>
      </c>
      <c r="ER203" s="815">
        <v>0</v>
      </c>
      <c r="ES203" s="277">
        <v>0.5</v>
      </c>
      <c r="ET203" s="826">
        <v>0.5</v>
      </c>
    </row>
    <row r="204" spans="1:150" ht="61.5" customHeight="1" x14ac:dyDescent="0.2">
      <c r="A204" s="278" t="s">
        <v>90</v>
      </c>
      <c r="B204" s="431" t="s">
        <v>91</v>
      </c>
      <c r="C204" s="432" t="s">
        <v>992</v>
      </c>
      <c r="D204" s="432"/>
      <c r="E204" s="8" t="s">
        <v>718</v>
      </c>
      <c r="F204" s="282" t="str">
        <f t="shared" si="153"/>
        <v>E3.P_F</v>
      </c>
      <c r="G204" s="455" t="s">
        <v>307</v>
      </c>
      <c r="H204" s="455" t="s">
        <v>459</v>
      </c>
      <c r="I204" s="459"/>
      <c r="J204" s="460" t="s">
        <v>61</v>
      </c>
      <c r="K204" s="375" t="str">
        <f t="shared" si="154"/>
        <v>E3.P_F.MR1</v>
      </c>
      <c r="L204" s="411" t="s">
        <v>437</v>
      </c>
      <c r="M204" s="412" t="s">
        <v>1219</v>
      </c>
      <c r="N204" s="494">
        <v>0</v>
      </c>
      <c r="O204" s="414">
        <v>0.2</v>
      </c>
      <c r="P204" s="313" t="s">
        <v>112</v>
      </c>
      <c r="Q204" s="291" t="str">
        <f t="shared" si="155"/>
        <v>E3.P_F.MR1-MP04-1</v>
      </c>
      <c r="R204" s="423" t="s">
        <v>1232</v>
      </c>
      <c r="S204" s="315" t="s">
        <v>1233</v>
      </c>
      <c r="T204" s="382">
        <v>20</v>
      </c>
      <c r="U204" s="383">
        <v>20</v>
      </c>
      <c r="V204" s="382" t="s">
        <v>102</v>
      </c>
      <c r="W204" s="296">
        <v>4</v>
      </c>
      <c r="X204" s="297">
        <v>6</v>
      </c>
      <c r="Y204" s="296">
        <v>8</v>
      </c>
      <c r="Z204" s="298">
        <v>2</v>
      </c>
      <c r="AA204" s="384"/>
      <c r="AB204" s="385"/>
      <c r="AC204" s="385"/>
      <c r="AD204" s="385"/>
      <c r="AE204" s="385"/>
      <c r="AF204" s="385"/>
      <c r="AG204" s="385"/>
      <c r="AH204" s="385"/>
      <c r="AI204" s="385"/>
      <c r="AJ204" s="385"/>
      <c r="AK204" s="385"/>
      <c r="AL204" s="385"/>
      <c r="AM204" s="385"/>
      <c r="AN204" s="385"/>
      <c r="AO204" s="385"/>
      <c r="AP204" s="385"/>
      <c r="AQ204" s="385"/>
      <c r="AR204" s="385"/>
      <c r="AS204" s="385"/>
      <c r="AT204" s="385"/>
      <c r="AU204" s="385"/>
      <c r="AV204" s="385"/>
      <c r="AW204" s="385"/>
      <c r="AX204" s="385"/>
      <c r="AY204" s="385"/>
      <c r="AZ204" s="385"/>
      <c r="BA204" s="385"/>
      <c r="BB204" s="385"/>
      <c r="BC204" s="386"/>
      <c r="BD204" s="302"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21" t="s">
        <v>1234</v>
      </c>
      <c r="EM204" s="319" t="s">
        <v>1232</v>
      </c>
      <c r="EN204" s="275" t="s">
        <v>1233</v>
      </c>
      <c r="EO204" s="387">
        <v>20</v>
      </c>
      <c r="EP204" s="387">
        <v>20</v>
      </c>
      <c r="EQ204" s="276">
        <v>4</v>
      </c>
      <c r="ER204" s="276">
        <v>6</v>
      </c>
      <c r="ES204" s="813">
        <v>6</v>
      </c>
      <c r="ET204" s="829">
        <v>4</v>
      </c>
    </row>
    <row r="205" spans="1:150" ht="58.5" customHeight="1" thickBot="1" x14ac:dyDescent="0.25">
      <c r="A205" s="278" t="s">
        <v>90</v>
      </c>
      <c r="B205" s="431" t="s">
        <v>91</v>
      </c>
      <c r="C205" s="432" t="s">
        <v>992</v>
      </c>
      <c r="D205" s="432"/>
      <c r="E205" s="8" t="s">
        <v>718</v>
      </c>
      <c r="F205" s="282" t="str">
        <f t="shared" si="153"/>
        <v>E3.P_F</v>
      </c>
      <c r="G205" s="455" t="s">
        <v>307</v>
      </c>
      <c r="H205" s="455" t="s">
        <v>459</v>
      </c>
      <c r="I205" s="465"/>
      <c r="J205" s="466" t="s">
        <v>61</v>
      </c>
      <c r="K205" s="467" t="str">
        <f t="shared" si="154"/>
        <v>E3.P_F.MR1</v>
      </c>
      <c r="L205" s="427" t="s">
        <v>437</v>
      </c>
      <c r="M205" s="428" t="s">
        <v>1219</v>
      </c>
      <c r="N205" s="500">
        <v>0</v>
      </c>
      <c r="O205" s="417">
        <v>0.2</v>
      </c>
      <c r="P205" s="348" t="s">
        <v>122</v>
      </c>
      <c r="Q205" s="349" t="str">
        <f t="shared" si="155"/>
        <v>E3.P_F.MR1-MP05-1</v>
      </c>
      <c r="R205" s="478" t="s">
        <v>1236</v>
      </c>
      <c r="S205" s="338" t="s">
        <v>1237</v>
      </c>
      <c r="T205" s="621">
        <v>1</v>
      </c>
      <c r="U205" s="622">
        <v>1</v>
      </c>
      <c r="V205" s="621" t="s">
        <v>102</v>
      </c>
      <c r="W205" s="504">
        <v>0</v>
      </c>
      <c r="X205" s="505">
        <v>0.33</v>
      </c>
      <c r="Y205" s="506">
        <v>0.33</v>
      </c>
      <c r="Z205" s="638">
        <v>0.34</v>
      </c>
      <c r="AA205" s="384"/>
      <c r="AB205" s="385"/>
      <c r="AC205" s="385"/>
      <c r="AD205" s="385"/>
      <c r="AE205" s="385"/>
      <c r="AF205" s="385"/>
      <c r="AG205" s="385"/>
      <c r="AH205" s="385"/>
      <c r="AI205" s="385"/>
      <c r="AJ205" s="385"/>
      <c r="AK205" s="385"/>
      <c r="AL205" s="385"/>
      <c r="AM205" s="385"/>
      <c r="AN205" s="385"/>
      <c r="AO205" s="385"/>
      <c r="AP205" s="385"/>
      <c r="AQ205" s="385"/>
      <c r="AR205" s="385"/>
      <c r="AS205" s="385"/>
      <c r="AT205" s="385"/>
      <c r="AU205" s="385"/>
      <c r="AV205" s="385"/>
      <c r="AW205" s="385"/>
      <c r="AX205" s="385"/>
      <c r="AY205" s="385"/>
      <c r="AZ205" s="385"/>
      <c r="BA205" s="385"/>
      <c r="BB205" s="385"/>
      <c r="BC205" s="386"/>
      <c r="BD205" s="302"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21" t="s">
        <v>1238</v>
      </c>
      <c r="EM205" s="319" t="s">
        <v>1236</v>
      </c>
      <c r="EN205" s="275" t="s">
        <v>1237</v>
      </c>
      <c r="EO205" s="387">
        <v>1</v>
      </c>
      <c r="EP205" s="387">
        <v>1</v>
      </c>
      <c r="EQ205" s="276">
        <v>0</v>
      </c>
      <c r="ER205" s="815">
        <v>0.25</v>
      </c>
      <c r="ES205" s="815">
        <v>0.38</v>
      </c>
      <c r="ET205" s="826">
        <v>0.37</v>
      </c>
    </row>
    <row r="206" spans="1:150" ht="105.75" customHeight="1" x14ac:dyDescent="0.2">
      <c r="A206" s="278" t="s">
        <v>90</v>
      </c>
      <c r="B206" s="431" t="s">
        <v>91</v>
      </c>
      <c r="C206" s="432" t="s">
        <v>992</v>
      </c>
      <c r="D206" s="433" t="s">
        <v>1217</v>
      </c>
      <c r="E206" s="3" t="s">
        <v>752</v>
      </c>
      <c r="F206" s="434" t="str">
        <f t="shared" si="153"/>
        <v>E3.P_G</v>
      </c>
      <c r="G206" s="690" t="s">
        <v>318</v>
      </c>
      <c r="H206" s="691" t="s">
        <v>467</v>
      </c>
      <c r="I206" s="456" t="s">
        <v>1240</v>
      </c>
      <c r="J206" s="457" t="s">
        <v>61</v>
      </c>
      <c r="K206" s="458" t="str">
        <f t="shared" si="154"/>
        <v>E3.P_G.MR1</v>
      </c>
      <c r="L206" s="362" t="s">
        <v>444</v>
      </c>
      <c r="M206" s="363" t="s">
        <v>1241</v>
      </c>
      <c r="N206" s="248">
        <v>5</v>
      </c>
      <c r="O206" s="248">
        <v>5</v>
      </c>
      <c r="P206" s="366" t="s">
        <v>64</v>
      </c>
      <c r="Q206" s="367" t="str">
        <f t="shared" si="155"/>
        <v>E3.P_G.MR1-MP01-1</v>
      </c>
      <c r="R206" s="419" t="s">
        <v>1242</v>
      </c>
      <c r="S206" s="369" t="s">
        <v>1243</v>
      </c>
      <c r="T206" s="370">
        <v>0</v>
      </c>
      <c r="U206" s="371">
        <v>1</v>
      </c>
      <c r="V206" s="370" t="s">
        <v>67</v>
      </c>
      <c r="W206" s="256">
        <v>0</v>
      </c>
      <c r="X206" s="257">
        <v>0.4</v>
      </c>
      <c r="Y206" s="258">
        <v>0.3</v>
      </c>
      <c r="Z206" s="259">
        <v>0.3</v>
      </c>
      <c r="AA206" s="592">
        <v>0</v>
      </c>
      <c r="AB206" s="593">
        <v>0</v>
      </c>
      <c r="AC206" s="593">
        <v>0</v>
      </c>
      <c r="AD206" s="593">
        <v>0</v>
      </c>
      <c r="AE206" s="593">
        <v>0</v>
      </c>
      <c r="AF206" s="593">
        <v>674581000</v>
      </c>
      <c r="AG206" s="593">
        <f t="shared" ref="AG206" si="156">SUM(AA206:AF206)</f>
        <v>674581000</v>
      </c>
      <c r="AH206" s="593"/>
      <c r="AI206" s="593">
        <f>AB206*1.035</f>
        <v>0</v>
      </c>
      <c r="AJ206" s="593"/>
      <c r="AK206" s="593">
        <f>AD206*1.035</f>
        <v>0</v>
      </c>
      <c r="AL206" s="593">
        <f t="shared" ref="AL206" si="157">AE206*1.035</f>
        <v>0</v>
      </c>
      <c r="AM206" s="593">
        <v>713610000</v>
      </c>
      <c r="AN206" s="593">
        <f t="shared" ref="AN206" si="158">SUM(AH206:AM206)</f>
        <v>713610000</v>
      </c>
      <c r="AO206" s="593"/>
      <c r="AP206" s="593">
        <f t="shared" ref="AP206" si="159">AI206*1.035</f>
        <v>0</v>
      </c>
      <c r="AQ206" s="593"/>
      <c r="AR206" s="593">
        <f t="shared" ref="AR206:AS206" si="160">AK206*1.035</f>
        <v>0</v>
      </c>
      <c r="AS206" s="593">
        <f t="shared" si="160"/>
        <v>0</v>
      </c>
      <c r="AT206" s="593">
        <v>749291000</v>
      </c>
      <c r="AU206" s="593">
        <f t="shared" ref="AU206" si="161">SUM(AO206:AT206)</f>
        <v>749291000</v>
      </c>
      <c r="AV206" s="593"/>
      <c r="AW206" s="593">
        <f t="shared" ref="AW206" si="162">AP206*1.035</f>
        <v>0</v>
      </c>
      <c r="AX206" s="593"/>
      <c r="AY206" s="593">
        <f t="shared" ref="AY206:AZ206" si="163">AR206*1.035</f>
        <v>0</v>
      </c>
      <c r="AZ206" s="593">
        <f t="shared" si="163"/>
        <v>0</v>
      </c>
      <c r="BA206" s="593">
        <v>754803000</v>
      </c>
      <c r="BB206" s="593">
        <f t="shared" ref="BB206" si="164">SUM(AV206:BA206)</f>
        <v>754803000</v>
      </c>
      <c r="BC206" s="661">
        <f t="shared" ref="BC206" si="165">+BB206+AU206+AN206+AG206</f>
        <v>2892285000</v>
      </c>
      <c r="BD206" s="302"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27" t="s">
        <v>1244</v>
      </c>
      <c r="EM206" s="319" t="s">
        <v>1242</v>
      </c>
      <c r="EN206" s="275" t="s">
        <v>1243</v>
      </c>
      <c r="EO206" s="275">
        <v>0</v>
      </c>
      <c r="EP206" s="275">
        <v>1</v>
      </c>
      <c r="EQ206" s="276">
        <v>0</v>
      </c>
      <c r="ER206" s="814">
        <v>0</v>
      </c>
      <c r="ES206" s="814">
        <v>0.5</v>
      </c>
      <c r="ET206" s="823">
        <v>0.5</v>
      </c>
    </row>
    <row r="207" spans="1:150" ht="54.75" customHeight="1" x14ac:dyDescent="0.2">
      <c r="A207" s="278" t="s">
        <v>90</v>
      </c>
      <c r="B207" s="431" t="s">
        <v>91</v>
      </c>
      <c r="C207" s="432" t="s">
        <v>992</v>
      </c>
      <c r="D207" s="432"/>
      <c r="E207" s="8" t="s">
        <v>752</v>
      </c>
      <c r="F207" s="282" t="str">
        <f t="shared" si="153"/>
        <v>E3.P_G</v>
      </c>
      <c r="G207" s="692" t="s">
        <v>318</v>
      </c>
      <c r="H207" s="692" t="s">
        <v>467</v>
      </c>
      <c r="I207" s="459"/>
      <c r="J207" s="460" t="s">
        <v>61</v>
      </c>
      <c r="K207" s="375" t="str">
        <f t="shared" si="154"/>
        <v>E3.P_G.MR1</v>
      </c>
      <c r="L207" s="411" t="s">
        <v>444</v>
      </c>
      <c r="M207" s="412" t="s">
        <v>1241</v>
      </c>
      <c r="N207" s="289">
        <v>5</v>
      </c>
      <c r="O207" s="289">
        <v>5</v>
      </c>
      <c r="P207" s="378" t="s">
        <v>87</v>
      </c>
      <c r="Q207" s="379" t="str">
        <f t="shared" si="155"/>
        <v>E3.P_G.MR1-MP02-1</v>
      </c>
      <c r="R207" s="423" t="s">
        <v>1246</v>
      </c>
      <c r="S207" s="315" t="s">
        <v>874</v>
      </c>
      <c r="T207" s="294">
        <v>1</v>
      </c>
      <c r="U207" s="295">
        <v>1</v>
      </c>
      <c r="V207" s="294" t="s">
        <v>102</v>
      </c>
      <c r="W207" s="316">
        <v>0.2</v>
      </c>
      <c r="X207" s="331">
        <v>0.3</v>
      </c>
      <c r="Y207" s="316">
        <v>0.3</v>
      </c>
      <c r="Z207" s="317">
        <v>0.2</v>
      </c>
      <c r="AA207" s="299"/>
      <c r="AB207" s="300"/>
      <c r="AC207" s="300"/>
      <c r="AD207" s="300"/>
      <c r="AE207" s="300"/>
      <c r="AF207" s="300"/>
      <c r="AG207" s="300"/>
      <c r="AH207" s="300"/>
      <c r="AI207" s="300"/>
      <c r="AJ207" s="300"/>
      <c r="AK207" s="300"/>
      <c r="AL207" s="300"/>
      <c r="AM207" s="300"/>
      <c r="AN207" s="300"/>
      <c r="AO207" s="300"/>
      <c r="AP207" s="300"/>
      <c r="AQ207" s="300"/>
      <c r="AR207" s="300"/>
      <c r="AS207" s="300"/>
      <c r="AT207" s="300"/>
      <c r="AU207" s="300"/>
      <c r="AV207" s="300"/>
      <c r="AW207" s="300"/>
      <c r="AX207" s="300"/>
      <c r="AY207" s="300"/>
      <c r="AZ207" s="300"/>
      <c r="BA207" s="300"/>
      <c r="BB207" s="300"/>
      <c r="BC207" s="301"/>
      <c r="BD207" s="302"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27" t="s">
        <v>1247</v>
      </c>
      <c r="EM207" s="319" t="s">
        <v>1246</v>
      </c>
      <c r="EN207" s="275" t="s">
        <v>874</v>
      </c>
      <c r="EO207" s="275">
        <v>1</v>
      </c>
      <c r="EP207" s="275">
        <v>1</v>
      </c>
      <c r="EQ207" s="277">
        <v>0.2</v>
      </c>
      <c r="ER207" s="277">
        <v>0.3</v>
      </c>
      <c r="ES207" s="277">
        <v>0.3</v>
      </c>
      <c r="ET207" s="828">
        <v>0.2</v>
      </c>
    </row>
    <row r="208" spans="1:150" ht="53.25" customHeight="1" x14ac:dyDescent="0.2">
      <c r="A208" s="278" t="s">
        <v>90</v>
      </c>
      <c r="B208" s="431" t="s">
        <v>91</v>
      </c>
      <c r="C208" s="432" t="s">
        <v>992</v>
      </c>
      <c r="D208" s="432"/>
      <c r="E208" s="8" t="s">
        <v>752</v>
      </c>
      <c r="F208" s="282" t="str">
        <f t="shared" si="153"/>
        <v>E3.P_G</v>
      </c>
      <c r="G208" s="692" t="s">
        <v>318</v>
      </c>
      <c r="H208" s="692" t="s">
        <v>467</v>
      </c>
      <c r="I208" s="459"/>
      <c r="J208" s="460" t="s">
        <v>61</v>
      </c>
      <c r="K208" s="375" t="str">
        <f t="shared" si="154"/>
        <v>E3.P_G.MR1</v>
      </c>
      <c r="L208" s="411" t="s">
        <v>444</v>
      </c>
      <c r="M208" s="412" t="s">
        <v>1241</v>
      </c>
      <c r="N208" s="289">
        <v>5</v>
      </c>
      <c r="O208" s="289">
        <v>5</v>
      </c>
      <c r="P208" s="378" t="s">
        <v>99</v>
      </c>
      <c r="Q208" s="379" t="str">
        <f t="shared" si="155"/>
        <v>E3.P_G.MR1-MP03-1</v>
      </c>
      <c r="R208" s="423" t="s">
        <v>1249</v>
      </c>
      <c r="S208" s="315" t="s">
        <v>1250</v>
      </c>
      <c r="T208" s="382">
        <v>24</v>
      </c>
      <c r="U208" s="383">
        <v>80</v>
      </c>
      <c r="V208" s="382" t="s">
        <v>67</v>
      </c>
      <c r="W208" s="296">
        <v>0</v>
      </c>
      <c r="X208" s="297">
        <v>30</v>
      </c>
      <c r="Y208" s="296">
        <v>30</v>
      </c>
      <c r="Z208" s="298">
        <v>20</v>
      </c>
      <c r="AA208" s="384"/>
      <c r="AB208" s="385"/>
      <c r="AC208" s="385"/>
      <c r="AD208" s="385"/>
      <c r="AE208" s="385"/>
      <c r="AF208" s="385"/>
      <c r="AG208" s="385"/>
      <c r="AH208" s="385"/>
      <c r="AI208" s="385"/>
      <c r="AJ208" s="385"/>
      <c r="AK208" s="385"/>
      <c r="AL208" s="385"/>
      <c r="AM208" s="385"/>
      <c r="AN208" s="385"/>
      <c r="AO208" s="385"/>
      <c r="AP208" s="385"/>
      <c r="AQ208" s="385"/>
      <c r="AR208" s="385"/>
      <c r="AS208" s="385"/>
      <c r="AT208" s="385"/>
      <c r="AU208" s="385"/>
      <c r="AV208" s="385"/>
      <c r="AW208" s="385"/>
      <c r="AX208" s="385"/>
      <c r="AY208" s="385"/>
      <c r="AZ208" s="385"/>
      <c r="BA208" s="385"/>
      <c r="BB208" s="385"/>
      <c r="BC208" s="386"/>
      <c r="BD208" s="302"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27" t="s">
        <v>1251</v>
      </c>
      <c r="EM208" s="319" t="s">
        <v>1249</v>
      </c>
      <c r="EN208" s="275" t="s">
        <v>1250</v>
      </c>
      <c r="EO208" s="387">
        <v>24</v>
      </c>
      <c r="EP208" s="387">
        <v>80</v>
      </c>
      <c r="EQ208" s="276">
        <v>0</v>
      </c>
      <c r="ER208" s="813">
        <v>4</v>
      </c>
      <c r="ES208" s="813">
        <v>26</v>
      </c>
      <c r="ET208" s="829">
        <v>26</v>
      </c>
    </row>
    <row r="209" spans="1:152" ht="50.25" customHeight="1" x14ac:dyDescent="0.2">
      <c r="A209" s="278" t="s">
        <v>90</v>
      </c>
      <c r="B209" s="431" t="s">
        <v>91</v>
      </c>
      <c r="C209" s="432" t="s">
        <v>992</v>
      </c>
      <c r="D209" s="432"/>
      <c r="E209" s="8" t="s">
        <v>752</v>
      </c>
      <c r="F209" s="282" t="str">
        <f t="shared" si="153"/>
        <v>E3.P_G</v>
      </c>
      <c r="G209" s="692" t="s">
        <v>318</v>
      </c>
      <c r="H209" s="692" t="s">
        <v>467</v>
      </c>
      <c r="I209" s="459"/>
      <c r="J209" s="460" t="s">
        <v>61</v>
      </c>
      <c r="K209" s="375" t="str">
        <f t="shared" si="154"/>
        <v>E3.P_G.MR1</v>
      </c>
      <c r="L209" s="411" t="s">
        <v>444</v>
      </c>
      <c r="M209" s="412" t="s">
        <v>1241</v>
      </c>
      <c r="N209" s="289">
        <v>5</v>
      </c>
      <c r="O209" s="289">
        <v>5</v>
      </c>
      <c r="P209" s="378" t="s">
        <v>112</v>
      </c>
      <c r="Q209" s="379" t="str">
        <f t="shared" si="155"/>
        <v>E3.P_G.MR1-MP04-1</v>
      </c>
      <c r="R209" s="423" t="s">
        <v>1253</v>
      </c>
      <c r="S209" s="315" t="s">
        <v>1254</v>
      </c>
      <c r="T209" s="382">
        <v>51</v>
      </c>
      <c r="U209" s="383">
        <v>65</v>
      </c>
      <c r="V209" s="382" t="s">
        <v>67</v>
      </c>
      <c r="W209" s="296">
        <v>0</v>
      </c>
      <c r="X209" s="297">
        <v>5</v>
      </c>
      <c r="Y209" s="296">
        <v>6</v>
      </c>
      <c r="Z209" s="298">
        <v>3</v>
      </c>
      <c r="AA209" s="384"/>
      <c r="AB209" s="385"/>
      <c r="AC209" s="385"/>
      <c r="AD209" s="385"/>
      <c r="AE209" s="385"/>
      <c r="AF209" s="385"/>
      <c r="AG209" s="385"/>
      <c r="AH209" s="385"/>
      <c r="AI209" s="385"/>
      <c r="AJ209" s="385"/>
      <c r="AK209" s="385"/>
      <c r="AL209" s="385"/>
      <c r="AM209" s="385"/>
      <c r="AN209" s="385"/>
      <c r="AO209" s="385"/>
      <c r="AP209" s="385"/>
      <c r="AQ209" s="385"/>
      <c r="AR209" s="385"/>
      <c r="AS209" s="385"/>
      <c r="AT209" s="385"/>
      <c r="AU209" s="385"/>
      <c r="AV209" s="385"/>
      <c r="AW209" s="385"/>
      <c r="AX209" s="385"/>
      <c r="AY209" s="385"/>
      <c r="AZ209" s="385"/>
      <c r="BA209" s="385"/>
      <c r="BB209" s="385"/>
      <c r="BC209" s="386"/>
      <c r="BD209" s="302"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27" t="s">
        <v>1255</v>
      </c>
      <c r="EM209" s="319" t="s">
        <v>1253</v>
      </c>
      <c r="EN209" s="275" t="s">
        <v>1254</v>
      </c>
      <c r="EO209" s="836">
        <v>51</v>
      </c>
      <c r="EP209" s="836">
        <v>65</v>
      </c>
      <c r="EQ209" s="808">
        <v>0</v>
      </c>
      <c r="ER209" s="813">
        <v>3</v>
      </c>
      <c r="ES209" s="808">
        <v>6</v>
      </c>
      <c r="ET209" s="829">
        <v>5</v>
      </c>
      <c r="EV209" s="662"/>
    </row>
    <row r="210" spans="1:152" ht="40.5" customHeight="1" thickBot="1" x14ac:dyDescent="0.25">
      <c r="A210" s="278" t="s">
        <v>90</v>
      </c>
      <c r="B210" s="431" t="s">
        <v>91</v>
      </c>
      <c r="C210" s="432" t="s">
        <v>992</v>
      </c>
      <c r="D210" s="432"/>
      <c r="E210" s="8" t="s">
        <v>752</v>
      </c>
      <c r="F210" s="282" t="str">
        <f t="shared" si="153"/>
        <v>E3.P_G</v>
      </c>
      <c r="G210" s="693" t="s">
        <v>318</v>
      </c>
      <c r="H210" s="693" t="s">
        <v>467</v>
      </c>
      <c r="I210" s="465"/>
      <c r="J210" s="466" t="s">
        <v>61</v>
      </c>
      <c r="K210" s="467" t="str">
        <f t="shared" si="154"/>
        <v>E3.P_G.MR1</v>
      </c>
      <c r="L210" s="427" t="s">
        <v>444</v>
      </c>
      <c r="M210" s="428" t="s">
        <v>1241</v>
      </c>
      <c r="N210" s="429">
        <v>5</v>
      </c>
      <c r="O210" s="429">
        <v>5</v>
      </c>
      <c r="P210" s="392" t="s">
        <v>122</v>
      </c>
      <c r="Q210" s="393" t="str">
        <f t="shared" si="155"/>
        <v>E3.P_G.MR1-MP05-1</v>
      </c>
      <c r="R210" s="478" t="s">
        <v>1257</v>
      </c>
      <c r="S210" s="338" t="s">
        <v>1258</v>
      </c>
      <c r="T210" s="621">
        <v>0</v>
      </c>
      <c r="U210" s="622">
        <v>1</v>
      </c>
      <c r="V210" s="394" t="s">
        <v>67</v>
      </c>
      <c r="W210" s="354">
        <v>0</v>
      </c>
      <c r="X210" s="623">
        <v>0.2</v>
      </c>
      <c r="Y210" s="404">
        <v>0.5</v>
      </c>
      <c r="Z210" s="405">
        <v>0.3</v>
      </c>
      <c r="AA210" s="384"/>
      <c r="AB210" s="385"/>
      <c r="AC210" s="385"/>
      <c r="AD210" s="385"/>
      <c r="AE210" s="385"/>
      <c r="AF210" s="385"/>
      <c r="AG210" s="385"/>
      <c r="AH210" s="385"/>
      <c r="AI210" s="385"/>
      <c r="AJ210" s="385"/>
      <c r="AK210" s="385"/>
      <c r="AL210" s="385"/>
      <c r="AM210" s="385"/>
      <c r="AN210" s="385"/>
      <c r="AO210" s="385"/>
      <c r="AP210" s="385"/>
      <c r="AQ210" s="385"/>
      <c r="AR210" s="385"/>
      <c r="AS210" s="385"/>
      <c r="AT210" s="385"/>
      <c r="AU210" s="385"/>
      <c r="AV210" s="385"/>
      <c r="AW210" s="385"/>
      <c r="AX210" s="385"/>
      <c r="AY210" s="385"/>
      <c r="AZ210" s="385"/>
      <c r="BA210" s="385"/>
      <c r="BB210" s="385"/>
      <c r="BC210" s="386"/>
      <c r="BD210" s="302"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27" t="s">
        <v>1259</v>
      </c>
      <c r="EM210" s="319" t="s">
        <v>1257</v>
      </c>
      <c r="EN210" s="275" t="s">
        <v>1258</v>
      </c>
      <c r="EO210" s="387">
        <v>0</v>
      </c>
      <c r="EP210" s="387">
        <v>1</v>
      </c>
      <c r="EQ210" s="276">
        <v>0</v>
      </c>
      <c r="ER210" s="277">
        <v>0.2</v>
      </c>
      <c r="ES210" s="277">
        <v>0.5</v>
      </c>
      <c r="ET210" s="828">
        <v>0.3</v>
      </c>
    </row>
    <row r="211" spans="1:152" ht="156" customHeight="1" x14ac:dyDescent="0.2">
      <c r="A211" s="278" t="s">
        <v>90</v>
      </c>
      <c r="B211" s="431" t="s">
        <v>91</v>
      </c>
      <c r="C211" s="432" t="s">
        <v>992</v>
      </c>
      <c r="D211" s="433" t="s">
        <v>1217</v>
      </c>
      <c r="E211" s="3" t="s">
        <v>772</v>
      </c>
      <c r="F211" s="434" t="str">
        <f t="shared" si="153"/>
        <v>E3.P_H</v>
      </c>
      <c r="G211" s="694" t="s">
        <v>332</v>
      </c>
      <c r="H211" s="695" t="s">
        <v>475</v>
      </c>
      <c r="I211" s="696" t="s">
        <v>1261</v>
      </c>
      <c r="J211" s="457" t="s">
        <v>61</v>
      </c>
      <c r="K211" s="458" t="str">
        <f t="shared" si="154"/>
        <v>E3.P_H.MR1</v>
      </c>
      <c r="L211" s="362" t="s">
        <v>455</v>
      </c>
      <c r="M211" s="363" t="s">
        <v>1262</v>
      </c>
      <c r="N211" s="364">
        <v>41</v>
      </c>
      <c r="O211" s="248">
        <v>341</v>
      </c>
      <c r="P211" s="366" t="s">
        <v>64</v>
      </c>
      <c r="Q211" s="367" t="str">
        <f t="shared" si="155"/>
        <v>E3.P_H.MR1-MP01-1</v>
      </c>
      <c r="R211" s="624" t="s">
        <v>1263</v>
      </c>
      <c r="S211" s="522" t="s">
        <v>1264</v>
      </c>
      <c r="T211" s="523">
        <v>1</v>
      </c>
      <c r="U211" s="524">
        <v>1</v>
      </c>
      <c r="V211" s="523" t="s">
        <v>102</v>
      </c>
      <c r="W211" s="525">
        <v>0</v>
      </c>
      <c r="X211" s="628">
        <v>0.5</v>
      </c>
      <c r="Y211" s="627">
        <v>0.4</v>
      </c>
      <c r="Z211" s="629">
        <v>0.1</v>
      </c>
      <c r="AA211" s="592">
        <v>50000000</v>
      </c>
      <c r="AB211" s="593">
        <v>0</v>
      </c>
      <c r="AC211" s="593">
        <v>1450000000</v>
      </c>
      <c r="AD211" s="593">
        <v>0</v>
      </c>
      <c r="AE211" s="593">
        <v>0</v>
      </c>
      <c r="AF211" s="593">
        <v>0</v>
      </c>
      <c r="AG211" s="593">
        <f t="shared" ref="AG211" si="166">SUM(AA211:AF211)</f>
        <v>1500000000</v>
      </c>
      <c r="AH211" s="593">
        <v>145000000</v>
      </c>
      <c r="AI211" s="593">
        <f>+AB211</f>
        <v>0</v>
      </c>
      <c r="AJ211" s="593">
        <v>950500000</v>
      </c>
      <c r="AK211" s="593">
        <f t="shared" ref="AK211:AM211" si="167">+AD211</f>
        <v>0</v>
      </c>
      <c r="AL211" s="593">
        <f t="shared" si="167"/>
        <v>0</v>
      </c>
      <c r="AM211" s="593">
        <f t="shared" si="167"/>
        <v>0</v>
      </c>
      <c r="AN211" s="593">
        <f t="shared" ref="AN211" si="168">SUM(AH211:AM211)</f>
        <v>1095500000</v>
      </c>
      <c r="AO211" s="593">
        <v>115500000</v>
      </c>
      <c r="AP211" s="593">
        <f>+AI211</f>
        <v>0</v>
      </c>
      <c r="AQ211" s="593">
        <v>1474500000</v>
      </c>
      <c r="AR211" s="593">
        <f>+AK211</f>
        <v>0</v>
      </c>
      <c r="AS211" s="593">
        <f>+AL211</f>
        <v>0</v>
      </c>
      <c r="AT211" s="593">
        <f>+AM211</f>
        <v>0</v>
      </c>
      <c r="AU211" s="593">
        <f t="shared" ref="AU211" si="169">SUM(AO211:AT211)</f>
        <v>1590000000</v>
      </c>
      <c r="AV211" s="593">
        <v>170000000</v>
      </c>
      <c r="AW211" s="593">
        <f>+AP211</f>
        <v>0</v>
      </c>
      <c r="AX211" s="593">
        <v>450000000</v>
      </c>
      <c r="AY211" s="593">
        <f>+AR211</f>
        <v>0</v>
      </c>
      <c r="AZ211" s="593">
        <f>+AS211</f>
        <v>0</v>
      </c>
      <c r="BA211" s="593">
        <v>0</v>
      </c>
      <c r="BB211" s="593">
        <f t="shared" ref="BB211" si="170">SUM(AV211:BA211)</f>
        <v>620000000</v>
      </c>
      <c r="BC211" s="661">
        <f t="shared" ref="BC211" si="171">+BB211+AU211+AN211+AG211</f>
        <v>4805500000</v>
      </c>
      <c r="BD211" s="302"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27" t="s">
        <v>1265</v>
      </c>
      <c r="EM211" s="319" t="s">
        <v>1263</v>
      </c>
      <c r="EN211" s="275" t="s">
        <v>1264</v>
      </c>
      <c r="EO211" s="275">
        <v>1</v>
      </c>
      <c r="EP211" s="275">
        <v>1</v>
      </c>
      <c r="EQ211" s="276">
        <v>0</v>
      </c>
      <c r="ER211" s="815">
        <v>0.25</v>
      </c>
      <c r="ES211" s="814">
        <v>0.5</v>
      </c>
      <c r="ET211" s="826">
        <v>0.25</v>
      </c>
    </row>
    <row r="212" spans="1:152" ht="87.75" customHeight="1" x14ac:dyDescent="0.2">
      <c r="A212" s="278" t="s">
        <v>90</v>
      </c>
      <c r="B212" s="431" t="s">
        <v>91</v>
      </c>
      <c r="C212" s="432" t="s">
        <v>992</v>
      </c>
      <c r="D212" s="432"/>
      <c r="E212" s="8" t="s">
        <v>772</v>
      </c>
      <c r="F212" s="282" t="str">
        <f t="shared" si="153"/>
        <v>E3.P_H</v>
      </c>
      <c r="G212" s="692" t="s">
        <v>332</v>
      </c>
      <c r="H212" s="692" t="s">
        <v>475</v>
      </c>
      <c r="I212" s="459"/>
      <c r="J212" s="460" t="s">
        <v>61</v>
      </c>
      <c r="K212" s="375" t="str">
        <f t="shared" si="154"/>
        <v>E3.P_H.MR1</v>
      </c>
      <c r="L212" s="411" t="s">
        <v>455</v>
      </c>
      <c r="M212" s="412" t="s">
        <v>1262</v>
      </c>
      <c r="N212" s="376">
        <v>41</v>
      </c>
      <c r="O212" s="289">
        <v>341</v>
      </c>
      <c r="P212" s="379" t="s">
        <v>87</v>
      </c>
      <c r="Q212" s="379" t="str">
        <f t="shared" si="155"/>
        <v>E3.P_H.MR1-MP02-1</v>
      </c>
      <c r="R212" s="630" t="s">
        <v>1267</v>
      </c>
      <c r="S212" s="531" t="s">
        <v>1268</v>
      </c>
      <c r="T212" s="532">
        <v>0</v>
      </c>
      <c r="U212" s="533">
        <v>1</v>
      </c>
      <c r="V212" s="532" t="s">
        <v>67</v>
      </c>
      <c r="W212" s="536">
        <v>0</v>
      </c>
      <c r="X212" s="548">
        <v>0.35</v>
      </c>
      <c r="Y212" s="547">
        <v>0.35</v>
      </c>
      <c r="Z212" s="543">
        <v>0.3</v>
      </c>
      <c r="AA212" s="538"/>
      <c r="AB212" s="539"/>
      <c r="AC212" s="539"/>
      <c r="AD212" s="539"/>
      <c r="AE212" s="539"/>
      <c r="AF212" s="539"/>
      <c r="AG212" s="539"/>
      <c r="AH212" s="539"/>
      <c r="AI212" s="539"/>
      <c r="AJ212" s="539"/>
      <c r="AK212" s="539"/>
      <c r="AL212" s="539"/>
      <c r="AM212" s="539"/>
      <c r="AN212" s="539"/>
      <c r="AO212" s="539"/>
      <c r="AP212" s="539"/>
      <c r="AQ212" s="539"/>
      <c r="AR212" s="539"/>
      <c r="AS212" s="539"/>
      <c r="AT212" s="539"/>
      <c r="AU212" s="539"/>
      <c r="AV212" s="539"/>
      <c r="AW212" s="539"/>
      <c r="AX212" s="539"/>
      <c r="AY212" s="539"/>
      <c r="AZ212" s="539"/>
      <c r="BA212" s="539"/>
      <c r="BB212" s="539"/>
      <c r="BC212" s="540"/>
      <c r="BD212" s="302"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27" t="s">
        <v>1269</v>
      </c>
      <c r="EM212" s="319" t="s">
        <v>1267</v>
      </c>
      <c r="EN212" s="275" t="s">
        <v>1268</v>
      </c>
      <c r="EO212" s="275">
        <v>0</v>
      </c>
      <c r="EP212" s="275">
        <v>1</v>
      </c>
      <c r="EQ212" s="277">
        <v>0.1</v>
      </c>
      <c r="ER212" s="815">
        <v>0.9</v>
      </c>
      <c r="ES212" s="330">
        <v>0</v>
      </c>
      <c r="ET212" s="828">
        <v>0</v>
      </c>
    </row>
    <row r="213" spans="1:152" ht="51" customHeight="1" x14ac:dyDescent="0.2">
      <c r="A213" s="278" t="s">
        <v>90</v>
      </c>
      <c r="B213" s="431" t="s">
        <v>91</v>
      </c>
      <c r="C213" s="432" t="s">
        <v>992</v>
      </c>
      <c r="D213" s="432"/>
      <c r="E213" s="8" t="s">
        <v>772</v>
      </c>
      <c r="F213" s="282" t="str">
        <f t="shared" si="153"/>
        <v>E3.P_H</v>
      </c>
      <c r="G213" s="692" t="s">
        <v>332</v>
      </c>
      <c r="H213" s="692" t="s">
        <v>475</v>
      </c>
      <c r="I213" s="459"/>
      <c r="J213" s="460" t="s">
        <v>61</v>
      </c>
      <c r="K213" s="375" t="str">
        <f t="shared" si="154"/>
        <v>E3.P_H.MR1</v>
      </c>
      <c r="L213" s="411" t="s">
        <v>455</v>
      </c>
      <c r="M213" s="412" t="s">
        <v>1262</v>
      </c>
      <c r="N213" s="376">
        <v>41</v>
      </c>
      <c r="O213" s="289">
        <v>341</v>
      </c>
      <c r="P213" s="379" t="s">
        <v>1271</v>
      </c>
      <c r="Q213" s="379" t="str">
        <f t="shared" si="155"/>
        <v>E3.P_H.MR1-MP02-2</v>
      </c>
      <c r="R213" s="630" t="s">
        <v>1267</v>
      </c>
      <c r="S213" s="531" t="s">
        <v>1272</v>
      </c>
      <c r="T213" s="532">
        <v>0</v>
      </c>
      <c r="U213" s="533">
        <v>1</v>
      </c>
      <c r="V213" s="532" t="s">
        <v>67</v>
      </c>
      <c r="W213" s="547">
        <v>0.25</v>
      </c>
      <c r="X213" s="548">
        <v>0.25</v>
      </c>
      <c r="Y213" s="547">
        <v>0.25</v>
      </c>
      <c r="Z213" s="549">
        <v>0.25</v>
      </c>
      <c r="AA213" s="538"/>
      <c r="AB213" s="539"/>
      <c r="AC213" s="539"/>
      <c r="AD213" s="539"/>
      <c r="AE213" s="539"/>
      <c r="AF213" s="539"/>
      <c r="AG213" s="539"/>
      <c r="AH213" s="539"/>
      <c r="AI213" s="539"/>
      <c r="AJ213" s="539"/>
      <c r="AK213" s="539"/>
      <c r="AL213" s="539"/>
      <c r="AM213" s="539"/>
      <c r="AN213" s="539"/>
      <c r="AO213" s="539"/>
      <c r="AP213" s="539"/>
      <c r="AQ213" s="539"/>
      <c r="AR213" s="539"/>
      <c r="AS213" s="539"/>
      <c r="AT213" s="539"/>
      <c r="AU213" s="539"/>
      <c r="AV213" s="539"/>
      <c r="AW213" s="539"/>
      <c r="AX213" s="539"/>
      <c r="AY213" s="539"/>
      <c r="AZ213" s="539"/>
      <c r="BA213" s="539"/>
      <c r="BB213" s="539"/>
      <c r="BC213" s="540"/>
      <c r="BD213" s="302"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27" t="s">
        <v>1273</v>
      </c>
      <c r="EM213" s="319" t="s">
        <v>1267</v>
      </c>
      <c r="EN213" s="275" t="s">
        <v>1272</v>
      </c>
      <c r="EO213" s="275">
        <v>0</v>
      </c>
      <c r="EP213" s="809">
        <v>1</v>
      </c>
      <c r="EQ213" s="811">
        <v>0</v>
      </c>
      <c r="ER213" s="815">
        <v>0.3</v>
      </c>
      <c r="ES213" s="811">
        <v>0.35</v>
      </c>
      <c r="ET213" s="846">
        <v>0.35</v>
      </c>
    </row>
    <row r="214" spans="1:152" ht="38.25" customHeight="1" x14ac:dyDescent="0.2">
      <c r="A214" s="278" t="s">
        <v>90</v>
      </c>
      <c r="B214" s="431" t="s">
        <v>91</v>
      </c>
      <c r="C214" s="432" t="s">
        <v>992</v>
      </c>
      <c r="D214" s="432"/>
      <c r="E214" s="8" t="s">
        <v>772</v>
      </c>
      <c r="F214" s="282" t="str">
        <f t="shared" si="153"/>
        <v>E3.P_H</v>
      </c>
      <c r="G214" s="692" t="s">
        <v>332</v>
      </c>
      <c r="H214" s="692" t="s">
        <v>475</v>
      </c>
      <c r="I214" s="459"/>
      <c r="J214" s="460" t="s">
        <v>61</v>
      </c>
      <c r="K214" s="375" t="str">
        <f t="shared" si="154"/>
        <v>E3.P_H.MR1</v>
      </c>
      <c r="L214" s="411" t="s">
        <v>455</v>
      </c>
      <c r="M214" s="412" t="s">
        <v>1262</v>
      </c>
      <c r="N214" s="376">
        <v>41</v>
      </c>
      <c r="O214" s="289">
        <v>341</v>
      </c>
      <c r="P214" s="378" t="s">
        <v>99</v>
      </c>
      <c r="Q214" s="379" t="str">
        <f t="shared" si="155"/>
        <v>E3.P_H.MR1-MP03-1</v>
      </c>
      <c r="R214" s="530" t="s">
        <v>1275</v>
      </c>
      <c r="S214" s="697" t="s">
        <v>1276</v>
      </c>
      <c r="T214" s="698">
        <v>2</v>
      </c>
      <c r="U214" s="699">
        <v>2</v>
      </c>
      <c r="V214" s="698" t="s">
        <v>102</v>
      </c>
      <c r="W214" s="700">
        <v>0</v>
      </c>
      <c r="X214" s="701">
        <v>0</v>
      </c>
      <c r="Y214" s="700">
        <v>2</v>
      </c>
      <c r="Z214" s="702">
        <v>0</v>
      </c>
      <c r="AA214" s="703"/>
      <c r="AB214" s="704"/>
      <c r="AC214" s="704"/>
      <c r="AD214" s="704"/>
      <c r="AE214" s="704"/>
      <c r="AF214" s="704"/>
      <c r="AG214" s="704"/>
      <c r="AH214" s="704"/>
      <c r="AI214" s="704"/>
      <c r="AJ214" s="704"/>
      <c r="AK214" s="704"/>
      <c r="AL214" s="704"/>
      <c r="AM214" s="704"/>
      <c r="AN214" s="704"/>
      <c r="AO214" s="704"/>
      <c r="AP214" s="704"/>
      <c r="AQ214" s="704"/>
      <c r="AR214" s="704"/>
      <c r="AS214" s="704"/>
      <c r="AT214" s="704"/>
      <c r="AU214" s="704"/>
      <c r="AV214" s="704"/>
      <c r="AW214" s="704"/>
      <c r="AX214" s="704"/>
      <c r="AY214" s="704"/>
      <c r="AZ214" s="704"/>
      <c r="BA214" s="704"/>
      <c r="BB214" s="704"/>
      <c r="BC214" s="705"/>
      <c r="BD214" s="706" t="s">
        <v>1221</v>
      </c>
      <c r="BE214" s="707"/>
      <c r="BF214" s="707"/>
      <c r="BG214" s="707"/>
      <c r="BH214" s="707"/>
      <c r="BI214" s="707"/>
      <c r="BJ214" s="707"/>
      <c r="BK214" s="707"/>
      <c r="BS214" s="90" t="s">
        <v>454</v>
      </c>
      <c r="BT214" s="90" t="s">
        <v>455</v>
      </c>
      <c r="BU214" s="91" t="s">
        <v>1273</v>
      </c>
      <c r="BV214" s="88" t="s">
        <v>1267</v>
      </c>
      <c r="DH214" s="7" t="s">
        <v>1278</v>
      </c>
      <c r="DI214" s="7" t="s">
        <v>384</v>
      </c>
      <c r="DJ214" s="7" t="s">
        <v>474</v>
      </c>
      <c r="DK214" s="7" t="s">
        <v>475</v>
      </c>
      <c r="DL214" s="7" t="s">
        <v>473</v>
      </c>
      <c r="DQ214" s="7" t="s">
        <v>1273</v>
      </c>
      <c r="DR214" s="7" t="s">
        <v>1267</v>
      </c>
      <c r="EL214" s="827" t="s">
        <v>1277</v>
      </c>
      <c r="EM214" s="822" t="s">
        <v>1275</v>
      </c>
      <c r="EN214" s="274" t="s">
        <v>1276</v>
      </c>
      <c r="EO214" s="274">
        <v>2</v>
      </c>
      <c r="EP214" s="274">
        <v>2</v>
      </c>
      <c r="EQ214" s="491">
        <v>0</v>
      </c>
      <c r="ER214" s="491">
        <v>0</v>
      </c>
      <c r="ES214" s="813">
        <v>1</v>
      </c>
      <c r="ET214" s="829">
        <v>1</v>
      </c>
    </row>
    <row r="215" spans="1:152" ht="63.75" customHeight="1" x14ac:dyDescent="0.2">
      <c r="A215" s="278" t="s">
        <v>90</v>
      </c>
      <c r="B215" s="431" t="s">
        <v>91</v>
      </c>
      <c r="C215" s="432" t="s">
        <v>992</v>
      </c>
      <c r="D215" s="432"/>
      <c r="E215" s="8" t="s">
        <v>772</v>
      </c>
      <c r="F215" s="282" t="str">
        <f t="shared" si="153"/>
        <v>E3.P_H</v>
      </c>
      <c r="G215" s="692" t="s">
        <v>332</v>
      </c>
      <c r="H215" s="692" t="s">
        <v>475</v>
      </c>
      <c r="I215" s="459"/>
      <c r="J215" s="460" t="s">
        <v>61</v>
      </c>
      <c r="K215" s="375" t="str">
        <f t="shared" si="154"/>
        <v>E3.P_H.MR1</v>
      </c>
      <c r="L215" s="411" t="s">
        <v>455</v>
      </c>
      <c r="M215" s="412" t="s">
        <v>1262</v>
      </c>
      <c r="N215" s="376">
        <v>41</v>
      </c>
      <c r="O215" s="289">
        <v>341</v>
      </c>
      <c r="P215" s="378" t="s">
        <v>112</v>
      </c>
      <c r="Q215" s="379" t="str">
        <f t="shared" si="155"/>
        <v>E3.P_H.MR1-MP04-1</v>
      </c>
      <c r="R215" s="630" t="s">
        <v>1279</v>
      </c>
      <c r="S215" s="531" t="s">
        <v>1280</v>
      </c>
      <c r="T215" s="532">
        <v>6</v>
      </c>
      <c r="U215" s="533">
        <v>8</v>
      </c>
      <c r="V215" s="532" t="s">
        <v>67</v>
      </c>
      <c r="W215" s="536">
        <v>2</v>
      </c>
      <c r="X215" s="677">
        <v>2</v>
      </c>
      <c r="Y215" s="536">
        <v>2</v>
      </c>
      <c r="Z215" s="537">
        <v>2</v>
      </c>
      <c r="AA215" s="538"/>
      <c r="AB215" s="539"/>
      <c r="AC215" s="539"/>
      <c r="AD215" s="539"/>
      <c r="AE215" s="539"/>
      <c r="AF215" s="539"/>
      <c r="AG215" s="539"/>
      <c r="AH215" s="539"/>
      <c r="AI215" s="539"/>
      <c r="AJ215" s="539"/>
      <c r="AK215" s="539"/>
      <c r="AL215" s="539"/>
      <c r="AM215" s="539"/>
      <c r="AN215" s="539"/>
      <c r="AO215" s="539"/>
      <c r="AP215" s="539"/>
      <c r="AQ215" s="539"/>
      <c r="AR215" s="539"/>
      <c r="AS215" s="539"/>
      <c r="AT215" s="539"/>
      <c r="AU215" s="539"/>
      <c r="AV215" s="539"/>
      <c r="AW215" s="539"/>
      <c r="AX215" s="539"/>
      <c r="AY215" s="539"/>
      <c r="AZ215" s="539"/>
      <c r="BA215" s="539"/>
      <c r="BB215" s="539"/>
      <c r="BC215" s="540"/>
      <c r="BD215" s="302"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27" t="s">
        <v>1281</v>
      </c>
      <c r="EM215" s="319" t="s">
        <v>1279</v>
      </c>
      <c r="EN215" s="275" t="s">
        <v>1280</v>
      </c>
      <c r="EO215" s="275">
        <v>6</v>
      </c>
      <c r="EP215" s="275">
        <v>8</v>
      </c>
      <c r="EQ215" s="276">
        <v>2</v>
      </c>
      <c r="ER215" s="276">
        <v>2</v>
      </c>
      <c r="ES215" s="276">
        <v>2</v>
      </c>
      <c r="ET215" s="825">
        <v>2</v>
      </c>
    </row>
    <row r="216" spans="1:152" ht="49.5" customHeight="1" x14ac:dyDescent="0.2">
      <c r="A216" s="278" t="s">
        <v>90</v>
      </c>
      <c r="B216" s="431" t="s">
        <v>91</v>
      </c>
      <c r="C216" s="432" t="s">
        <v>992</v>
      </c>
      <c r="D216" s="432"/>
      <c r="E216" s="8" t="s">
        <v>772</v>
      </c>
      <c r="F216" s="282" t="str">
        <f t="shared" si="153"/>
        <v>E3.P_H</v>
      </c>
      <c r="G216" s="692" t="s">
        <v>332</v>
      </c>
      <c r="H216" s="692" t="s">
        <v>475</v>
      </c>
      <c r="I216" s="459"/>
      <c r="J216" s="460" t="s">
        <v>61</v>
      </c>
      <c r="K216" s="375" t="str">
        <f t="shared" si="154"/>
        <v>E3.P_H.MR1</v>
      </c>
      <c r="L216" s="411" t="s">
        <v>455</v>
      </c>
      <c r="M216" s="412" t="s">
        <v>1262</v>
      </c>
      <c r="N216" s="376">
        <v>41</v>
      </c>
      <c r="O216" s="289">
        <v>341</v>
      </c>
      <c r="P216" s="378" t="s">
        <v>122</v>
      </c>
      <c r="Q216" s="379" t="str">
        <f t="shared" si="155"/>
        <v>E3.P_H.MR1-MP05-1</v>
      </c>
      <c r="R216" s="630" t="s">
        <v>1283</v>
      </c>
      <c r="S216" s="531" t="s">
        <v>305</v>
      </c>
      <c r="T216" s="532">
        <v>1</v>
      </c>
      <c r="U216" s="533">
        <v>1</v>
      </c>
      <c r="V216" s="532" t="s">
        <v>102</v>
      </c>
      <c r="W216" s="547">
        <v>0.25</v>
      </c>
      <c r="X216" s="548">
        <v>0.25</v>
      </c>
      <c r="Y216" s="547">
        <v>0.25</v>
      </c>
      <c r="Z216" s="549">
        <v>0.25</v>
      </c>
      <c r="AA216" s="538"/>
      <c r="AB216" s="539"/>
      <c r="AC216" s="539"/>
      <c r="AD216" s="539"/>
      <c r="AE216" s="539"/>
      <c r="AF216" s="539"/>
      <c r="AG216" s="539"/>
      <c r="AH216" s="539"/>
      <c r="AI216" s="539"/>
      <c r="AJ216" s="539"/>
      <c r="AK216" s="539"/>
      <c r="AL216" s="539"/>
      <c r="AM216" s="539"/>
      <c r="AN216" s="539"/>
      <c r="AO216" s="539"/>
      <c r="AP216" s="539"/>
      <c r="AQ216" s="539"/>
      <c r="AR216" s="539"/>
      <c r="AS216" s="539"/>
      <c r="AT216" s="539"/>
      <c r="AU216" s="539"/>
      <c r="AV216" s="539"/>
      <c r="AW216" s="539"/>
      <c r="AX216" s="539"/>
      <c r="AY216" s="539"/>
      <c r="AZ216" s="539"/>
      <c r="BA216" s="539"/>
      <c r="BB216" s="539"/>
      <c r="BC216" s="540"/>
      <c r="BD216" s="302"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27" t="s">
        <v>1284</v>
      </c>
      <c r="EM216" s="319" t="s">
        <v>1283</v>
      </c>
      <c r="EN216" s="275" t="s">
        <v>305</v>
      </c>
      <c r="EO216" s="275">
        <v>1</v>
      </c>
      <c r="EP216" s="275">
        <v>1</v>
      </c>
      <c r="EQ216" s="330">
        <v>0.25</v>
      </c>
      <c r="ER216" s="330">
        <v>0.25</v>
      </c>
      <c r="ES216" s="330">
        <v>0.25</v>
      </c>
      <c r="ET216" s="824">
        <v>0.25</v>
      </c>
    </row>
    <row r="217" spans="1:152" ht="52.5" customHeight="1" thickBot="1" x14ac:dyDescent="0.25">
      <c r="A217" s="278" t="s">
        <v>90</v>
      </c>
      <c r="B217" s="431" t="s">
        <v>91</v>
      </c>
      <c r="C217" s="432" t="s">
        <v>992</v>
      </c>
      <c r="D217" s="432"/>
      <c r="E217" s="8" t="s">
        <v>772</v>
      </c>
      <c r="F217" s="282" t="str">
        <f t="shared" si="153"/>
        <v>E3.P_H</v>
      </c>
      <c r="G217" s="693" t="s">
        <v>332</v>
      </c>
      <c r="H217" s="693" t="s">
        <v>475</v>
      </c>
      <c r="I217" s="465"/>
      <c r="J217" s="466" t="s">
        <v>61</v>
      </c>
      <c r="K217" s="467" t="str">
        <f t="shared" si="154"/>
        <v>E3.P_H.MR1</v>
      </c>
      <c r="L217" s="427" t="s">
        <v>455</v>
      </c>
      <c r="M217" s="428" t="s">
        <v>1262</v>
      </c>
      <c r="N217" s="390">
        <v>41</v>
      </c>
      <c r="O217" s="429">
        <v>341</v>
      </c>
      <c r="P217" s="392" t="s">
        <v>132</v>
      </c>
      <c r="Q217" s="393" t="str">
        <f t="shared" si="155"/>
        <v>E3.P_H.MR1-MP06-1</v>
      </c>
      <c r="R217" s="631" t="s">
        <v>1286</v>
      </c>
      <c r="S217" s="554" t="s">
        <v>1287</v>
      </c>
      <c r="T217" s="632">
        <v>0.05</v>
      </c>
      <c r="U217" s="633">
        <v>0.7</v>
      </c>
      <c r="V217" s="555" t="s">
        <v>67</v>
      </c>
      <c r="W217" s="708">
        <v>0.1</v>
      </c>
      <c r="X217" s="709">
        <v>0.1</v>
      </c>
      <c r="Y217" s="708">
        <v>0.4</v>
      </c>
      <c r="Z217" s="710">
        <v>0.4</v>
      </c>
      <c r="AA217" s="538"/>
      <c r="AB217" s="539"/>
      <c r="AC217" s="539"/>
      <c r="AD217" s="539"/>
      <c r="AE217" s="539"/>
      <c r="AF217" s="539"/>
      <c r="AG217" s="539"/>
      <c r="AH217" s="539"/>
      <c r="AI217" s="539"/>
      <c r="AJ217" s="539"/>
      <c r="AK217" s="539"/>
      <c r="AL217" s="539"/>
      <c r="AM217" s="539"/>
      <c r="AN217" s="539"/>
      <c r="AO217" s="539"/>
      <c r="AP217" s="539"/>
      <c r="AQ217" s="539"/>
      <c r="AR217" s="539"/>
      <c r="AS217" s="539"/>
      <c r="AT217" s="539"/>
      <c r="AU217" s="539"/>
      <c r="AV217" s="539"/>
      <c r="AW217" s="539"/>
      <c r="AX217" s="539"/>
      <c r="AY217" s="539"/>
      <c r="AZ217" s="539"/>
      <c r="BA217" s="539"/>
      <c r="BB217" s="539"/>
      <c r="BC217" s="540"/>
      <c r="BD217" s="302"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27" t="s">
        <v>1288</v>
      </c>
      <c r="EM217" s="319" t="s">
        <v>1286</v>
      </c>
      <c r="EN217" s="275" t="s">
        <v>1287</v>
      </c>
      <c r="EO217" s="275">
        <v>0.05</v>
      </c>
      <c r="EP217" s="809">
        <v>0.7</v>
      </c>
      <c r="EQ217" s="807">
        <v>0.1</v>
      </c>
      <c r="ER217" s="815">
        <v>0.2</v>
      </c>
      <c r="ES217" s="814">
        <v>0.2</v>
      </c>
      <c r="ET217" s="823">
        <v>0.2</v>
      </c>
      <c r="EV217" s="711"/>
    </row>
    <row r="218" spans="1:152" ht="121.5" customHeight="1" x14ac:dyDescent="0.2">
      <c r="A218" s="278" t="s">
        <v>90</v>
      </c>
      <c r="B218" s="431" t="s">
        <v>91</v>
      </c>
      <c r="C218" s="432" t="s">
        <v>992</v>
      </c>
      <c r="D218" s="433" t="s">
        <v>1217</v>
      </c>
      <c r="E218" s="3" t="s">
        <v>802</v>
      </c>
      <c r="F218" s="434" t="str">
        <f t="shared" si="153"/>
        <v>E3.P_I</v>
      </c>
      <c r="G218" s="694" t="s">
        <v>343</v>
      </c>
      <c r="H218" s="695" t="s">
        <v>483</v>
      </c>
      <c r="I218" s="456" t="s">
        <v>1290</v>
      </c>
      <c r="J218" s="457" t="s">
        <v>61</v>
      </c>
      <c r="K218" s="458" t="str">
        <f t="shared" si="154"/>
        <v>E3.P_I.MR1</v>
      </c>
      <c r="L218" s="362" t="s">
        <v>463</v>
      </c>
      <c r="M218" s="363" t="s">
        <v>1291</v>
      </c>
      <c r="N218" s="407">
        <v>0.1</v>
      </c>
      <c r="O218" s="408">
        <v>0.3</v>
      </c>
      <c r="P218" s="712" t="s">
        <v>64</v>
      </c>
      <c r="Q218" s="713" t="str">
        <f t="shared" si="155"/>
        <v>E3.P_I.MR1-MP01-1</v>
      </c>
      <c r="R218" s="419" t="s">
        <v>1292</v>
      </c>
      <c r="S218" s="369" t="s">
        <v>1293</v>
      </c>
      <c r="T218" s="370">
        <v>0</v>
      </c>
      <c r="U218" s="371">
        <v>1</v>
      </c>
      <c r="V218" s="370" t="s">
        <v>67</v>
      </c>
      <c r="W218" s="564">
        <v>0.25</v>
      </c>
      <c r="X218" s="565">
        <v>0.25</v>
      </c>
      <c r="Y218" s="258">
        <v>0.5</v>
      </c>
      <c r="Z218" s="373">
        <v>0</v>
      </c>
      <c r="AA218" s="592">
        <v>22000000</v>
      </c>
      <c r="AB218" s="593">
        <v>0</v>
      </c>
      <c r="AC218" s="593">
        <v>0</v>
      </c>
      <c r="AD218" s="593">
        <v>0</v>
      </c>
      <c r="AE218" s="593">
        <v>0</v>
      </c>
      <c r="AF218" s="593">
        <v>0</v>
      </c>
      <c r="AG218" s="593">
        <f t="shared" ref="AG218" si="172">SUM(AA218:AF218)</f>
        <v>22000000</v>
      </c>
      <c r="AH218" s="593">
        <v>23000000</v>
      </c>
      <c r="AI218" s="593">
        <f>+AB218</f>
        <v>0</v>
      </c>
      <c r="AJ218" s="593">
        <f>+AC218</f>
        <v>0</v>
      </c>
      <c r="AK218" s="593">
        <f t="shared" ref="AK218:AM218" si="173">+AD218</f>
        <v>0</v>
      </c>
      <c r="AL218" s="593">
        <f t="shared" si="173"/>
        <v>0</v>
      </c>
      <c r="AM218" s="593">
        <f t="shared" si="173"/>
        <v>0</v>
      </c>
      <c r="AN218" s="593">
        <f t="shared" ref="AN218" si="174">SUM(AH218:AM218)</f>
        <v>23000000</v>
      </c>
      <c r="AO218" s="593">
        <v>44000000</v>
      </c>
      <c r="AP218" s="593">
        <f t="shared" ref="AP218:AT218" si="175">+AI218</f>
        <v>0</v>
      </c>
      <c r="AQ218" s="593">
        <f t="shared" si="175"/>
        <v>0</v>
      </c>
      <c r="AR218" s="593">
        <f t="shared" si="175"/>
        <v>0</v>
      </c>
      <c r="AS218" s="593">
        <f t="shared" si="175"/>
        <v>0</v>
      </c>
      <c r="AT218" s="593">
        <f t="shared" si="175"/>
        <v>0</v>
      </c>
      <c r="AU218" s="593">
        <f t="shared" ref="AU218" si="176">SUM(AO218:AT218)</f>
        <v>44000000</v>
      </c>
      <c r="AV218" s="593">
        <v>46000000</v>
      </c>
      <c r="AW218" s="593">
        <f t="shared" ref="AW218:BA218" si="177">+AP218</f>
        <v>0</v>
      </c>
      <c r="AX218" s="593">
        <f t="shared" si="177"/>
        <v>0</v>
      </c>
      <c r="AY218" s="593">
        <f t="shared" si="177"/>
        <v>0</v>
      </c>
      <c r="AZ218" s="593">
        <f t="shared" si="177"/>
        <v>0</v>
      </c>
      <c r="BA218" s="593">
        <f t="shared" si="177"/>
        <v>0</v>
      </c>
      <c r="BB218" s="593">
        <f t="shared" ref="BB218" si="178">SUM(AV218:BA218)</f>
        <v>46000000</v>
      </c>
      <c r="BC218" s="661">
        <f t="shared" ref="BC218" si="179">+BB218+AU218+AN218+AG218</f>
        <v>135000000</v>
      </c>
      <c r="BD218" s="302"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21" t="s">
        <v>1294</v>
      </c>
      <c r="EM218" s="319" t="s">
        <v>1292</v>
      </c>
      <c r="EN218" s="275" t="s">
        <v>1293</v>
      </c>
      <c r="EO218" s="275">
        <v>0</v>
      </c>
      <c r="EP218" s="275">
        <v>1</v>
      </c>
      <c r="EQ218" s="330">
        <v>0</v>
      </c>
      <c r="ER218" s="815">
        <v>0</v>
      </c>
      <c r="ES218" s="277">
        <v>0.5</v>
      </c>
      <c r="ET218" s="823">
        <v>0.5</v>
      </c>
    </row>
    <row r="219" spans="1:152" ht="64.5" customHeight="1" x14ac:dyDescent="0.2">
      <c r="A219" s="278" t="s">
        <v>90</v>
      </c>
      <c r="B219" s="431" t="s">
        <v>91</v>
      </c>
      <c r="C219" s="432" t="s">
        <v>992</v>
      </c>
      <c r="D219" s="432"/>
      <c r="E219" s="8" t="s">
        <v>802</v>
      </c>
      <c r="F219" s="282" t="str">
        <f t="shared" si="153"/>
        <v>E3.P_I</v>
      </c>
      <c r="G219" s="692" t="s">
        <v>343</v>
      </c>
      <c r="H219" s="692" t="s">
        <v>483</v>
      </c>
      <c r="I219" s="459"/>
      <c r="J219" s="460" t="s">
        <v>61</v>
      </c>
      <c r="K219" s="375" t="str">
        <f t="shared" si="154"/>
        <v>E3.P_I.MR1</v>
      </c>
      <c r="L219" s="514" t="s">
        <v>463</v>
      </c>
      <c r="M219" s="515" t="s">
        <v>1291</v>
      </c>
      <c r="N219" s="413">
        <v>0.1</v>
      </c>
      <c r="O219" s="414">
        <v>0.3</v>
      </c>
      <c r="P219" s="714" t="s">
        <v>87</v>
      </c>
      <c r="Q219" s="715" t="str">
        <f t="shared" si="155"/>
        <v>E3.P_I.MR1-MP02-1</v>
      </c>
      <c r="R219" s="423" t="s">
        <v>1296</v>
      </c>
      <c r="S219" s="315" t="s">
        <v>1297</v>
      </c>
      <c r="T219" s="294">
        <v>35</v>
      </c>
      <c r="U219" s="295">
        <v>40</v>
      </c>
      <c r="V219" s="294" t="s">
        <v>67</v>
      </c>
      <c r="W219" s="296">
        <v>10</v>
      </c>
      <c r="X219" s="297">
        <v>10</v>
      </c>
      <c r="Y219" s="296">
        <v>10</v>
      </c>
      <c r="Z219" s="298">
        <v>10</v>
      </c>
      <c r="AA219" s="299"/>
      <c r="AB219" s="300"/>
      <c r="AC219" s="300"/>
      <c r="AD219" s="300"/>
      <c r="AE219" s="300"/>
      <c r="AF219" s="300"/>
      <c r="AG219" s="300"/>
      <c r="AH219" s="300"/>
      <c r="AI219" s="300"/>
      <c r="AJ219" s="300"/>
      <c r="AK219" s="300"/>
      <c r="AL219" s="300"/>
      <c r="AM219" s="300"/>
      <c r="AN219" s="300"/>
      <c r="AO219" s="300"/>
      <c r="AP219" s="300"/>
      <c r="AQ219" s="300"/>
      <c r="AR219" s="300"/>
      <c r="AS219" s="300"/>
      <c r="AT219" s="300"/>
      <c r="AU219" s="300"/>
      <c r="AV219" s="300"/>
      <c r="AW219" s="300"/>
      <c r="AX219" s="300"/>
      <c r="AY219" s="300"/>
      <c r="AZ219" s="300"/>
      <c r="BA219" s="300"/>
      <c r="BB219" s="300"/>
      <c r="BC219" s="301"/>
      <c r="BD219" s="302"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21" t="s">
        <v>1298</v>
      </c>
      <c r="EM219" s="319" t="s">
        <v>1296</v>
      </c>
      <c r="EN219" s="275" t="s">
        <v>1297</v>
      </c>
      <c r="EO219" s="275">
        <v>35</v>
      </c>
      <c r="EP219" s="275">
        <v>40</v>
      </c>
      <c r="EQ219" s="276">
        <v>10</v>
      </c>
      <c r="ER219" s="276">
        <v>10</v>
      </c>
      <c r="ES219" s="276">
        <v>10</v>
      </c>
      <c r="ET219" s="825">
        <v>10</v>
      </c>
    </row>
    <row r="220" spans="1:152" ht="54" customHeight="1" thickBot="1" x14ac:dyDescent="0.25">
      <c r="A220" s="278" t="s">
        <v>90</v>
      </c>
      <c r="B220" s="431" t="s">
        <v>91</v>
      </c>
      <c r="C220" s="432" t="s">
        <v>992</v>
      </c>
      <c r="D220" s="432"/>
      <c r="E220" s="8" t="s">
        <v>802</v>
      </c>
      <c r="F220" s="282" t="str">
        <f t="shared" si="153"/>
        <v>E3.P_I</v>
      </c>
      <c r="G220" s="693" t="s">
        <v>343</v>
      </c>
      <c r="H220" s="693" t="s">
        <v>483</v>
      </c>
      <c r="I220" s="465"/>
      <c r="J220" s="466" t="s">
        <v>61</v>
      </c>
      <c r="K220" s="467" t="str">
        <f t="shared" si="154"/>
        <v>E3.P_I.MR1</v>
      </c>
      <c r="L220" s="550" t="s">
        <v>463</v>
      </c>
      <c r="M220" s="551" t="s">
        <v>1291</v>
      </c>
      <c r="N220" s="416">
        <v>0.1</v>
      </c>
      <c r="O220" s="417">
        <v>0.3</v>
      </c>
      <c r="P220" s="716" t="s">
        <v>99</v>
      </c>
      <c r="Q220" s="717" t="str">
        <f t="shared" si="155"/>
        <v>E3.P_I.MR1-MP03-1</v>
      </c>
      <c r="R220" s="478" t="s">
        <v>1300</v>
      </c>
      <c r="S220" s="338" t="s">
        <v>170</v>
      </c>
      <c r="T220" s="339">
        <v>0</v>
      </c>
      <c r="U220" s="340">
        <v>4</v>
      </c>
      <c r="V220" s="352" t="s">
        <v>67</v>
      </c>
      <c r="W220" s="354">
        <v>1</v>
      </c>
      <c r="X220" s="355">
        <v>1</v>
      </c>
      <c r="Y220" s="354">
        <v>1</v>
      </c>
      <c r="Z220" s="356">
        <v>1</v>
      </c>
      <c r="AA220" s="299"/>
      <c r="AB220" s="300"/>
      <c r="AC220" s="300"/>
      <c r="AD220" s="300"/>
      <c r="AE220" s="300"/>
      <c r="AF220" s="300"/>
      <c r="AG220" s="300"/>
      <c r="AH220" s="300"/>
      <c r="AI220" s="300"/>
      <c r="AJ220" s="300"/>
      <c r="AK220" s="300"/>
      <c r="AL220" s="300"/>
      <c r="AM220" s="300"/>
      <c r="AN220" s="300"/>
      <c r="AO220" s="300"/>
      <c r="AP220" s="300"/>
      <c r="AQ220" s="300"/>
      <c r="AR220" s="300"/>
      <c r="AS220" s="300"/>
      <c r="AT220" s="300"/>
      <c r="AU220" s="300"/>
      <c r="AV220" s="300"/>
      <c r="AW220" s="300"/>
      <c r="AX220" s="300"/>
      <c r="AY220" s="300"/>
      <c r="AZ220" s="300"/>
      <c r="BA220" s="300"/>
      <c r="BB220" s="300"/>
      <c r="BC220" s="301"/>
      <c r="BD220" s="302"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21" t="s">
        <v>1301</v>
      </c>
      <c r="EM220" s="319" t="s">
        <v>1300</v>
      </c>
      <c r="EN220" s="275" t="s">
        <v>170</v>
      </c>
      <c r="EO220" s="275">
        <v>0</v>
      </c>
      <c r="EP220" s="275">
        <v>4</v>
      </c>
      <c r="EQ220" s="276">
        <v>1</v>
      </c>
      <c r="ER220" s="276">
        <v>1</v>
      </c>
      <c r="ES220" s="276">
        <v>1</v>
      </c>
      <c r="ET220" s="825">
        <v>1</v>
      </c>
    </row>
    <row r="221" spans="1:152" ht="156" customHeight="1" x14ac:dyDescent="0.2">
      <c r="A221" s="278" t="s">
        <v>90</v>
      </c>
      <c r="B221" s="431" t="s">
        <v>91</v>
      </c>
      <c r="C221" s="432" t="s">
        <v>992</v>
      </c>
      <c r="D221" s="433" t="s">
        <v>1217</v>
      </c>
      <c r="E221" s="3" t="s">
        <v>818</v>
      </c>
      <c r="F221" s="434" t="str">
        <f t="shared" si="153"/>
        <v>E3.P_J</v>
      </c>
      <c r="G221" s="435" t="s">
        <v>354</v>
      </c>
      <c r="H221" s="480" t="s">
        <v>491</v>
      </c>
      <c r="I221" s="456" t="s">
        <v>1303</v>
      </c>
      <c r="J221" s="457" t="s">
        <v>61</v>
      </c>
      <c r="K221" s="458" t="str">
        <f t="shared" si="154"/>
        <v>E3.P_J.MR1</v>
      </c>
      <c r="L221" s="362" t="s">
        <v>471</v>
      </c>
      <c r="M221" s="363" t="s">
        <v>1304</v>
      </c>
      <c r="N221" s="407">
        <v>1</v>
      </c>
      <c r="O221" s="408">
        <v>1</v>
      </c>
      <c r="P221" s="250" t="s">
        <v>64</v>
      </c>
      <c r="Q221" s="250" t="str">
        <f t="shared" si="155"/>
        <v>E3.P_J.MR1-MP01-1</v>
      </c>
      <c r="R221" s="718" t="s">
        <v>1305</v>
      </c>
      <c r="S221" s="719" t="s">
        <v>1306</v>
      </c>
      <c r="T221" s="370">
        <v>1</v>
      </c>
      <c r="U221" s="371">
        <v>1</v>
      </c>
      <c r="V221" s="370" t="s">
        <v>102</v>
      </c>
      <c r="W221" s="564">
        <v>0.25</v>
      </c>
      <c r="X221" s="565">
        <v>0.75</v>
      </c>
      <c r="Y221" s="256">
        <v>0</v>
      </c>
      <c r="Z221" s="373">
        <v>0</v>
      </c>
      <c r="AA221" s="592">
        <v>103000000</v>
      </c>
      <c r="AB221" s="593">
        <v>0</v>
      </c>
      <c r="AC221" s="593">
        <v>0</v>
      </c>
      <c r="AD221" s="593">
        <v>0</v>
      </c>
      <c r="AE221" s="593">
        <v>0</v>
      </c>
      <c r="AF221" s="593">
        <v>0</v>
      </c>
      <c r="AG221" s="593">
        <f t="shared" ref="AG221" si="180">SUM(AA221:AF221)</f>
        <v>103000000</v>
      </c>
      <c r="AH221" s="593">
        <v>79000000</v>
      </c>
      <c r="AI221" s="593">
        <f>+AB221</f>
        <v>0</v>
      </c>
      <c r="AJ221" s="593">
        <f>+AC221</f>
        <v>0</v>
      </c>
      <c r="AK221" s="593">
        <f t="shared" ref="AK221:AM221" si="181">+AD221</f>
        <v>0</v>
      </c>
      <c r="AL221" s="593">
        <f t="shared" si="181"/>
        <v>0</v>
      </c>
      <c r="AM221" s="593">
        <f t="shared" si="181"/>
        <v>0</v>
      </c>
      <c r="AN221" s="593">
        <f t="shared" ref="AN221" si="182">SUM(AH221:AM221)</f>
        <v>79000000</v>
      </c>
      <c r="AO221" s="593">
        <v>76500000</v>
      </c>
      <c r="AP221" s="593">
        <f t="shared" ref="AP221:AT221" si="183">+AI221</f>
        <v>0</v>
      </c>
      <c r="AQ221" s="593">
        <f t="shared" si="183"/>
        <v>0</v>
      </c>
      <c r="AR221" s="593">
        <f t="shared" si="183"/>
        <v>0</v>
      </c>
      <c r="AS221" s="593">
        <f t="shared" si="183"/>
        <v>0</v>
      </c>
      <c r="AT221" s="593">
        <f t="shared" si="183"/>
        <v>0</v>
      </c>
      <c r="AU221" s="593">
        <f t="shared" ref="AU221" si="184">SUM(AO221:AT221)</f>
        <v>76500000</v>
      </c>
      <c r="AV221" s="593">
        <v>105000000</v>
      </c>
      <c r="AW221" s="593">
        <f t="shared" ref="AW221:BA221" si="185">+AP221</f>
        <v>0</v>
      </c>
      <c r="AX221" s="593">
        <f t="shared" si="185"/>
        <v>0</v>
      </c>
      <c r="AY221" s="593">
        <f t="shared" si="185"/>
        <v>0</v>
      </c>
      <c r="AZ221" s="593">
        <f t="shared" si="185"/>
        <v>0</v>
      </c>
      <c r="BA221" s="593">
        <f t="shared" si="185"/>
        <v>0</v>
      </c>
      <c r="BB221" s="593">
        <f t="shared" ref="BB221" si="186">SUM(AV221:BA221)</f>
        <v>105000000</v>
      </c>
      <c r="BC221" s="661">
        <f t="shared" ref="BC221" si="187">+BB221+AU221+AN221+AG221</f>
        <v>363500000</v>
      </c>
      <c r="BD221" s="302"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21" t="s">
        <v>1307</v>
      </c>
      <c r="EM221" s="822" t="s">
        <v>1305</v>
      </c>
      <c r="EN221" s="274" t="s">
        <v>1306</v>
      </c>
      <c r="EO221" s="275">
        <v>1</v>
      </c>
      <c r="EP221" s="275">
        <v>1</v>
      </c>
      <c r="EQ221" s="330">
        <v>0.25</v>
      </c>
      <c r="ER221" s="330">
        <v>0.75</v>
      </c>
      <c r="ES221" s="276">
        <v>0</v>
      </c>
      <c r="ET221" s="825">
        <v>0</v>
      </c>
    </row>
    <row r="222" spans="1:152" ht="55.5" customHeight="1" x14ac:dyDescent="0.2">
      <c r="A222" s="278" t="s">
        <v>90</v>
      </c>
      <c r="B222" s="431" t="s">
        <v>91</v>
      </c>
      <c r="C222" s="432" t="s">
        <v>992</v>
      </c>
      <c r="D222" s="432"/>
      <c r="E222" s="8" t="s">
        <v>818</v>
      </c>
      <c r="F222" s="282" t="str">
        <f t="shared" si="153"/>
        <v>E3.P_J</v>
      </c>
      <c r="G222" s="455" t="s">
        <v>354</v>
      </c>
      <c r="H222" s="455" t="s">
        <v>491</v>
      </c>
      <c r="I222" s="459"/>
      <c r="J222" s="460" t="s">
        <v>61</v>
      </c>
      <c r="K222" s="375" t="str">
        <f t="shared" si="154"/>
        <v>E3.P_J.MR1</v>
      </c>
      <c r="L222" s="639" t="s">
        <v>471</v>
      </c>
      <c r="M222" s="432" t="s">
        <v>1304</v>
      </c>
      <c r="N222" s="413">
        <v>1</v>
      </c>
      <c r="O222" s="414">
        <v>1</v>
      </c>
      <c r="P222" s="291" t="s">
        <v>74</v>
      </c>
      <c r="Q222" s="291" t="str">
        <f t="shared" si="155"/>
        <v>E3.P_J.MR1-MP01-2</v>
      </c>
      <c r="R222" s="720" t="s">
        <v>1305</v>
      </c>
      <c r="S222" s="293" t="s">
        <v>1309</v>
      </c>
      <c r="T222" s="294">
        <v>1</v>
      </c>
      <c r="U222" s="295">
        <v>1</v>
      </c>
      <c r="V222" s="294" t="s">
        <v>102</v>
      </c>
      <c r="W222" s="322">
        <v>0.25</v>
      </c>
      <c r="X222" s="323">
        <v>0.25</v>
      </c>
      <c r="Y222" s="322">
        <v>0.25</v>
      </c>
      <c r="Z222" s="324">
        <v>0.25</v>
      </c>
      <c r="AA222" s="299"/>
      <c r="AB222" s="300"/>
      <c r="AC222" s="300"/>
      <c r="AD222" s="300"/>
      <c r="AE222" s="300"/>
      <c r="AF222" s="300"/>
      <c r="AG222" s="300"/>
      <c r="AH222" s="300"/>
      <c r="AI222" s="300"/>
      <c r="AJ222" s="300"/>
      <c r="AK222" s="300"/>
      <c r="AL222" s="300"/>
      <c r="AM222" s="300"/>
      <c r="AN222" s="300"/>
      <c r="AO222" s="300"/>
      <c r="AP222" s="300"/>
      <c r="AQ222" s="300"/>
      <c r="AR222" s="300"/>
      <c r="AS222" s="300"/>
      <c r="AT222" s="300"/>
      <c r="AU222" s="300"/>
      <c r="AV222" s="300"/>
      <c r="AW222" s="300"/>
      <c r="AX222" s="300"/>
      <c r="AY222" s="300"/>
      <c r="AZ222" s="300"/>
      <c r="BA222" s="300"/>
      <c r="BB222" s="300"/>
      <c r="BC222" s="301"/>
      <c r="BD222" s="302"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21" t="s">
        <v>1310</v>
      </c>
      <c r="EM222" s="822" t="s">
        <v>1305</v>
      </c>
      <c r="EN222" s="274" t="s">
        <v>1309</v>
      </c>
      <c r="EO222" s="275">
        <v>1</v>
      </c>
      <c r="EP222" s="275">
        <v>1</v>
      </c>
      <c r="EQ222" s="330">
        <v>0.25</v>
      </c>
      <c r="ER222" s="330">
        <v>0.25</v>
      </c>
      <c r="ES222" s="330">
        <v>0.25</v>
      </c>
      <c r="ET222" s="824">
        <v>0.25</v>
      </c>
    </row>
    <row r="223" spans="1:152" ht="35.25" customHeight="1" x14ac:dyDescent="0.2">
      <c r="A223" s="278" t="s">
        <v>90</v>
      </c>
      <c r="B223" s="431" t="s">
        <v>91</v>
      </c>
      <c r="C223" s="432" t="s">
        <v>992</v>
      </c>
      <c r="D223" s="432"/>
      <c r="E223" s="8" t="s">
        <v>818</v>
      </c>
      <c r="F223" s="282" t="str">
        <f t="shared" si="153"/>
        <v>E3.P_J</v>
      </c>
      <c r="G223" s="455" t="s">
        <v>354</v>
      </c>
      <c r="H223" s="455" t="s">
        <v>491</v>
      </c>
      <c r="I223" s="459"/>
      <c r="J223" s="460" t="s">
        <v>61</v>
      </c>
      <c r="K223" s="375" t="str">
        <f t="shared" si="154"/>
        <v>E3.P_J.MR1</v>
      </c>
      <c r="L223" s="639" t="s">
        <v>471</v>
      </c>
      <c r="M223" s="432" t="s">
        <v>1304</v>
      </c>
      <c r="N223" s="413">
        <v>1</v>
      </c>
      <c r="O223" s="414">
        <v>1</v>
      </c>
      <c r="P223" s="291" t="s">
        <v>87</v>
      </c>
      <c r="Q223" s="291" t="str">
        <f t="shared" si="155"/>
        <v>E3.P_J.MR1-MP02-1</v>
      </c>
      <c r="R223" s="423" t="s">
        <v>1312</v>
      </c>
      <c r="S223" s="315" t="s">
        <v>1313</v>
      </c>
      <c r="T223" s="294">
        <v>3</v>
      </c>
      <c r="U223" s="295">
        <v>3</v>
      </c>
      <c r="V223" s="294" t="s">
        <v>102</v>
      </c>
      <c r="W223" s="296">
        <v>0</v>
      </c>
      <c r="X223" s="297">
        <v>1</v>
      </c>
      <c r="Y223" s="296">
        <v>1</v>
      </c>
      <c r="Z223" s="298">
        <v>1</v>
      </c>
      <c r="AA223" s="299"/>
      <c r="AB223" s="300"/>
      <c r="AC223" s="300"/>
      <c r="AD223" s="300"/>
      <c r="AE223" s="300"/>
      <c r="AF223" s="300"/>
      <c r="AG223" s="300"/>
      <c r="AH223" s="300"/>
      <c r="AI223" s="300"/>
      <c r="AJ223" s="300"/>
      <c r="AK223" s="300"/>
      <c r="AL223" s="300"/>
      <c r="AM223" s="300"/>
      <c r="AN223" s="300"/>
      <c r="AO223" s="300"/>
      <c r="AP223" s="300"/>
      <c r="AQ223" s="300"/>
      <c r="AR223" s="300"/>
      <c r="AS223" s="300"/>
      <c r="AT223" s="300"/>
      <c r="AU223" s="300"/>
      <c r="AV223" s="300"/>
      <c r="AW223" s="300"/>
      <c r="AX223" s="300"/>
      <c r="AY223" s="300"/>
      <c r="AZ223" s="300"/>
      <c r="BA223" s="300"/>
      <c r="BB223" s="300"/>
      <c r="BC223" s="301"/>
      <c r="BD223" s="302"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21" t="s">
        <v>1314</v>
      </c>
      <c r="EM223" s="319" t="s">
        <v>1312</v>
      </c>
      <c r="EN223" s="275" t="s">
        <v>1313</v>
      </c>
      <c r="EO223" s="275">
        <v>3</v>
      </c>
      <c r="EP223" s="275">
        <v>3</v>
      </c>
      <c r="EQ223" s="276">
        <v>0</v>
      </c>
      <c r="ER223" s="276">
        <v>1</v>
      </c>
      <c r="ES223" s="276">
        <v>1</v>
      </c>
      <c r="ET223" s="825">
        <v>1</v>
      </c>
    </row>
    <row r="224" spans="1:152" ht="62.25" customHeight="1" x14ac:dyDescent="0.2">
      <c r="A224" s="278" t="s">
        <v>90</v>
      </c>
      <c r="B224" s="431" t="s">
        <v>91</v>
      </c>
      <c r="C224" s="432" t="s">
        <v>992</v>
      </c>
      <c r="D224" s="432"/>
      <c r="E224" s="8" t="s">
        <v>818</v>
      </c>
      <c r="F224" s="282" t="str">
        <f t="shared" si="153"/>
        <v>E3.P_J</v>
      </c>
      <c r="G224" s="455" t="s">
        <v>354</v>
      </c>
      <c r="H224" s="455" t="s">
        <v>491</v>
      </c>
      <c r="I224" s="459"/>
      <c r="J224" s="460" t="s">
        <v>61</v>
      </c>
      <c r="K224" s="375" t="str">
        <f t="shared" si="154"/>
        <v>E3.P_J.MR1</v>
      </c>
      <c r="L224" s="639" t="s">
        <v>471</v>
      </c>
      <c r="M224" s="432" t="s">
        <v>1304</v>
      </c>
      <c r="N224" s="413">
        <v>1</v>
      </c>
      <c r="O224" s="414">
        <v>1</v>
      </c>
      <c r="P224" s="291" t="s">
        <v>99</v>
      </c>
      <c r="Q224" s="291" t="str">
        <f t="shared" si="155"/>
        <v>E3.P_J.MR1-MP03-1</v>
      </c>
      <c r="R224" s="720" t="s">
        <v>1316</v>
      </c>
      <c r="S224" s="293" t="s">
        <v>1317</v>
      </c>
      <c r="T224" s="294">
        <v>0.3</v>
      </c>
      <c r="U224" s="295">
        <v>1</v>
      </c>
      <c r="V224" s="294" t="s">
        <v>67</v>
      </c>
      <c r="W224" s="316">
        <v>0.2</v>
      </c>
      <c r="X224" s="331">
        <v>0.3</v>
      </c>
      <c r="Y224" s="322">
        <v>0.25</v>
      </c>
      <c r="Z224" s="324">
        <v>0.25</v>
      </c>
      <c r="AA224" s="299"/>
      <c r="AB224" s="300"/>
      <c r="AC224" s="300"/>
      <c r="AD224" s="300"/>
      <c r="AE224" s="300"/>
      <c r="AF224" s="300"/>
      <c r="AG224" s="300"/>
      <c r="AH224" s="300"/>
      <c r="AI224" s="300"/>
      <c r="AJ224" s="300"/>
      <c r="AK224" s="300"/>
      <c r="AL224" s="300"/>
      <c r="AM224" s="300"/>
      <c r="AN224" s="300"/>
      <c r="AO224" s="300"/>
      <c r="AP224" s="300"/>
      <c r="AQ224" s="300"/>
      <c r="AR224" s="300"/>
      <c r="AS224" s="300"/>
      <c r="AT224" s="300"/>
      <c r="AU224" s="300"/>
      <c r="AV224" s="300"/>
      <c r="AW224" s="300"/>
      <c r="AX224" s="300"/>
      <c r="AY224" s="300"/>
      <c r="AZ224" s="300"/>
      <c r="BA224" s="300"/>
      <c r="BB224" s="300"/>
      <c r="BC224" s="301"/>
      <c r="BD224" s="302"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21" t="s">
        <v>1318</v>
      </c>
      <c r="EM224" s="822" t="s">
        <v>1316</v>
      </c>
      <c r="EN224" s="274" t="s">
        <v>1317</v>
      </c>
      <c r="EO224" s="275">
        <v>0.3</v>
      </c>
      <c r="EP224" s="275">
        <v>1</v>
      </c>
      <c r="EQ224" s="277">
        <v>0.2</v>
      </c>
      <c r="ER224" s="814">
        <v>0.2</v>
      </c>
      <c r="ES224" s="815">
        <v>0.3</v>
      </c>
      <c r="ET224" s="826">
        <v>0.3</v>
      </c>
    </row>
    <row r="225" spans="1:150" ht="42.75" customHeight="1" x14ac:dyDescent="0.2">
      <c r="A225" s="278" t="s">
        <v>90</v>
      </c>
      <c r="B225" s="431" t="s">
        <v>91</v>
      </c>
      <c r="C225" s="432" t="s">
        <v>992</v>
      </c>
      <c r="D225" s="432"/>
      <c r="E225" s="8" t="s">
        <v>818</v>
      </c>
      <c r="F225" s="282" t="str">
        <f t="shared" si="153"/>
        <v>E3.P_J</v>
      </c>
      <c r="G225" s="455" t="s">
        <v>354</v>
      </c>
      <c r="H225" s="455" t="s">
        <v>491</v>
      </c>
      <c r="I225" s="459"/>
      <c r="J225" s="460" t="s">
        <v>61</v>
      </c>
      <c r="K225" s="375" t="str">
        <f t="shared" si="154"/>
        <v>E3.P_J.MR1</v>
      </c>
      <c r="L225" s="639" t="s">
        <v>471</v>
      </c>
      <c r="M225" s="432" t="s">
        <v>1304</v>
      </c>
      <c r="N225" s="413">
        <v>1</v>
      </c>
      <c r="O225" s="414">
        <v>1</v>
      </c>
      <c r="P225" s="291" t="s">
        <v>1320</v>
      </c>
      <c r="Q225" s="291" t="str">
        <f t="shared" si="155"/>
        <v>E3.P_J.MR1-MP03-2</v>
      </c>
      <c r="R225" s="720" t="s">
        <v>1316</v>
      </c>
      <c r="S225" s="293" t="s">
        <v>1321</v>
      </c>
      <c r="T225" s="294">
        <v>0</v>
      </c>
      <c r="U225" s="295">
        <v>1</v>
      </c>
      <c r="V225" s="294" t="s">
        <v>67</v>
      </c>
      <c r="W225" s="322">
        <v>0.25</v>
      </c>
      <c r="X225" s="323">
        <v>0.25</v>
      </c>
      <c r="Y225" s="322">
        <v>0.25</v>
      </c>
      <c r="Z225" s="324">
        <v>0.25</v>
      </c>
      <c r="AA225" s="299"/>
      <c r="AB225" s="300"/>
      <c r="AC225" s="300"/>
      <c r="AD225" s="300"/>
      <c r="AE225" s="300"/>
      <c r="AF225" s="300"/>
      <c r="AG225" s="300"/>
      <c r="AH225" s="300"/>
      <c r="AI225" s="300"/>
      <c r="AJ225" s="300"/>
      <c r="AK225" s="300"/>
      <c r="AL225" s="300"/>
      <c r="AM225" s="300"/>
      <c r="AN225" s="300"/>
      <c r="AO225" s="300"/>
      <c r="AP225" s="300"/>
      <c r="AQ225" s="300"/>
      <c r="AR225" s="300"/>
      <c r="AS225" s="300"/>
      <c r="AT225" s="300"/>
      <c r="AU225" s="300"/>
      <c r="AV225" s="300"/>
      <c r="AW225" s="300"/>
      <c r="AX225" s="300"/>
      <c r="AY225" s="300"/>
      <c r="AZ225" s="300"/>
      <c r="BA225" s="300"/>
      <c r="BB225" s="300"/>
      <c r="BC225" s="301"/>
      <c r="BD225" s="302"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21" t="s">
        <v>1322</v>
      </c>
      <c r="EM225" s="822" t="s">
        <v>1316</v>
      </c>
      <c r="EN225" s="274" t="s">
        <v>1321</v>
      </c>
      <c r="EO225" s="275">
        <v>0</v>
      </c>
      <c r="EP225" s="275">
        <v>1</v>
      </c>
      <c r="EQ225" s="330">
        <v>0</v>
      </c>
      <c r="ER225" s="815">
        <v>0</v>
      </c>
      <c r="ES225" s="815">
        <v>0.5</v>
      </c>
      <c r="ET225" s="826">
        <v>0.5</v>
      </c>
    </row>
    <row r="226" spans="1:150" ht="51.75" customHeight="1" x14ac:dyDescent="0.2">
      <c r="A226" s="278" t="s">
        <v>90</v>
      </c>
      <c r="B226" s="431" t="s">
        <v>91</v>
      </c>
      <c r="C226" s="432" t="s">
        <v>992</v>
      </c>
      <c r="D226" s="432"/>
      <c r="E226" s="8" t="s">
        <v>818</v>
      </c>
      <c r="F226" s="282" t="str">
        <f t="shared" si="153"/>
        <v>E3.P_J</v>
      </c>
      <c r="G226" s="455" t="s">
        <v>354</v>
      </c>
      <c r="H226" s="455" t="s">
        <v>491</v>
      </c>
      <c r="I226" s="459"/>
      <c r="J226" s="460" t="s">
        <v>61</v>
      </c>
      <c r="K226" s="375" t="str">
        <f t="shared" si="154"/>
        <v>E3.P_J.MR1</v>
      </c>
      <c r="L226" s="639" t="s">
        <v>471</v>
      </c>
      <c r="M226" s="432" t="s">
        <v>1304</v>
      </c>
      <c r="N226" s="413">
        <v>1</v>
      </c>
      <c r="O226" s="414">
        <v>1</v>
      </c>
      <c r="P226" s="291" t="s">
        <v>112</v>
      </c>
      <c r="Q226" s="291" t="str">
        <f t="shared" si="155"/>
        <v>E3.P_J.MR1-MP04-1</v>
      </c>
      <c r="R226" s="423" t="s">
        <v>1324</v>
      </c>
      <c r="S226" s="315" t="s">
        <v>1325</v>
      </c>
      <c r="T226" s="294">
        <v>1</v>
      </c>
      <c r="U226" s="295">
        <v>1</v>
      </c>
      <c r="V226" s="294" t="s">
        <v>102</v>
      </c>
      <c r="W226" s="322">
        <v>0.25</v>
      </c>
      <c r="X226" s="323">
        <v>0.25</v>
      </c>
      <c r="Y226" s="322">
        <v>0.25</v>
      </c>
      <c r="Z226" s="324">
        <v>0.25</v>
      </c>
      <c r="AA226" s="299"/>
      <c r="AB226" s="300"/>
      <c r="AC226" s="300"/>
      <c r="AD226" s="300"/>
      <c r="AE226" s="300"/>
      <c r="AF226" s="300"/>
      <c r="AG226" s="300"/>
      <c r="AH226" s="300"/>
      <c r="AI226" s="300"/>
      <c r="AJ226" s="300"/>
      <c r="AK226" s="300"/>
      <c r="AL226" s="300"/>
      <c r="AM226" s="300"/>
      <c r="AN226" s="300"/>
      <c r="AO226" s="300"/>
      <c r="AP226" s="300"/>
      <c r="AQ226" s="300"/>
      <c r="AR226" s="300"/>
      <c r="AS226" s="300"/>
      <c r="AT226" s="300"/>
      <c r="AU226" s="300"/>
      <c r="AV226" s="300"/>
      <c r="AW226" s="300"/>
      <c r="AX226" s="300"/>
      <c r="AY226" s="300"/>
      <c r="AZ226" s="300"/>
      <c r="BA226" s="300"/>
      <c r="BB226" s="300"/>
      <c r="BC226" s="301"/>
      <c r="BD226" s="302"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21" t="s">
        <v>1326</v>
      </c>
      <c r="EM226" s="319" t="s">
        <v>1324</v>
      </c>
      <c r="EN226" s="275" t="s">
        <v>1325</v>
      </c>
      <c r="EO226" s="275">
        <v>1</v>
      </c>
      <c r="EP226" s="275">
        <v>1</v>
      </c>
      <c r="EQ226" s="330">
        <v>0.25</v>
      </c>
      <c r="ER226" s="330">
        <v>0.25</v>
      </c>
      <c r="ES226" s="330">
        <v>0.25</v>
      </c>
      <c r="ET226" s="824">
        <v>0.25</v>
      </c>
    </row>
    <row r="227" spans="1:150" ht="59.25" customHeight="1" x14ac:dyDescent="0.2">
      <c r="A227" s="278" t="s">
        <v>90</v>
      </c>
      <c r="B227" s="431" t="s">
        <v>91</v>
      </c>
      <c r="C227" s="432" t="s">
        <v>992</v>
      </c>
      <c r="D227" s="432"/>
      <c r="E227" s="8" t="s">
        <v>818</v>
      </c>
      <c r="F227" s="282" t="str">
        <f t="shared" si="153"/>
        <v>E3.P_J</v>
      </c>
      <c r="G227" s="455" t="s">
        <v>354</v>
      </c>
      <c r="H227" s="455" t="s">
        <v>491</v>
      </c>
      <c r="I227" s="459"/>
      <c r="J227" s="460" t="s">
        <v>61</v>
      </c>
      <c r="K227" s="375" t="str">
        <f t="shared" si="154"/>
        <v>E3.P_J.MR1</v>
      </c>
      <c r="L227" s="639" t="s">
        <v>471</v>
      </c>
      <c r="M227" s="432" t="s">
        <v>1304</v>
      </c>
      <c r="N227" s="413">
        <v>1</v>
      </c>
      <c r="O227" s="414">
        <v>1</v>
      </c>
      <c r="P227" s="291" t="s">
        <v>122</v>
      </c>
      <c r="Q227" s="291" t="str">
        <f t="shared" si="155"/>
        <v>E3.P_J.MR1-MP05-1</v>
      </c>
      <c r="R227" s="423" t="s">
        <v>1328</v>
      </c>
      <c r="S227" s="315" t="s">
        <v>1329</v>
      </c>
      <c r="T227" s="294">
        <v>0.25</v>
      </c>
      <c r="U227" s="295">
        <v>1</v>
      </c>
      <c r="V227" s="294" t="s">
        <v>67</v>
      </c>
      <c r="W227" s="316">
        <v>0.2</v>
      </c>
      <c r="X227" s="331">
        <v>0.3</v>
      </c>
      <c r="Y227" s="322">
        <v>0.25</v>
      </c>
      <c r="Z227" s="324">
        <v>0.25</v>
      </c>
      <c r="AA227" s="299"/>
      <c r="AB227" s="300"/>
      <c r="AC227" s="300"/>
      <c r="AD227" s="300"/>
      <c r="AE227" s="300"/>
      <c r="AF227" s="300"/>
      <c r="AG227" s="300"/>
      <c r="AH227" s="300"/>
      <c r="AI227" s="300"/>
      <c r="AJ227" s="300"/>
      <c r="AK227" s="300"/>
      <c r="AL227" s="300"/>
      <c r="AM227" s="300"/>
      <c r="AN227" s="300"/>
      <c r="AO227" s="300"/>
      <c r="AP227" s="300"/>
      <c r="AQ227" s="300"/>
      <c r="AR227" s="300"/>
      <c r="AS227" s="300"/>
      <c r="AT227" s="300"/>
      <c r="AU227" s="300"/>
      <c r="AV227" s="300"/>
      <c r="AW227" s="300"/>
      <c r="AX227" s="300"/>
      <c r="AY227" s="300"/>
      <c r="AZ227" s="300"/>
      <c r="BA227" s="300"/>
      <c r="BB227" s="300"/>
      <c r="BC227" s="301"/>
      <c r="BD227" s="302"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21" t="s">
        <v>1330</v>
      </c>
      <c r="EM227" s="319" t="s">
        <v>1328</v>
      </c>
      <c r="EN227" s="275" t="s">
        <v>1329</v>
      </c>
      <c r="EO227" s="275">
        <v>0.25</v>
      </c>
      <c r="EP227" s="275">
        <v>1</v>
      </c>
      <c r="EQ227" s="277">
        <v>0.2</v>
      </c>
      <c r="ER227" s="277">
        <v>0.3</v>
      </c>
      <c r="ES227" s="330">
        <v>0.25</v>
      </c>
      <c r="ET227" s="824">
        <v>0.25</v>
      </c>
    </row>
    <row r="228" spans="1:150" ht="53.25" customHeight="1" thickBot="1" x14ac:dyDescent="0.25">
      <c r="A228" s="278" t="s">
        <v>90</v>
      </c>
      <c r="B228" s="431" t="s">
        <v>91</v>
      </c>
      <c r="C228" s="432" t="s">
        <v>992</v>
      </c>
      <c r="D228" s="432"/>
      <c r="E228" s="8" t="s">
        <v>818</v>
      </c>
      <c r="F228" s="282" t="str">
        <f t="shared" si="153"/>
        <v>E3.P_J</v>
      </c>
      <c r="G228" s="567" t="s">
        <v>354</v>
      </c>
      <c r="H228" s="567" t="s">
        <v>491</v>
      </c>
      <c r="I228" s="465"/>
      <c r="J228" s="466" t="s">
        <v>61</v>
      </c>
      <c r="K228" s="467" t="str">
        <f t="shared" si="154"/>
        <v>E3.P_J.MR1</v>
      </c>
      <c r="L228" s="640" t="s">
        <v>471</v>
      </c>
      <c r="M228" s="600" t="s">
        <v>1304</v>
      </c>
      <c r="N228" s="416">
        <v>1</v>
      </c>
      <c r="O228" s="417">
        <v>1</v>
      </c>
      <c r="P228" s="348" t="s">
        <v>132</v>
      </c>
      <c r="Q228" s="349" t="str">
        <f t="shared" si="155"/>
        <v>E3.P_J.MR1-MP06-1</v>
      </c>
      <c r="R228" s="478" t="s">
        <v>1332</v>
      </c>
      <c r="S228" s="338" t="s">
        <v>1333</v>
      </c>
      <c r="T228" s="339">
        <v>1</v>
      </c>
      <c r="U228" s="340">
        <v>4</v>
      </c>
      <c r="V228" s="352" t="s">
        <v>67</v>
      </c>
      <c r="W228" s="354">
        <v>1</v>
      </c>
      <c r="X228" s="355">
        <v>1</v>
      </c>
      <c r="Y228" s="354">
        <v>1</v>
      </c>
      <c r="Z228" s="356">
        <v>1</v>
      </c>
      <c r="AA228" s="299"/>
      <c r="AB228" s="300"/>
      <c r="AC228" s="300"/>
      <c r="AD228" s="300"/>
      <c r="AE228" s="300"/>
      <c r="AF228" s="300"/>
      <c r="AG228" s="300"/>
      <c r="AH228" s="300"/>
      <c r="AI228" s="300"/>
      <c r="AJ228" s="300"/>
      <c r="AK228" s="300"/>
      <c r="AL228" s="300"/>
      <c r="AM228" s="300"/>
      <c r="AN228" s="300"/>
      <c r="AO228" s="300"/>
      <c r="AP228" s="300"/>
      <c r="AQ228" s="300"/>
      <c r="AR228" s="300"/>
      <c r="AS228" s="300"/>
      <c r="AT228" s="300"/>
      <c r="AU228" s="300"/>
      <c r="AV228" s="300"/>
      <c r="AW228" s="300"/>
      <c r="AX228" s="300"/>
      <c r="AY228" s="300"/>
      <c r="AZ228" s="300"/>
      <c r="BA228" s="300"/>
      <c r="BB228" s="300"/>
      <c r="BC228" s="301"/>
      <c r="BD228" s="302"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21" t="s">
        <v>1334</v>
      </c>
      <c r="EM228" s="319" t="s">
        <v>1332</v>
      </c>
      <c r="EN228" s="275" t="s">
        <v>1333</v>
      </c>
      <c r="EO228" s="275">
        <v>1</v>
      </c>
      <c r="EP228" s="275">
        <v>4</v>
      </c>
      <c r="EQ228" s="276">
        <v>0</v>
      </c>
      <c r="ER228" s="813">
        <v>1</v>
      </c>
      <c r="ES228" s="813">
        <v>3</v>
      </c>
      <c r="ET228" s="829">
        <v>0</v>
      </c>
    </row>
    <row r="229" spans="1:150" ht="174" customHeight="1" thickBot="1" x14ac:dyDescent="0.25">
      <c r="A229" s="278" t="s">
        <v>90</v>
      </c>
      <c r="B229" s="431" t="s">
        <v>91</v>
      </c>
      <c r="C229" s="432" t="s">
        <v>992</v>
      </c>
      <c r="D229" s="433" t="s">
        <v>1217</v>
      </c>
      <c r="E229" s="25" t="s">
        <v>1336</v>
      </c>
      <c r="F229" s="721" t="str">
        <f t="shared" si="153"/>
        <v>E3.P_K</v>
      </c>
      <c r="G229" s="722" t="s">
        <v>365</v>
      </c>
      <c r="H229" s="723" t="s">
        <v>499</v>
      </c>
      <c r="I229" s="663" t="s">
        <v>1337</v>
      </c>
      <c r="J229" s="724" t="s">
        <v>61</v>
      </c>
      <c r="K229" s="725" t="str">
        <f t="shared" si="154"/>
        <v>E3.P_K.MR1</v>
      </c>
      <c r="L229" s="578" t="s">
        <v>479</v>
      </c>
      <c r="M229" s="579" t="s">
        <v>1338</v>
      </c>
      <c r="N229" s="587">
        <v>0</v>
      </c>
      <c r="O229" s="666">
        <v>23</v>
      </c>
      <c r="P229" s="726" t="s">
        <v>64</v>
      </c>
      <c r="Q229" s="25" t="str">
        <f t="shared" si="155"/>
        <v>E3.P_K.MR1-MP01-1</v>
      </c>
      <c r="R229" s="579" t="s">
        <v>1339</v>
      </c>
      <c r="S229" s="667" t="s">
        <v>1340</v>
      </c>
      <c r="T229" s="586">
        <v>0</v>
      </c>
      <c r="U229" s="587">
        <v>23</v>
      </c>
      <c r="V229" s="586" t="s">
        <v>67</v>
      </c>
      <c r="W229" s="727">
        <v>4</v>
      </c>
      <c r="X229" s="728">
        <v>2</v>
      </c>
      <c r="Y229" s="727">
        <v>9</v>
      </c>
      <c r="Z229" s="729">
        <v>8</v>
      </c>
      <c r="AA229" s="730">
        <f>200000000+150000000+1915448+354547783</f>
        <v>706463231</v>
      </c>
      <c r="AB229" s="731">
        <v>0</v>
      </c>
      <c r="AC229" s="731">
        <v>0</v>
      </c>
      <c r="AD229" s="731">
        <v>0</v>
      </c>
      <c r="AE229" s="731">
        <v>0</v>
      </c>
      <c r="AF229" s="731">
        <v>493536769</v>
      </c>
      <c r="AG229" s="731">
        <f t="shared" ref="AG229:AG230" si="188">SUM(AA229:AF229)</f>
        <v>1200000000</v>
      </c>
      <c r="AH229" s="731">
        <f t="shared" ref="AH229:AM229" si="189">AA229*1.035</f>
        <v>731189444.08499992</v>
      </c>
      <c r="AI229" s="731">
        <f t="shared" si="189"/>
        <v>0</v>
      </c>
      <c r="AJ229" s="731">
        <f t="shared" si="189"/>
        <v>0</v>
      </c>
      <c r="AK229" s="731">
        <f t="shared" si="189"/>
        <v>0</v>
      </c>
      <c r="AL229" s="731">
        <f t="shared" si="189"/>
        <v>0</v>
      </c>
      <c r="AM229" s="731">
        <f t="shared" si="189"/>
        <v>510810555.91499996</v>
      </c>
      <c r="AN229" s="731">
        <f t="shared" ref="AN229:AN230" si="190">SUM(AH229:AM229)</f>
        <v>1242000000</v>
      </c>
      <c r="AO229" s="731">
        <f t="shared" ref="AO229:AT229" si="191">AH229*1.035</f>
        <v>756781074.62797487</v>
      </c>
      <c r="AP229" s="731">
        <f t="shared" si="191"/>
        <v>0</v>
      </c>
      <c r="AQ229" s="731">
        <f t="shared" si="191"/>
        <v>0</v>
      </c>
      <c r="AR229" s="731">
        <f t="shared" si="191"/>
        <v>0</v>
      </c>
      <c r="AS229" s="731">
        <f t="shared" si="191"/>
        <v>0</v>
      </c>
      <c r="AT229" s="731">
        <f t="shared" si="191"/>
        <v>528688925.37202489</v>
      </c>
      <c r="AU229" s="731">
        <f t="shared" ref="AU229:AU230" si="192">SUM(AO229:AT229)</f>
        <v>1285469999.9999998</v>
      </c>
      <c r="AV229" s="731">
        <f t="shared" ref="AV229:BA229" si="193">AO229*1.035</f>
        <v>783268412.23995388</v>
      </c>
      <c r="AW229" s="731">
        <f t="shared" si="193"/>
        <v>0</v>
      </c>
      <c r="AX229" s="731">
        <f t="shared" si="193"/>
        <v>0</v>
      </c>
      <c r="AY229" s="731">
        <f t="shared" si="193"/>
        <v>0</v>
      </c>
      <c r="AZ229" s="731">
        <f t="shared" si="193"/>
        <v>0</v>
      </c>
      <c r="BA229" s="731">
        <f t="shared" si="193"/>
        <v>547193037.76004577</v>
      </c>
      <c r="BB229" s="731">
        <f t="shared" ref="BB229:BB230" si="194">SUM(AV229:BA229)</f>
        <v>1330461449.9999995</v>
      </c>
      <c r="BC229" s="732">
        <f t="shared" ref="BC229:BC230" si="195">+BB229+AU229+AN229+AG229</f>
        <v>5057931449.999999</v>
      </c>
      <c r="BD229" s="302" t="s">
        <v>1221</v>
      </c>
      <c r="BS229" s="90" t="s">
        <v>470</v>
      </c>
      <c r="BT229" s="90" t="s">
        <v>471</v>
      </c>
      <c r="BU229" s="91" t="s">
        <v>1334</v>
      </c>
      <c r="BV229" s="88" t="s">
        <v>1332</v>
      </c>
      <c r="BW229" s="733"/>
      <c r="DH229" s="7" t="s">
        <v>1342</v>
      </c>
      <c r="DI229" s="7" t="s">
        <v>384</v>
      </c>
      <c r="DJ229" s="7" t="s">
        <v>490</v>
      </c>
      <c r="DK229" s="7" t="s">
        <v>491</v>
      </c>
      <c r="DL229" s="7" t="s">
        <v>489</v>
      </c>
      <c r="DQ229" s="7" t="s">
        <v>1334</v>
      </c>
      <c r="DR229" s="7" t="s">
        <v>1332</v>
      </c>
      <c r="EL229" s="827" t="s">
        <v>1341</v>
      </c>
      <c r="EM229" s="319" t="s">
        <v>1339</v>
      </c>
      <c r="EN229" s="275" t="s">
        <v>1340</v>
      </c>
      <c r="EO229" s="275">
        <v>0</v>
      </c>
      <c r="EP229" s="275">
        <v>23</v>
      </c>
      <c r="EQ229" s="276">
        <v>4</v>
      </c>
      <c r="ER229" s="813">
        <v>10</v>
      </c>
      <c r="ES229" s="813">
        <v>6</v>
      </c>
      <c r="ET229" s="829">
        <v>3</v>
      </c>
    </row>
    <row r="230" spans="1:150" ht="100.5" customHeight="1" x14ac:dyDescent="0.2">
      <c r="A230" s="278" t="s">
        <v>90</v>
      </c>
      <c r="B230" s="431" t="s">
        <v>91</v>
      </c>
      <c r="C230" s="432" t="s">
        <v>992</v>
      </c>
      <c r="D230" s="433" t="s">
        <v>1127</v>
      </c>
      <c r="E230" s="26" t="s">
        <v>1343</v>
      </c>
      <c r="F230" s="240" t="str">
        <f t="shared" si="153"/>
        <v>E3.P_L</v>
      </c>
      <c r="G230" s="734" t="s">
        <v>379</v>
      </c>
      <c r="H230" s="242" t="s">
        <v>507</v>
      </c>
      <c r="I230" s="658" t="s">
        <v>1344</v>
      </c>
      <c r="J230" s="457" t="s">
        <v>61</v>
      </c>
      <c r="K230" s="458" t="str">
        <f t="shared" si="154"/>
        <v>E3.P_L.MR1</v>
      </c>
      <c r="L230" s="517" t="s">
        <v>487</v>
      </c>
      <c r="M230" s="735" t="s">
        <v>1345</v>
      </c>
      <c r="N230" s="736" t="s">
        <v>1346</v>
      </c>
      <c r="O230" s="737" t="s">
        <v>1347</v>
      </c>
      <c r="P230" s="712" t="s">
        <v>64</v>
      </c>
      <c r="Q230" s="713" t="str">
        <f t="shared" si="155"/>
        <v>E3.P_L.MR1-MP01-1</v>
      </c>
      <c r="R230" s="624" t="s">
        <v>1348</v>
      </c>
      <c r="S230" s="522" t="s">
        <v>1349</v>
      </c>
      <c r="T230" s="523">
        <v>3</v>
      </c>
      <c r="U230" s="524">
        <v>3</v>
      </c>
      <c r="V230" s="523" t="s">
        <v>67</v>
      </c>
      <c r="W230" s="627">
        <v>0.2</v>
      </c>
      <c r="X230" s="628">
        <v>0.8</v>
      </c>
      <c r="Y230" s="525">
        <v>1</v>
      </c>
      <c r="Z230" s="671">
        <v>1</v>
      </c>
      <c r="AA230" s="592">
        <f>5419364376-6121067476+701703100</f>
        <v>0</v>
      </c>
      <c r="AB230" s="593">
        <v>980802926</v>
      </c>
      <c r="AC230" s="593">
        <v>510000000</v>
      </c>
      <c r="AD230" s="593">
        <v>0</v>
      </c>
      <c r="AE230" s="593">
        <v>0</v>
      </c>
      <c r="AF230" s="593">
        <v>4347947000</v>
      </c>
      <c r="AG230" s="593">
        <f t="shared" si="188"/>
        <v>5838749926</v>
      </c>
      <c r="AH230" s="593">
        <f>AA230*1.035</f>
        <v>0</v>
      </c>
      <c r="AI230" s="593">
        <v>800000000</v>
      </c>
      <c r="AJ230" s="593">
        <v>395529000</v>
      </c>
      <c r="AK230" s="593">
        <f>AD230*1.035</f>
        <v>0</v>
      </c>
      <c r="AL230" s="593">
        <f>AE230*1.035</f>
        <v>0</v>
      </c>
      <c r="AM230" s="593">
        <v>4855322000</v>
      </c>
      <c r="AN230" s="593">
        <f t="shared" si="190"/>
        <v>6050851000</v>
      </c>
      <c r="AO230" s="593">
        <f>AH230*1.035</f>
        <v>0</v>
      </c>
      <c r="AP230" s="593">
        <v>1050660000</v>
      </c>
      <c r="AQ230" s="593">
        <v>199710000</v>
      </c>
      <c r="AR230" s="593">
        <f>AK230*1.035</f>
        <v>0</v>
      </c>
      <c r="AS230" s="593">
        <f>AL230*1.035</f>
        <v>0</v>
      </c>
      <c r="AT230" s="593">
        <v>5124277000</v>
      </c>
      <c r="AU230" s="593">
        <f t="shared" si="192"/>
        <v>6374647000</v>
      </c>
      <c r="AV230" s="593">
        <v>624555000</v>
      </c>
      <c r="AW230" s="593">
        <f>AP230*1.035</f>
        <v>1087433100</v>
      </c>
      <c r="AX230" s="593">
        <v>0</v>
      </c>
      <c r="AY230" s="593">
        <f>AR230*1.035</f>
        <v>0</v>
      </c>
      <c r="AZ230" s="593">
        <f>AS230*1.035</f>
        <v>0</v>
      </c>
      <c r="BA230" s="593">
        <v>4639918000</v>
      </c>
      <c r="BB230" s="593">
        <f t="shared" si="194"/>
        <v>6351906100</v>
      </c>
      <c r="BC230" s="661">
        <f t="shared" si="195"/>
        <v>24616154026</v>
      </c>
      <c r="BD230" s="302"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21" t="s">
        <v>1350</v>
      </c>
      <c r="EM230" s="319" t="s">
        <v>1348</v>
      </c>
      <c r="EN230" s="275" t="s">
        <v>1349</v>
      </c>
      <c r="EO230" s="275">
        <v>3</v>
      </c>
      <c r="EP230" s="275">
        <v>3</v>
      </c>
      <c r="EQ230" s="277">
        <v>0.2</v>
      </c>
      <c r="ER230" s="814">
        <v>0.2</v>
      </c>
      <c r="ES230" s="814">
        <v>1.4</v>
      </c>
      <c r="ET230" s="823">
        <v>1.2</v>
      </c>
    </row>
    <row r="231" spans="1:150" ht="54" customHeight="1" x14ac:dyDescent="0.2">
      <c r="A231" s="278" t="s">
        <v>90</v>
      </c>
      <c r="B231" s="431" t="s">
        <v>91</v>
      </c>
      <c r="C231" s="432" t="s">
        <v>992</v>
      </c>
      <c r="D231" s="432"/>
      <c r="E231" s="8" t="s">
        <v>1343</v>
      </c>
      <c r="F231" s="282" t="str">
        <f t="shared" si="153"/>
        <v>E3.P_L</v>
      </c>
      <c r="G231" s="455" t="s">
        <v>379</v>
      </c>
      <c r="H231" s="455" t="s">
        <v>507</v>
      </c>
      <c r="I231" s="738"/>
      <c r="J231" s="282" t="s">
        <v>61</v>
      </c>
      <c r="K231" s="650" t="str">
        <f t="shared" si="154"/>
        <v>E3.P_L.MR1</v>
      </c>
      <c r="L231" s="411" t="s">
        <v>487</v>
      </c>
      <c r="M231" s="412" t="s">
        <v>1352</v>
      </c>
      <c r="N231" s="739" t="s">
        <v>1346</v>
      </c>
      <c r="O231" s="740" t="s">
        <v>1347</v>
      </c>
      <c r="P231" s="714" t="s">
        <v>87</v>
      </c>
      <c r="Q231" s="715" t="str">
        <f t="shared" si="155"/>
        <v>E3.P_L.MR1-MP02-1</v>
      </c>
      <c r="R231" s="630" t="s">
        <v>1353</v>
      </c>
      <c r="S231" s="531" t="s">
        <v>1354</v>
      </c>
      <c r="T231" s="532">
        <v>0</v>
      </c>
      <c r="U231" s="542">
        <v>0.8</v>
      </c>
      <c r="V231" s="541" t="s">
        <v>67</v>
      </c>
      <c r="W231" s="536">
        <v>0</v>
      </c>
      <c r="X231" s="535">
        <v>0.4</v>
      </c>
      <c r="Y231" s="534">
        <v>0.2</v>
      </c>
      <c r="Z231" s="543">
        <v>0.2</v>
      </c>
      <c r="AA231" s="544"/>
      <c r="AB231" s="545"/>
      <c r="AC231" s="545"/>
      <c r="AD231" s="545"/>
      <c r="AE231" s="545"/>
      <c r="AF231" s="545"/>
      <c r="AG231" s="545"/>
      <c r="AH231" s="545"/>
      <c r="AI231" s="545"/>
      <c r="AJ231" s="545"/>
      <c r="AK231" s="545"/>
      <c r="AL231" s="545"/>
      <c r="AM231" s="545"/>
      <c r="AN231" s="545"/>
      <c r="AO231" s="545"/>
      <c r="AP231" s="545"/>
      <c r="AQ231" s="545"/>
      <c r="AR231" s="545"/>
      <c r="AS231" s="545"/>
      <c r="AT231" s="545"/>
      <c r="AU231" s="545"/>
      <c r="AV231" s="545"/>
      <c r="AW231" s="545"/>
      <c r="AX231" s="545"/>
      <c r="AY231" s="545"/>
      <c r="AZ231" s="545"/>
      <c r="BA231" s="545"/>
      <c r="BB231" s="545"/>
      <c r="BC231" s="546"/>
      <c r="BD231" s="302"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21" t="s">
        <v>1355</v>
      </c>
      <c r="EM231" s="319" t="s">
        <v>1353</v>
      </c>
      <c r="EN231" s="275" t="s">
        <v>1354</v>
      </c>
      <c r="EO231" s="275">
        <v>0</v>
      </c>
      <c r="EP231" s="276">
        <v>80</v>
      </c>
      <c r="EQ231" s="276">
        <v>0</v>
      </c>
      <c r="ER231" s="814">
        <v>0</v>
      </c>
      <c r="ES231" s="277">
        <v>20</v>
      </c>
      <c r="ET231" s="823">
        <v>60</v>
      </c>
    </row>
    <row r="232" spans="1:150" ht="46.5" customHeight="1" x14ac:dyDescent="0.2">
      <c r="A232" s="278" t="s">
        <v>90</v>
      </c>
      <c r="B232" s="431" t="s">
        <v>91</v>
      </c>
      <c r="C232" s="432" t="s">
        <v>992</v>
      </c>
      <c r="D232" s="432"/>
      <c r="E232" s="8" t="s">
        <v>1343</v>
      </c>
      <c r="F232" s="282" t="str">
        <f t="shared" si="153"/>
        <v>E3.P_L</v>
      </c>
      <c r="G232" s="455" t="s">
        <v>379</v>
      </c>
      <c r="H232" s="455" t="s">
        <v>507</v>
      </c>
      <c r="I232" s="738"/>
      <c r="J232" s="282" t="s">
        <v>61</v>
      </c>
      <c r="K232" s="650" t="str">
        <f t="shared" si="154"/>
        <v>E3.P_L.MR1</v>
      </c>
      <c r="L232" s="411" t="s">
        <v>487</v>
      </c>
      <c r="M232" s="412" t="s">
        <v>1352</v>
      </c>
      <c r="N232" s="739" t="s">
        <v>1346</v>
      </c>
      <c r="O232" s="740" t="s">
        <v>1347</v>
      </c>
      <c r="P232" s="714" t="s">
        <v>99</v>
      </c>
      <c r="Q232" s="715" t="str">
        <f t="shared" si="155"/>
        <v>E3.P_L.MR1-MP03-1</v>
      </c>
      <c r="R232" s="630" t="s">
        <v>1357</v>
      </c>
      <c r="S232" s="531" t="s">
        <v>305</v>
      </c>
      <c r="T232" s="672">
        <v>1</v>
      </c>
      <c r="U232" s="673">
        <v>1</v>
      </c>
      <c r="V232" s="672" t="s">
        <v>102</v>
      </c>
      <c r="W232" s="536">
        <v>0</v>
      </c>
      <c r="X232" s="677">
        <v>1</v>
      </c>
      <c r="Y232" s="536">
        <v>0</v>
      </c>
      <c r="Z232" s="537">
        <v>0</v>
      </c>
      <c r="AA232" s="674"/>
      <c r="AB232" s="675"/>
      <c r="AC232" s="675"/>
      <c r="AD232" s="675"/>
      <c r="AE232" s="675"/>
      <c r="AF232" s="675"/>
      <c r="AG232" s="675"/>
      <c r="AH232" s="675"/>
      <c r="AI232" s="675"/>
      <c r="AJ232" s="675"/>
      <c r="AK232" s="675"/>
      <c r="AL232" s="675"/>
      <c r="AM232" s="675"/>
      <c r="AN232" s="675"/>
      <c r="AO232" s="675"/>
      <c r="AP232" s="675"/>
      <c r="AQ232" s="675"/>
      <c r="AR232" s="675"/>
      <c r="AS232" s="675"/>
      <c r="AT232" s="675"/>
      <c r="AU232" s="675"/>
      <c r="AV232" s="675"/>
      <c r="AW232" s="675"/>
      <c r="AX232" s="675"/>
      <c r="AY232" s="675"/>
      <c r="AZ232" s="675"/>
      <c r="BA232" s="675"/>
      <c r="BB232" s="675"/>
      <c r="BC232" s="676"/>
      <c r="BD232" s="302"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21" t="s">
        <v>1358</v>
      </c>
      <c r="EM232" s="319" t="s">
        <v>1357</v>
      </c>
      <c r="EN232" s="275" t="s">
        <v>305</v>
      </c>
      <c r="EO232" s="387">
        <v>1</v>
      </c>
      <c r="EP232" s="387">
        <v>1</v>
      </c>
      <c r="EQ232" s="277">
        <v>0.5</v>
      </c>
      <c r="ER232" s="814">
        <v>0.2</v>
      </c>
      <c r="ES232" s="814">
        <v>0.2</v>
      </c>
      <c r="ET232" s="823">
        <v>0.1</v>
      </c>
    </row>
    <row r="233" spans="1:150" ht="39" customHeight="1" x14ac:dyDescent="0.2">
      <c r="A233" s="278" t="s">
        <v>90</v>
      </c>
      <c r="B233" s="431" t="s">
        <v>91</v>
      </c>
      <c r="C233" s="432" t="s">
        <v>992</v>
      </c>
      <c r="D233" s="432"/>
      <c r="E233" s="8" t="s">
        <v>1343</v>
      </c>
      <c r="F233" s="282" t="str">
        <f t="shared" si="153"/>
        <v>E3.P_L</v>
      </c>
      <c r="G233" s="455" t="s">
        <v>379</v>
      </c>
      <c r="H233" s="455" t="s">
        <v>507</v>
      </c>
      <c r="I233" s="738"/>
      <c r="J233" s="282" t="s">
        <v>61</v>
      </c>
      <c r="K233" s="650" t="str">
        <f t="shared" si="154"/>
        <v>E3.P_L.MR1</v>
      </c>
      <c r="L233" s="411" t="s">
        <v>487</v>
      </c>
      <c r="M233" s="412" t="s">
        <v>1352</v>
      </c>
      <c r="N233" s="739" t="s">
        <v>1346</v>
      </c>
      <c r="O233" s="740" t="s">
        <v>1347</v>
      </c>
      <c r="P233" s="715" t="s">
        <v>112</v>
      </c>
      <c r="Q233" s="715" t="str">
        <f t="shared" si="155"/>
        <v>E3.P_L.MR1-MP04-1</v>
      </c>
      <c r="R233" s="530" t="s">
        <v>1360</v>
      </c>
      <c r="S233" s="697" t="s">
        <v>1361</v>
      </c>
      <c r="T233" s="672">
        <v>0</v>
      </c>
      <c r="U233" s="673">
        <v>1</v>
      </c>
      <c r="V233" s="672" t="s">
        <v>67</v>
      </c>
      <c r="W233" s="536">
        <v>0</v>
      </c>
      <c r="X233" s="677">
        <v>1</v>
      </c>
      <c r="Y233" s="536">
        <v>0</v>
      </c>
      <c r="Z233" s="537">
        <v>0</v>
      </c>
      <c r="AA233" s="674"/>
      <c r="AB233" s="675"/>
      <c r="AC233" s="675"/>
      <c r="AD233" s="675"/>
      <c r="AE233" s="675"/>
      <c r="AF233" s="675"/>
      <c r="AG233" s="675"/>
      <c r="AH233" s="675"/>
      <c r="AI233" s="675"/>
      <c r="AJ233" s="675"/>
      <c r="AK233" s="675"/>
      <c r="AL233" s="675"/>
      <c r="AM233" s="675"/>
      <c r="AN233" s="675"/>
      <c r="AO233" s="675"/>
      <c r="AP233" s="675"/>
      <c r="AQ233" s="675"/>
      <c r="AR233" s="675"/>
      <c r="AS233" s="675"/>
      <c r="AT233" s="675"/>
      <c r="AU233" s="675"/>
      <c r="AV233" s="675"/>
      <c r="AW233" s="675"/>
      <c r="AX233" s="675"/>
      <c r="AY233" s="675"/>
      <c r="AZ233" s="675"/>
      <c r="BA233" s="675"/>
      <c r="BB233" s="675"/>
      <c r="BC233" s="676"/>
      <c r="BD233" s="302"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21" t="s">
        <v>1362</v>
      </c>
      <c r="EM233" s="822" t="s">
        <v>1360</v>
      </c>
      <c r="EN233" s="274" t="s">
        <v>1361</v>
      </c>
      <c r="EO233" s="387">
        <v>0</v>
      </c>
      <c r="EP233" s="387">
        <v>1</v>
      </c>
      <c r="EQ233" s="276">
        <v>0</v>
      </c>
      <c r="ER233" s="814">
        <v>0.4</v>
      </c>
      <c r="ES233" s="814">
        <v>0.6</v>
      </c>
      <c r="ET233" s="825">
        <v>0</v>
      </c>
    </row>
    <row r="234" spans="1:150" ht="39" customHeight="1" x14ac:dyDescent="0.2">
      <c r="A234" s="278" t="s">
        <v>90</v>
      </c>
      <c r="B234" s="431" t="s">
        <v>91</v>
      </c>
      <c r="C234" s="432" t="s">
        <v>992</v>
      </c>
      <c r="D234" s="432"/>
      <c r="E234" s="8" t="s">
        <v>1343</v>
      </c>
      <c r="F234" s="282" t="str">
        <f t="shared" si="153"/>
        <v>E3.P_L</v>
      </c>
      <c r="G234" s="455" t="s">
        <v>379</v>
      </c>
      <c r="H234" s="455" t="s">
        <v>507</v>
      </c>
      <c r="I234" s="738"/>
      <c r="J234" s="282" t="s">
        <v>61</v>
      </c>
      <c r="K234" s="650" t="str">
        <f t="shared" si="154"/>
        <v>E3.P_L.MR1</v>
      </c>
      <c r="L234" s="411" t="s">
        <v>487</v>
      </c>
      <c r="M234" s="412" t="s">
        <v>1352</v>
      </c>
      <c r="N234" s="739" t="s">
        <v>1346</v>
      </c>
      <c r="O234" s="740" t="s">
        <v>1347</v>
      </c>
      <c r="P234" s="715" t="s">
        <v>1364</v>
      </c>
      <c r="Q234" s="715" t="str">
        <f t="shared" si="155"/>
        <v>E3.P_L.MR1-MP04-2</v>
      </c>
      <c r="R234" s="530" t="s">
        <v>1360</v>
      </c>
      <c r="S234" s="697" t="s">
        <v>1365</v>
      </c>
      <c r="T234" s="672">
        <v>0</v>
      </c>
      <c r="U234" s="673">
        <v>1</v>
      </c>
      <c r="V234" s="672" t="s">
        <v>67</v>
      </c>
      <c r="W234" s="534">
        <v>0.1</v>
      </c>
      <c r="X234" s="535">
        <v>0.9</v>
      </c>
      <c r="Y234" s="536">
        <v>0</v>
      </c>
      <c r="Z234" s="537">
        <v>0</v>
      </c>
      <c r="AA234" s="674"/>
      <c r="AB234" s="675"/>
      <c r="AC234" s="675"/>
      <c r="AD234" s="675"/>
      <c r="AE234" s="675"/>
      <c r="AF234" s="675"/>
      <c r="AG234" s="675"/>
      <c r="AH234" s="675"/>
      <c r="AI234" s="675"/>
      <c r="AJ234" s="675"/>
      <c r="AK234" s="675"/>
      <c r="AL234" s="675"/>
      <c r="AM234" s="675"/>
      <c r="AN234" s="675"/>
      <c r="AO234" s="675"/>
      <c r="AP234" s="675"/>
      <c r="AQ234" s="675"/>
      <c r="AR234" s="675"/>
      <c r="AS234" s="675"/>
      <c r="AT234" s="675"/>
      <c r="AU234" s="675"/>
      <c r="AV234" s="675"/>
      <c r="AW234" s="675"/>
      <c r="AX234" s="675"/>
      <c r="AY234" s="675"/>
      <c r="AZ234" s="675"/>
      <c r="BA234" s="675"/>
      <c r="BB234" s="675"/>
      <c r="BC234" s="676"/>
      <c r="BD234" s="302"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21" t="s">
        <v>1366</v>
      </c>
      <c r="EM234" s="822" t="s">
        <v>1360</v>
      </c>
      <c r="EN234" s="274" t="s">
        <v>1365</v>
      </c>
      <c r="EO234" s="387">
        <v>0</v>
      </c>
      <c r="EP234" s="387">
        <v>1</v>
      </c>
      <c r="EQ234" s="277">
        <v>0.1</v>
      </c>
      <c r="ER234" s="277">
        <v>0.9</v>
      </c>
      <c r="ES234" s="276">
        <v>0</v>
      </c>
      <c r="ET234" s="825">
        <v>0</v>
      </c>
    </row>
    <row r="235" spans="1:150" ht="44.25" customHeight="1" x14ac:dyDescent="0.2">
      <c r="A235" s="278" t="s">
        <v>90</v>
      </c>
      <c r="B235" s="431" t="s">
        <v>91</v>
      </c>
      <c r="C235" s="432" t="s">
        <v>992</v>
      </c>
      <c r="D235" s="432"/>
      <c r="E235" s="8" t="s">
        <v>1343</v>
      </c>
      <c r="F235" s="282" t="str">
        <f t="shared" si="153"/>
        <v>E3.P_L</v>
      </c>
      <c r="G235" s="455" t="s">
        <v>379</v>
      </c>
      <c r="H235" s="455" t="s">
        <v>507</v>
      </c>
      <c r="I235" s="738"/>
      <c r="J235" s="282" t="s">
        <v>61</v>
      </c>
      <c r="K235" s="650" t="str">
        <f t="shared" si="154"/>
        <v>E3.P_L.MR1</v>
      </c>
      <c r="L235" s="411" t="s">
        <v>487</v>
      </c>
      <c r="M235" s="412" t="s">
        <v>1352</v>
      </c>
      <c r="N235" s="739" t="s">
        <v>1346</v>
      </c>
      <c r="O235" s="740" t="s">
        <v>1347</v>
      </c>
      <c r="P235" s="715" t="s">
        <v>1368</v>
      </c>
      <c r="Q235" s="715" t="str">
        <f t="shared" si="155"/>
        <v>E3.P_L.MR1-MP04-3</v>
      </c>
      <c r="R235" s="530" t="s">
        <v>1360</v>
      </c>
      <c r="S235" s="697" t="s">
        <v>1369</v>
      </c>
      <c r="T235" s="672">
        <v>0</v>
      </c>
      <c r="U235" s="673">
        <v>1</v>
      </c>
      <c r="V235" s="672" t="s">
        <v>67</v>
      </c>
      <c r="W235" s="536">
        <v>0</v>
      </c>
      <c r="X235" s="677">
        <v>1</v>
      </c>
      <c r="Y235" s="536">
        <v>0</v>
      </c>
      <c r="Z235" s="537">
        <v>0</v>
      </c>
      <c r="AA235" s="674"/>
      <c r="AB235" s="675"/>
      <c r="AC235" s="675"/>
      <c r="AD235" s="675"/>
      <c r="AE235" s="675"/>
      <c r="AF235" s="675"/>
      <c r="AG235" s="675"/>
      <c r="AH235" s="675"/>
      <c r="AI235" s="675"/>
      <c r="AJ235" s="675"/>
      <c r="AK235" s="675"/>
      <c r="AL235" s="675"/>
      <c r="AM235" s="675"/>
      <c r="AN235" s="675"/>
      <c r="AO235" s="675"/>
      <c r="AP235" s="675"/>
      <c r="AQ235" s="675"/>
      <c r="AR235" s="675"/>
      <c r="AS235" s="675"/>
      <c r="AT235" s="675"/>
      <c r="AU235" s="675"/>
      <c r="AV235" s="675"/>
      <c r="AW235" s="675"/>
      <c r="AX235" s="675"/>
      <c r="AY235" s="675"/>
      <c r="AZ235" s="675"/>
      <c r="BA235" s="675"/>
      <c r="BB235" s="675"/>
      <c r="BC235" s="676"/>
      <c r="BD235" s="302"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21" t="s">
        <v>1370</v>
      </c>
      <c r="EM235" s="822" t="s">
        <v>1360</v>
      </c>
      <c r="EN235" s="274" t="s">
        <v>1369</v>
      </c>
      <c r="EO235" s="387">
        <v>0</v>
      </c>
      <c r="EP235" s="387">
        <v>1</v>
      </c>
      <c r="EQ235" s="276">
        <v>0</v>
      </c>
      <c r="ER235" s="276">
        <v>1</v>
      </c>
      <c r="ES235" s="276">
        <v>0</v>
      </c>
      <c r="ET235" s="825">
        <v>0</v>
      </c>
    </row>
    <row r="236" spans="1:150" ht="42" customHeight="1" x14ac:dyDescent="0.2">
      <c r="A236" s="278" t="s">
        <v>90</v>
      </c>
      <c r="B236" s="431" t="s">
        <v>91</v>
      </c>
      <c r="C236" s="432" t="s">
        <v>992</v>
      </c>
      <c r="D236" s="432"/>
      <c r="E236" s="8" t="s">
        <v>1343</v>
      </c>
      <c r="F236" s="282" t="str">
        <f t="shared" si="153"/>
        <v>E3.P_L</v>
      </c>
      <c r="G236" s="455" t="s">
        <v>379</v>
      </c>
      <c r="H236" s="455" t="s">
        <v>507</v>
      </c>
      <c r="I236" s="738"/>
      <c r="J236" s="282" t="s">
        <v>61</v>
      </c>
      <c r="K236" s="650" t="str">
        <f t="shared" si="154"/>
        <v>E3.P_L.MR1</v>
      </c>
      <c r="L236" s="411" t="s">
        <v>487</v>
      </c>
      <c r="M236" s="412" t="s">
        <v>1352</v>
      </c>
      <c r="N236" s="739" t="s">
        <v>1346</v>
      </c>
      <c r="O236" s="740" t="s">
        <v>1347</v>
      </c>
      <c r="P236" s="715" t="s">
        <v>122</v>
      </c>
      <c r="Q236" s="715" t="str">
        <f t="shared" si="155"/>
        <v>E3.P_L.MR1-MP05-1</v>
      </c>
      <c r="R236" s="530" t="s">
        <v>1372</v>
      </c>
      <c r="S236" s="697" t="s">
        <v>1373</v>
      </c>
      <c r="T236" s="672">
        <v>0</v>
      </c>
      <c r="U236" s="741">
        <v>0.3</v>
      </c>
      <c r="V236" s="742" t="s">
        <v>67</v>
      </c>
      <c r="W236" s="536">
        <v>0</v>
      </c>
      <c r="X236" s="677">
        <v>1</v>
      </c>
      <c r="Y236" s="536">
        <v>1</v>
      </c>
      <c r="Z236" s="537">
        <v>1</v>
      </c>
      <c r="AA236" s="743"/>
      <c r="AB236" s="744"/>
      <c r="AC236" s="744"/>
      <c r="AD236" s="744"/>
      <c r="AE236" s="744"/>
      <c r="AF236" s="744"/>
      <c r="AG236" s="744"/>
      <c r="AH236" s="744"/>
      <c r="AI236" s="744"/>
      <c r="AJ236" s="744"/>
      <c r="AK236" s="744"/>
      <c r="AL236" s="744"/>
      <c r="AM236" s="744"/>
      <c r="AN236" s="744"/>
      <c r="AO236" s="744"/>
      <c r="AP236" s="744"/>
      <c r="AQ236" s="744"/>
      <c r="AR236" s="744"/>
      <c r="AS236" s="744"/>
      <c r="AT236" s="744"/>
      <c r="AU236" s="744"/>
      <c r="AV236" s="744"/>
      <c r="AW236" s="744"/>
      <c r="AX236" s="744"/>
      <c r="AY236" s="744"/>
      <c r="AZ236" s="744"/>
      <c r="BA236" s="744"/>
      <c r="BB236" s="744"/>
      <c r="BC236" s="745"/>
      <c r="BD236" s="302"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21" t="s">
        <v>1374</v>
      </c>
      <c r="EM236" s="822" t="s">
        <v>1372</v>
      </c>
      <c r="EN236" s="274" t="s">
        <v>1373</v>
      </c>
      <c r="EO236" s="387">
        <v>0</v>
      </c>
      <c r="EP236" s="810">
        <v>0.3</v>
      </c>
      <c r="EQ236" s="811">
        <v>0.05</v>
      </c>
      <c r="ER236" s="811">
        <v>0.05</v>
      </c>
      <c r="ES236" s="807">
        <v>0.1</v>
      </c>
      <c r="ET236" s="830">
        <v>0.1</v>
      </c>
    </row>
    <row r="237" spans="1:150" ht="41.25" customHeight="1" x14ac:dyDescent="0.2">
      <c r="A237" s="278" t="s">
        <v>90</v>
      </c>
      <c r="B237" s="431" t="s">
        <v>91</v>
      </c>
      <c r="C237" s="432" t="s">
        <v>992</v>
      </c>
      <c r="D237" s="432"/>
      <c r="E237" s="8" t="s">
        <v>1343</v>
      </c>
      <c r="F237" s="282" t="str">
        <f t="shared" si="153"/>
        <v>E3.P_L</v>
      </c>
      <c r="G237" s="455" t="s">
        <v>379</v>
      </c>
      <c r="H237" s="455" t="s">
        <v>507</v>
      </c>
      <c r="I237" s="738"/>
      <c r="J237" s="282" t="s">
        <v>61</v>
      </c>
      <c r="K237" s="650" t="str">
        <f t="shared" si="154"/>
        <v>E3.P_L.MR1</v>
      </c>
      <c r="L237" s="411" t="s">
        <v>487</v>
      </c>
      <c r="M237" s="412" t="s">
        <v>1352</v>
      </c>
      <c r="N237" s="739" t="s">
        <v>1346</v>
      </c>
      <c r="O237" s="740" t="s">
        <v>1347</v>
      </c>
      <c r="P237" s="715" t="s">
        <v>132</v>
      </c>
      <c r="Q237" s="715" t="str">
        <f t="shared" si="155"/>
        <v>E3.P_L.MR1-MP06-1</v>
      </c>
      <c r="R237" s="530" t="s">
        <v>1376</v>
      </c>
      <c r="S237" s="697" t="s">
        <v>1377</v>
      </c>
      <c r="T237" s="672">
        <v>0</v>
      </c>
      <c r="U237" s="673">
        <v>1</v>
      </c>
      <c r="V237" s="672" t="s">
        <v>67</v>
      </c>
      <c r="W237" s="534">
        <v>0.3</v>
      </c>
      <c r="X237" s="535">
        <v>0.7</v>
      </c>
      <c r="Y237" s="536">
        <v>0</v>
      </c>
      <c r="Z237" s="537">
        <v>0</v>
      </c>
      <c r="AA237" s="674"/>
      <c r="AB237" s="675"/>
      <c r="AC237" s="675"/>
      <c r="AD237" s="675"/>
      <c r="AE237" s="675"/>
      <c r="AF237" s="675"/>
      <c r="AG237" s="675"/>
      <c r="AH237" s="675"/>
      <c r="AI237" s="675"/>
      <c r="AJ237" s="675"/>
      <c r="AK237" s="675"/>
      <c r="AL237" s="675"/>
      <c r="AM237" s="675"/>
      <c r="AN237" s="675"/>
      <c r="AO237" s="675"/>
      <c r="AP237" s="675"/>
      <c r="AQ237" s="675"/>
      <c r="AR237" s="675"/>
      <c r="AS237" s="675"/>
      <c r="AT237" s="675"/>
      <c r="AU237" s="675"/>
      <c r="AV237" s="675"/>
      <c r="AW237" s="675"/>
      <c r="AX237" s="675"/>
      <c r="AY237" s="675"/>
      <c r="AZ237" s="675"/>
      <c r="BA237" s="675"/>
      <c r="BB237" s="675"/>
      <c r="BC237" s="676"/>
      <c r="BD237" s="302"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21" t="s">
        <v>1378</v>
      </c>
      <c r="EM237" s="822" t="s">
        <v>1376</v>
      </c>
      <c r="EN237" s="274" t="s">
        <v>1377</v>
      </c>
      <c r="EO237" s="387">
        <v>0</v>
      </c>
      <c r="EP237" s="387">
        <v>1</v>
      </c>
      <c r="EQ237" s="277">
        <v>0.3</v>
      </c>
      <c r="ER237" s="814">
        <v>0</v>
      </c>
      <c r="ES237" s="814">
        <v>0.3</v>
      </c>
      <c r="ET237" s="823">
        <v>0.4</v>
      </c>
    </row>
    <row r="238" spans="1:150" ht="39" customHeight="1" x14ac:dyDescent="0.2">
      <c r="A238" s="278" t="s">
        <v>90</v>
      </c>
      <c r="B238" s="431" t="s">
        <v>91</v>
      </c>
      <c r="C238" s="432" t="s">
        <v>992</v>
      </c>
      <c r="D238" s="432"/>
      <c r="E238" s="8" t="s">
        <v>1343</v>
      </c>
      <c r="F238" s="282" t="str">
        <f t="shared" si="153"/>
        <v>E3.P_L</v>
      </c>
      <c r="G238" s="455" t="s">
        <v>379</v>
      </c>
      <c r="H238" s="455" t="s">
        <v>507</v>
      </c>
      <c r="I238" s="738"/>
      <c r="J238" s="282" t="s">
        <v>61</v>
      </c>
      <c r="K238" s="650" t="str">
        <f t="shared" si="154"/>
        <v>E3.P_L.MR1</v>
      </c>
      <c r="L238" s="411" t="s">
        <v>487</v>
      </c>
      <c r="M238" s="412" t="s">
        <v>1352</v>
      </c>
      <c r="N238" s="739" t="s">
        <v>1346</v>
      </c>
      <c r="O238" s="740" t="s">
        <v>1347</v>
      </c>
      <c r="P238" s="715" t="s">
        <v>1380</v>
      </c>
      <c r="Q238" s="715" t="str">
        <f t="shared" si="155"/>
        <v>E3.P_L.MR1-MP06-2</v>
      </c>
      <c r="R238" s="530" t="s">
        <v>1376</v>
      </c>
      <c r="S238" s="697" t="s">
        <v>1381</v>
      </c>
      <c r="T238" s="672">
        <v>0</v>
      </c>
      <c r="U238" s="673">
        <v>1</v>
      </c>
      <c r="V238" s="672" t="s">
        <v>67</v>
      </c>
      <c r="W238" s="536">
        <v>0</v>
      </c>
      <c r="X238" s="677">
        <v>1</v>
      </c>
      <c r="Y238" s="536">
        <v>0</v>
      </c>
      <c r="Z238" s="537">
        <v>0</v>
      </c>
      <c r="AA238" s="674"/>
      <c r="AB238" s="675"/>
      <c r="AC238" s="675"/>
      <c r="AD238" s="675"/>
      <c r="AE238" s="675"/>
      <c r="AF238" s="675"/>
      <c r="AG238" s="675"/>
      <c r="AH238" s="675"/>
      <c r="AI238" s="675"/>
      <c r="AJ238" s="675"/>
      <c r="AK238" s="675"/>
      <c r="AL238" s="675"/>
      <c r="AM238" s="675"/>
      <c r="AN238" s="675"/>
      <c r="AO238" s="675"/>
      <c r="AP238" s="675"/>
      <c r="AQ238" s="675"/>
      <c r="AR238" s="675"/>
      <c r="AS238" s="675"/>
      <c r="AT238" s="675"/>
      <c r="AU238" s="675"/>
      <c r="AV238" s="675"/>
      <c r="AW238" s="675"/>
      <c r="AX238" s="675"/>
      <c r="AY238" s="675"/>
      <c r="AZ238" s="675"/>
      <c r="BA238" s="675"/>
      <c r="BB238" s="675"/>
      <c r="BC238" s="676"/>
      <c r="BD238" s="302"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21" t="s">
        <v>1382</v>
      </c>
      <c r="EM238" s="822" t="s">
        <v>1376</v>
      </c>
      <c r="EN238" s="274" t="s">
        <v>1381</v>
      </c>
      <c r="EO238" s="387">
        <v>0</v>
      </c>
      <c r="EP238" s="387">
        <v>1</v>
      </c>
      <c r="EQ238" s="276">
        <v>0</v>
      </c>
      <c r="ER238" s="813">
        <v>0</v>
      </c>
      <c r="ES238" s="276">
        <v>0</v>
      </c>
      <c r="ET238" s="829">
        <v>1</v>
      </c>
    </row>
    <row r="239" spans="1:150" ht="37.5" customHeight="1" thickBot="1" x14ac:dyDescent="0.25">
      <c r="A239" s="278" t="s">
        <v>90</v>
      </c>
      <c r="B239" s="431" t="s">
        <v>91</v>
      </c>
      <c r="C239" s="432" t="s">
        <v>992</v>
      </c>
      <c r="D239" s="432"/>
      <c r="E239" s="8" t="s">
        <v>1343</v>
      </c>
      <c r="F239" s="282" t="str">
        <f t="shared" si="153"/>
        <v>E3.P_L</v>
      </c>
      <c r="G239" s="455" t="s">
        <v>379</v>
      </c>
      <c r="H239" s="455" t="s">
        <v>507</v>
      </c>
      <c r="I239" s="746"/>
      <c r="J239" s="601" t="s">
        <v>61</v>
      </c>
      <c r="K239" s="747" t="str">
        <f t="shared" si="154"/>
        <v>E3.P_L.MR1</v>
      </c>
      <c r="L239" s="427" t="s">
        <v>487</v>
      </c>
      <c r="M239" s="428" t="s">
        <v>1352</v>
      </c>
      <c r="N239" s="748" t="s">
        <v>1346</v>
      </c>
      <c r="O239" s="749" t="s">
        <v>1347</v>
      </c>
      <c r="P239" s="717" t="s">
        <v>142</v>
      </c>
      <c r="Q239" s="717" t="str">
        <f t="shared" si="155"/>
        <v>E3.P_L.MR1-MP07-1</v>
      </c>
      <c r="R239" s="631" t="s">
        <v>1384</v>
      </c>
      <c r="S239" s="554" t="s">
        <v>1385</v>
      </c>
      <c r="T239" s="750">
        <v>1</v>
      </c>
      <c r="U239" s="680">
        <v>4</v>
      </c>
      <c r="V239" s="679" t="s">
        <v>67</v>
      </c>
      <c r="W239" s="557">
        <v>1</v>
      </c>
      <c r="X239" s="558">
        <v>1</v>
      </c>
      <c r="Y239" s="557">
        <v>1</v>
      </c>
      <c r="Z239" s="559">
        <v>1</v>
      </c>
      <c r="AA239" s="674"/>
      <c r="AB239" s="675"/>
      <c r="AC239" s="675"/>
      <c r="AD239" s="675"/>
      <c r="AE239" s="675"/>
      <c r="AF239" s="675"/>
      <c r="AG239" s="675"/>
      <c r="AH239" s="675"/>
      <c r="AI239" s="675"/>
      <c r="AJ239" s="675"/>
      <c r="AK239" s="675"/>
      <c r="AL239" s="675"/>
      <c r="AM239" s="675"/>
      <c r="AN239" s="675"/>
      <c r="AO239" s="675"/>
      <c r="AP239" s="675"/>
      <c r="AQ239" s="675"/>
      <c r="AR239" s="675"/>
      <c r="AS239" s="675"/>
      <c r="AT239" s="675"/>
      <c r="AU239" s="675"/>
      <c r="AV239" s="675"/>
      <c r="AW239" s="675"/>
      <c r="AX239" s="675"/>
      <c r="AY239" s="675"/>
      <c r="AZ239" s="675"/>
      <c r="BA239" s="675"/>
      <c r="BB239" s="675"/>
      <c r="BC239" s="676"/>
      <c r="BD239" s="302"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21" t="s">
        <v>1386</v>
      </c>
      <c r="EM239" s="319" t="s">
        <v>1384</v>
      </c>
      <c r="EN239" s="275" t="s">
        <v>1385</v>
      </c>
      <c r="EO239" s="387">
        <v>1</v>
      </c>
      <c r="EP239" s="836">
        <v>4</v>
      </c>
      <c r="EQ239" s="276">
        <v>1</v>
      </c>
      <c r="ER239" s="276">
        <v>1</v>
      </c>
      <c r="ES239" s="276">
        <v>1</v>
      </c>
      <c r="ET239" s="825">
        <v>1</v>
      </c>
    </row>
    <row r="240" spans="1:150" ht="114.75" customHeight="1" x14ac:dyDescent="0.2">
      <c r="A240" s="278" t="s">
        <v>90</v>
      </c>
      <c r="B240" s="431" t="s">
        <v>91</v>
      </c>
      <c r="C240" s="432" t="s">
        <v>992</v>
      </c>
      <c r="D240" s="432"/>
      <c r="E240" s="8" t="s">
        <v>1343</v>
      </c>
      <c r="F240" s="282" t="str">
        <f t="shared" si="153"/>
        <v>E3.P_L</v>
      </c>
      <c r="G240" s="455" t="s">
        <v>379</v>
      </c>
      <c r="H240" s="455" t="s">
        <v>507</v>
      </c>
      <c r="I240" s="456" t="s">
        <v>1388</v>
      </c>
      <c r="J240" s="457" t="s">
        <v>167</v>
      </c>
      <c r="K240" s="458" t="str">
        <f t="shared" si="154"/>
        <v>E3.P_L.MR2</v>
      </c>
      <c r="L240" s="362" t="s">
        <v>495</v>
      </c>
      <c r="M240" s="363" t="s">
        <v>1352</v>
      </c>
      <c r="N240" s="248" t="s">
        <v>1389</v>
      </c>
      <c r="O240" s="248" t="s">
        <v>1390</v>
      </c>
      <c r="P240" s="367" t="s">
        <v>64</v>
      </c>
      <c r="Q240" s="367" t="str">
        <f t="shared" si="155"/>
        <v>E3.P_L.MR2-MP01-1</v>
      </c>
      <c r="R240" s="419" t="s">
        <v>1391</v>
      </c>
      <c r="S240" s="369" t="s">
        <v>1392</v>
      </c>
      <c r="T240" s="370">
        <v>0</v>
      </c>
      <c r="U240" s="620">
        <v>5</v>
      </c>
      <c r="V240" s="619" t="s">
        <v>67</v>
      </c>
      <c r="W240" s="487">
        <v>0</v>
      </c>
      <c r="X240" s="488">
        <v>4</v>
      </c>
      <c r="Y240" s="487">
        <v>1</v>
      </c>
      <c r="Z240" s="489">
        <v>0</v>
      </c>
      <c r="AA240" s="299"/>
      <c r="AB240" s="300"/>
      <c r="AC240" s="300"/>
      <c r="AD240" s="300"/>
      <c r="AE240" s="300"/>
      <c r="AF240" s="300"/>
      <c r="AG240" s="300"/>
      <c r="AH240" s="300"/>
      <c r="AI240" s="300"/>
      <c r="AJ240" s="300"/>
      <c r="AK240" s="300"/>
      <c r="AL240" s="300"/>
      <c r="AM240" s="300"/>
      <c r="AN240" s="300"/>
      <c r="AO240" s="300"/>
      <c r="AP240" s="300"/>
      <c r="AQ240" s="300"/>
      <c r="AR240" s="300"/>
      <c r="AS240" s="300"/>
      <c r="AT240" s="300"/>
      <c r="AU240" s="300"/>
      <c r="AV240" s="300"/>
      <c r="AW240" s="300"/>
      <c r="AX240" s="300"/>
      <c r="AY240" s="300"/>
      <c r="AZ240" s="300"/>
      <c r="BA240" s="300"/>
      <c r="BB240" s="300"/>
      <c r="BC240" s="301"/>
      <c r="BD240" s="302"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27" t="s">
        <v>1393</v>
      </c>
      <c r="EM240" s="319" t="s">
        <v>1391</v>
      </c>
      <c r="EN240" s="275" t="s">
        <v>1392</v>
      </c>
      <c r="EO240" s="275">
        <v>0</v>
      </c>
      <c r="EP240" s="275">
        <v>5</v>
      </c>
      <c r="EQ240" s="276">
        <v>1</v>
      </c>
      <c r="ER240" s="813">
        <v>3</v>
      </c>
      <c r="ES240" s="814">
        <v>0.9</v>
      </c>
      <c r="ET240" s="823">
        <v>0.1</v>
      </c>
    </row>
    <row r="241" spans="1:152" ht="51" customHeight="1" x14ac:dyDescent="0.2">
      <c r="A241" s="278" t="s">
        <v>90</v>
      </c>
      <c r="B241" s="431" t="s">
        <v>91</v>
      </c>
      <c r="C241" s="432" t="s">
        <v>992</v>
      </c>
      <c r="D241" s="432"/>
      <c r="E241" s="8" t="s">
        <v>1343</v>
      </c>
      <c r="F241" s="282" t="str">
        <f t="shared" si="153"/>
        <v>E3.P_L</v>
      </c>
      <c r="G241" s="455" t="s">
        <v>379</v>
      </c>
      <c r="H241" s="455" t="s">
        <v>507</v>
      </c>
      <c r="I241" s="459"/>
      <c r="J241" s="460" t="s">
        <v>167</v>
      </c>
      <c r="K241" s="375" t="str">
        <f t="shared" si="154"/>
        <v>E3.P_L.MR2</v>
      </c>
      <c r="L241" s="411" t="s">
        <v>495</v>
      </c>
      <c r="M241" s="412" t="s">
        <v>1352</v>
      </c>
      <c r="N241" s="289" t="s">
        <v>1389</v>
      </c>
      <c r="O241" s="289" t="s">
        <v>1390</v>
      </c>
      <c r="P241" s="379" t="s">
        <v>87</v>
      </c>
      <c r="Q241" s="379" t="str">
        <f t="shared" si="155"/>
        <v>E3.P_L.MR2-MP02-1</v>
      </c>
      <c r="R241" s="720" t="s">
        <v>1395</v>
      </c>
      <c r="S241" s="293" t="s">
        <v>1396</v>
      </c>
      <c r="T241" s="294">
        <v>0</v>
      </c>
      <c r="U241" s="295">
        <v>1</v>
      </c>
      <c r="V241" s="294" t="s">
        <v>67</v>
      </c>
      <c r="W241" s="296">
        <v>0</v>
      </c>
      <c r="X241" s="297">
        <v>0</v>
      </c>
      <c r="Y241" s="296">
        <v>1</v>
      </c>
      <c r="Z241" s="298">
        <v>0</v>
      </c>
      <c r="AA241" s="299"/>
      <c r="AB241" s="300"/>
      <c r="AC241" s="300"/>
      <c r="AD241" s="300"/>
      <c r="AE241" s="300"/>
      <c r="AF241" s="300"/>
      <c r="AG241" s="300"/>
      <c r="AH241" s="300"/>
      <c r="AI241" s="300"/>
      <c r="AJ241" s="300"/>
      <c r="AK241" s="300"/>
      <c r="AL241" s="300"/>
      <c r="AM241" s="300"/>
      <c r="AN241" s="300"/>
      <c r="AO241" s="300"/>
      <c r="AP241" s="300"/>
      <c r="AQ241" s="300"/>
      <c r="AR241" s="300"/>
      <c r="AS241" s="300"/>
      <c r="AT241" s="300"/>
      <c r="AU241" s="300"/>
      <c r="AV241" s="300"/>
      <c r="AW241" s="300"/>
      <c r="AX241" s="300"/>
      <c r="AY241" s="300"/>
      <c r="AZ241" s="300"/>
      <c r="BA241" s="300"/>
      <c r="BB241" s="300"/>
      <c r="BC241" s="301"/>
      <c r="BD241" s="302"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27" t="s">
        <v>1397</v>
      </c>
      <c r="EM241" s="822" t="s">
        <v>1395</v>
      </c>
      <c r="EN241" s="274" t="s">
        <v>1396</v>
      </c>
      <c r="EO241" s="275">
        <v>0</v>
      </c>
      <c r="EP241" s="275">
        <v>1</v>
      </c>
      <c r="EQ241" s="276">
        <v>0</v>
      </c>
      <c r="ER241" s="814">
        <v>0.5</v>
      </c>
      <c r="ES241" s="814">
        <v>0.5</v>
      </c>
      <c r="ET241" s="825">
        <v>0</v>
      </c>
    </row>
    <row r="242" spans="1:152" ht="51" customHeight="1" x14ac:dyDescent="0.2">
      <c r="A242" s="278" t="s">
        <v>90</v>
      </c>
      <c r="B242" s="431" t="s">
        <v>91</v>
      </c>
      <c r="C242" s="432" t="s">
        <v>992</v>
      </c>
      <c r="D242" s="432"/>
      <c r="E242" s="8" t="s">
        <v>1343</v>
      </c>
      <c r="F242" s="282" t="str">
        <f t="shared" si="153"/>
        <v>E3.P_L</v>
      </c>
      <c r="G242" s="455" t="s">
        <v>379</v>
      </c>
      <c r="H242" s="455" t="s">
        <v>507</v>
      </c>
      <c r="I242" s="459"/>
      <c r="J242" s="460" t="s">
        <v>167</v>
      </c>
      <c r="K242" s="375" t="str">
        <f t="shared" si="154"/>
        <v>E3.P_L.MR2</v>
      </c>
      <c r="L242" s="411" t="s">
        <v>495</v>
      </c>
      <c r="M242" s="412" t="s">
        <v>1352</v>
      </c>
      <c r="N242" s="289" t="s">
        <v>1389</v>
      </c>
      <c r="O242" s="289" t="s">
        <v>1390</v>
      </c>
      <c r="P242" s="379" t="s">
        <v>1271</v>
      </c>
      <c r="Q242" s="379" t="str">
        <f t="shared" si="155"/>
        <v>E3.P_L.MR2-MP02-2</v>
      </c>
      <c r="R242" s="720" t="s">
        <v>1395</v>
      </c>
      <c r="S242" s="293" t="s">
        <v>1399</v>
      </c>
      <c r="T242" s="294">
        <v>5</v>
      </c>
      <c r="U242" s="295">
        <v>1</v>
      </c>
      <c r="V242" s="294" t="s">
        <v>67</v>
      </c>
      <c r="W242" s="296">
        <v>0</v>
      </c>
      <c r="X242" s="331">
        <v>0.7</v>
      </c>
      <c r="Y242" s="316">
        <v>0.3</v>
      </c>
      <c r="Z242" s="298">
        <v>0</v>
      </c>
      <c r="AA242" s="299"/>
      <c r="AB242" s="300"/>
      <c r="AC242" s="300"/>
      <c r="AD242" s="300"/>
      <c r="AE242" s="300"/>
      <c r="AF242" s="300"/>
      <c r="AG242" s="300"/>
      <c r="AH242" s="300"/>
      <c r="AI242" s="300"/>
      <c r="AJ242" s="300"/>
      <c r="AK242" s="300"/>
      <c r="AL242" s="300"/>
      <c r="AM242" s="300"/>
      <c r="AN242" s="300"/>
      <c r="AO242" s="300"/>
      <c r="AP242" s="300"/>
      <c r="AQ242" s="300"/>
      <c r="AR242" s="300"/>
      <c r="AS242" s="300"/>
      <c r="AT242" s="300"/>
      <c r="AU242" s="300"/>
      <c r="AV242" s="300"/>
      <c r="AW242" s="300"/>
      <c r="AX242" s="300"/>
      <c r="AY242" s="300"/>
      <c r="AZ242" s="300"/>
      <c r="BA242" s="300"/>
      <c r="BB242" s="300"/>
      <c r="BC242" s="301"/>
      <c r="BD242" s="302"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27" t="s">
        <v>1400</v>
      </c>
      <c r="EM242" s="822" t="s">
        <v>1395</v>
      </c>
      <c r="EN242" s="809" t="s">
        <v>1399</v>
      </c>
      <c r="EO242" s="809">
        <v>5</v>
      </c>
      <c r="EP242" s="809">
        <v>1</v>
      </c>
      <c r="EQ242" s="808">
        <v>0</v>
      </c>
      <c r="ER242" s="814">
        <v>0.2</v>
      </c>
      <c r="ES242" s="814">
        <v>0.8</v>
      </c>
      <c r="ET242" s="835">
        <v>0</v>
      </c>
    </row>
    <row r="243" spans="1:152" ht="42.75" customHeight="1" x14ac:dyDescent="0.2">
      <c r="A243" s="278" t="s">
        <v>90</v>
      </c>
      <c r="B243" s="431" t="s">
        <v>91</v>
      </c>
      <c r="C243" s="432" t="s">
        <v>992</v>
      </c>
      <c r="D243" s="432"/>
      <c r="E243" s="8" t="s">
        <v>1343</v>
      </c>
      <c r="F243" s="282" t="str">
        <f t="shared" si="153"/>
        <v>E3.P_L</v>
      </c>
      <c r="G243" s="455" t="s">
        <v>379</v>
      </c>
      <c r="H243" s="455" t="s">
        <v>507</v>
      </c>
      <c r="I243" s="459"/>
      <c r="J243" s="460" t="s">
        <v>167</v>
      </c>
      <c r="K243" s="375" t="str">
        <f t="shared" si="154"/>
        <v>E3.P_L.MR2</v>
      </c>
      <c r="L243" s="411" t="s">
        <v>495</v>
      </c>
      <c r="M243" s="412" t="s">
        <v>1352</v>
      </c>
      <c r="N243" s="289" t="s">
        <v>1389</v>
      </c>
      <c r="O243" s="289" t="s">
        <v>1390</v>
      </c>
      <c r="P243" s="379" t="s">
        <v>99</v>
      </c>
      <c r="Q243" s="379" t="str">
        <f t="shared" si="155"/>
        <v>E3.P_L.MR2-MP03-1</v>
      </c>
      <c r="R243" s="423" t="s">
        <v>1402</v>
      </c>
      <c r="S243" s="315" t="s">
        <v>1403</v>
      </c>
      <c r="T243" s="688">
        <v>0.01</v>
      </c>
      <c r="U243" s="751">
        <v>0.5</v>
      </c>
      <c r="V243" s="653" t="s">
        <v>67</v>
      </c>
      <c r="W243" s="296">
        <v>0</v>
      </c>
      <c r="X243" s="331">
        <v>0.2</v>
      </c>
      <c r="Y243" s="316">
        <v>0.2</v>
      </c>
      <c r="Z243" s="317">
        <v>0.1</v>
      </c>
      <c r="AA243" s="752"/>
      <c r="AB243" s="753"/>
      <c r="AC243" s="753"/>
      <c r="AD243" s="753"/>
      <c r="AE243" s="753"/>
      <c r="AF243" s="753"/>
      <c r="AG243" s="753"/>
      <c r="AH243" s="753"/>
      <c r="AI243" s="753"/>
      <c r="AJ243" s="753"/>
      <c r="AK243" s="753"/>
      <c r="AL243" s="753"/>
      <c r="AM243" s="753"/>
      <c r="AN243" s="753"/>
      <c r="AO243" s="753"/>
      <c r="AP243" s="753"/>
      <c r="AQ243" s="753"/>
      <c r="AR243" s="753"/>
      <c r="AS243" s="753"/>
      <c r="AT243" s="753"/>
      <c r="AU243" s="753"/>
      <c r="AV243" s="753"/>
      <c r="AW243" s="753"/>
      <c r="AX243" s="753"/>
      <c r="AY243" s="753"/>
      <c r="AZ243" s="753"/>
      <c r="BA243" s="753"/>
      <c r="BB243" s="753"/>
      <c r="BC243" s="754"/>
      <c r="BD243" s="302"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27" t="s">
        <v>1404</v>
      </c>
      <c r="EM243" s="319" t="s">
        <v>1402</v>
      </c>
      <c r="EN243" s="275" t="s">
        <v>1403</v>
      </c>
      <c r="EO243" s="689">
        <v>0.01</v>
      </c>
      <c r="EP243" s="654">
        <v>0.5</v>
      </c>
      <c r="EQ243" s="276">
        <v>0</v>
      </c>
      <c r="ER243" s="277">
        <v>0.2</v>
      </c>
      <c r="ES243" s="277">
        <v>0.2</v>
      </c>
      <c r="ET243" s="828">
        <v>0.1</v>
      </c>
      <c r="EV243" s="755"/>
    </row>
    <row r="244" spans="1:152" ht="40.5" customHeight="1" x14ac:dyDescent="0.2">
      <c r="A244" s="278" t="s">
        <v>90</v>
      </c>
      <c r="B244" s="431" t="s">
        <v>91</v>
      </c>
      <c r="C244" s="432" t="s">
        <v>992</v>
      </c>
      <c r="D244" s="432"/>
      <c r="E244" s="8" t="s">
        <v>1343</v>
      </c>
      <c r="F244" s="282" t="str">
        <f t="shared" si="153"/>
        <v>E3.P_L</v>
      </c>
      <c r="G244" s="455" t="s">
        <v>379</v>
      </c>
      <c r="H244" s="455" t="s">
        <v>507</v>
      </c>
      <c r="I244" s="459"/>
      <c r="J244" s="460" t="s">
        <v>167</v>
      </c>
      <c r="K244" s="375" t="str">
        <f t="shared" si="154"/>
        <v>E3.P_L.MR2</v>
      </c>
      <c r="L244" s="411" t="s">
        <v>495</v>
      </c>
      <c r="M244" s="412" t="s">
        <v>1352</v>
      </c>
      <c r="N244" s="289" t="s">
        <v>1389</v>
      </c>
      <c r="O244" s="289" t="s">
        <v>1390</v>
      </c>
      <c r="P244" s="379" t="s">
        <v>112</v>
      </c>
      <c r="Q244" s="379" t="str">
        <f t="shared" si="155"/>
        <v>E3.P_L.MR2-MP04-1</v>
      </c>
      <c r="R244" s="720" t="s">
        <v>1406</v>
      </c>
      <c r="S244" s="293" t="s">
        <v>1377</v>
      </c>
      <c r="T244" s="382">
        <v>0</v>
      </c>
      <c r="U244" s="383">
        <v>1</v>
      </c>
      <c r="V244" s="382" t="s">
        <v>67</v>
      </c>
      <c r="W244" s="296">
        <v>0</v>
      </c>
      <c r="X244" s="297">
        <v>1</v>
      </c>
      <c r="Y244" s="296">
        <v>0</v>
      </c>
      <c r="Z244" s="298">
        <v>0</v>
      </c>
      <c r="AA244" s="384"/>
      <c r="AB244" s="385"/>
      <c r="AC244" s="385"/>
      <c r="AD244" s="385"/>
      <c r="AE244" s="385"/>
      <c r="AF244" s="385"/>
      <c r="AG244" s="385"/>
      <c r="AH244" s="385"/>
      <c r="AI244" s="385"/>
      <c r="AJ244" s="385"/>
      <c r="AK244" s="385"/>
      <c r="AL244" s="385"/>
      <c r="AM244" s="385"/>
      <c r="AN244" s="385"/>
      <c r="AO244" s="385"/>
      <c r="AP244" s="385"/>
      <c r="AQ244" s="385"/>
      <c r="AR244" s="385"/>
      <c r="AS244" s="385"/>
      <c r="AT244" s="385"/>
      <c r="AU244" s="385"/>
      <c r="AV244" s="385"/>
      <c r="AW244" s="385"/>
      <c r="AX244" s="385"/>
      <c r="AY244" s="385"/>
      <c r="AZ244" s="385"/>
      <c r="BA244" s="385"/>
      <c r="BB244" s="385"/>
      <c r="BC244" s="386"/>
      <c r="BD244" s="302"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27" t="s">
        <v>1407</v>
      </c>
      <c r="EM244" s="822" t="s">
        <v>1406</v>
      </c>
      <c r="EN244" s="274" t="s">
        <v>1377</v>
      </c>
      <c r="EO244" s="387">
        <v>0</v>
      </c>
      <c r="EP244" s="387">
        <v>1</v>
      </c>
      <c r="EQ244" s="277">
        <v>0.3</v>
      </c>
      <c r="ER244" s="814">
        <v>0.1</v>
      </c>
      <c r="ES244" s="814">
        <v>0.6</v>
      </c>
      <c r="ET244" s="825">
        <v>0</v>
      </c>
    </row>
    <row r="245" spans="1:152" ht="39" customHeight="1" x14ac:dyDescent="0.2">
      <c r="A245" s="278" t="s">
        <v>90</v>
      </c>
      <c r="B245" s="431" t="s">
        <v>91</v>
      </c>
      <c r="C245" s="432" t="s">
        <v>992</v>
      </c>
      <c r="D245" s="432"/>
      <c r="E245" s="8" t="s">
        <v>1343</v>
      </c>
      <c r="F245" s="282" t="str">
        <f t="shared" si="153"/>
        <v>E3.P_L</v>
      </c>
      <c r="G245" s="455" t="s">
        <v>379</v>
      </c>
      <c r="H245" s="455" t="s">
        <v>507</v>
      </c>
      <c r="I245" s="459"/>
      <c r="J245" s="460" t="s">
        <v>167</v>
      </c>
      <c r="K245" s="375" t="str">
        <f t="shared" si="154"/>
        <v>E3.P_L.MR2</v>
      </c>
      <c r="L245" s="411" t="s">
        <v>495</v>
      </c>
      <c r="M245" s="412" t="s">
        <v>1352</v>
      </c>
      <c r="N245" s="289" t="s">
        <v>1389</v>
      </c>
      <c r="O245" s="289" t="s">
        <v>1390</v>
      </c>
      <c r="P245" s="379" t="s">
        <v>1364</v>
      </c>
      <c r="Q245" s="379" t="str">
        <f t="shared" si="155"/>
        <v>E3.P_L.MR2-MP04-2</v>
      </c>
      <c r="R245" s="720" t="s">
        <v>1406</v>
      </c>
      <c r="S245" s="293" t="s">
        <v>1381</v>
      </c>
      <c r="T245" s="382">
        <v>0</v>
      </c>
      <c r="U245" s="383">
        <v>1</v>
      </c>
      <c r="V245" s="382" t="s">
        <v>67</v>
      </c>
      <c r="W245" s="296">
        <v>0</v>
      </c>
      <c r="X245" s="297">
        <v>1</v>
      </c>
      <c r="Y245" s="296">
        <v>0</v>
      </c>
      <c r="Z245" s="298">
        <v>0</v>
      </c>
      <c r="AA245" s="384"/>
      <c r="AB245" s="385"/>
      <c r="AC245" s="385"/>
      <c r="AD245" s="385"/>
      <c r="AE245" s="385"/>
      <c r="AF245" s="385"/>
      <c r="AG245" s="385"/>
      <c r="AH245" s="385"/>
      <c r="AI245" s="385"/>
      <c r="AJ245" s="385"/>
      <c r="AK245" s="385"/>
      <c r="AL245" s="385"/>
      <c r="AM245" s="385"/>
      <c r="AN245" s="385"/>
      <c r="AO245" s="385"/>
      <c r="AP245" s="385"/>
      <c r="AQ245" s="385"/>
      <c r="AR245" s="385"/>
      <c r="AS245" s="385"/>
      <c r="AT245" s="385"/>
      <c r="AU245" s="385"/>
      <c r="AV245" s="385"/>
      <c r="AW245" s="385"/>
      <c r="AX245" s="385"/>
      <c r="AY245" s="385"/>
      <c r="AZ245" s="385"/>
      <c r="BA245" s="385"/>
      <c r="BB245" s="385"/>
      <c r="BC245" s="386"/>
      <c r="BD245" s="302"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27" t="s">
        <v>1409</v>
      </c>
      <c r="EM245" s="822" t="s">
        <v>1406</v>
      </c>
      <c r="EN245" s="274" t="s">
        <v>1381</v>
      </c>
      <c r="EO245" s="387">
        <v>0</v>
      </c>
      <c r="EP245" s="387">
        <v>1</v>
      </c>
      <c r="EQ245" s="277">
        <v>0.1</v>
      </c>
      <c r="ER245" s="814">
        <v>0</v>
      </c>
      <c r="ES245" s="814">
        <v>0.2</v>
      </c>
      <c r="ET245" s="823">
        <v>0.7</v>
      </c>
    </row>
    <row r="246" spans="1:152" ht="42.75" customHeight="1" x14ac:dyDescent="0.2">
      <c r="A246" s="278" t="s">
        <v>90</v>
      </c>
      <c r="B246" s="431" t="s">
        <v>91</v>
      </c>
      <c r="C246" s="432" t="s">
        <v>992</v>
      </c>
      <c r="D246" s="432"/>
      <c r="E246" s="8" t="s">
        <v>1343</v>
      </c>
      <c r="F246" s="282" t="str">
        <f t="shared" si="153"/>
        <v>E3.P_L</v>
      </c>
      <c r="G246" s="455" t="s">
        <v>379</v>
      </c>
      <c r="H246" s="455" t="s">
        <v>507</v>
      </c>
      <c r="I246" s="459"/>
      <c r="J246" s="460" t="s">
        <v>167</v>
      </c>
      <c r="K246" s="375" t="str">
        <f t="shared" si="154"/>
        <v>E3.P_L.MR2</v>
      </c>
      <c r="L246" s="411" t="s">
        <v>495</v>
      </c>
      <c r="M246" s="412" t="s">
        <v>1352</v>
      </c>
      <c r="N246" s="289" t="s">
        <v>1389</v>
      </c>
      <c r="O246" s="289" t="s">
        <v>1390</v>
      </c>
      <c r="P246" s="379" t="s">
        <v>122</v>
      </c>
      <c r="Q246" s="379" t="str">
        <f t="shared" si="155"/>
        <v>E3.P_L.MR2-MP05-1</v>
      </c>
      <c r="R246" s="720" t="s">
        <v>1411</v>
      </c>
      <c r="S246" s="293" t="s">
        <v>1412</v>
      </c>
      <c r="T246" s="653">
        <v>0.4</v>
      </c>
      <c r="U246" s="383">
        <v>1</v>
      </c>
      <c r="V246" s="382" t="s">
        <v>67</v>
      </c>
      <c r="W246" s="316">
        <v>0.8</v>
      </c>
      <c r="X246" s="331">
        <v>0.2</v>
      </c>
      <c r="Y246" s="296">
        <v>0</v>
      </c>
      <c r="Z246" s="298">
        <v>0</v>
      </c>
      <c r="AA246" s="384"/>
      <c r="AB246" s="385"/>
      <c r="AC246" s="385"/>
      <c r="AD246" s="385"/>
      <c r="AE246" s="385"/>
      <c r="AF246" s="385"/>
      <c r="AG246" s="385"/>
      <c r="AH246" s="385"/>
      <c r="AI246" s="385"/>
      <c r="AJ246" s="385"/>
      <c r="AK246" s="385"/>
      <c r="AL246" s="385"/>
      <c r="AM246" s="385"/>
      <c r="AN246" s="385"/>
      <c r="AO246" s="385"/>
      <c r="AP246" s="385"/>
      <c r="AQ246" s="385"/>
      <c r="AR246" s="385"/>
      <c r="AS246" s="385"/>
      <c r="AT246" s="385"/>
      <c r="AU246" s="385"/>
      <c r="AV246" s="385"/>
      <c r="AW246" s="385"/>
      <c r="AX246" s="385"/>
      <c r="AY246" s="385"/>
      <c r="AZ246" s="385"/>
      <c r="BA246" s="385"/>
      <c r="BB246" s="385"/>
      <c r="BC246" s="386"/>
      <c r="BD246" s="302"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27" t="s">
        <v>1413</v>
      </c>
      <c r="EM246" s="822" t="s">
        <v>1411</v>
      </c>
      <c r="EN246" s="274" t="s">
        <v>1412</v>
      </c>
      <c r="EO246" s="654">
        <v>0.4</v>
      </c>
      <c r="EP246" s="387">
        <v>1</v>
      </c>
      <c r="EQ246" s="277">
        <v>0.8</v>
      </c>
      <c r="ER246" s="277">
        <v>0.2</v>
      </c>
      <c r="ES246" s="276">
        <v>0</v>
      </c>
      <c r="ET246" s="825">
        <v>0</v>
      </c>
    </row>
    <row r="247" spans="1:152" ht="42" customHeight="1" x14ac:dyDescent="0.2">
      <c r="A247" s="278" t="s">
        <v>90</v>
      </c>
      <c r="B247" s="431" t="s">
        <v>91</v>
      </c>
      <c r="C247" s="432" t="s">
        <v>992</v>
      </c>
      <c r="D247" s="432"/>
      <c r="E247" s="8" t="s">
        <v>1343</v>
      </c>
      <c r="F247" s="282" t="str">
        <f t="shared" si="153"/>
        <v>E3.P_L</v>
      </c>
      <c r="G247" s="455" t="s">
        <v>379</v>
      </c>
      <c r="H247" s="455" t="s">
        <v>507</v>
      </c>
      <c r="I247" s="459"/>
      <c r="J247" s="460" t="s">
        <v>167</v>
      </c>
      <c r="K247" s="375" t="str">
        <f t="shared" si="154"/>
        <v>E3.P_L.MR2</v>
      </c>
      <c r="L247" s="411" t="s">
        <v>495</v>
      </c>
      <c r="M247" s="412" t="s">
        <v>1352</v>
      </c>
      <c r="N247" s="289" t="s">
        <v>1389</v>
      </c>
      <c r="O247" s="289" t="s">
        <v>1390</v>
      </c>
      <c r="P247" s="379" t="s">
        <v>1415</v>
      </c>
      <c r="Q247" s="379" t="str">
        <f t="shared" si="155"/>
        <v>E3.P_L.MR2-MP05-2</v>
      </c>
      <c r="R247" s="720" t="s">
        <v>1411</v>
      </c>
      <c r="S247" s="293" t="s">
        <v>1416</v>
      </c>
      <c r="T247" s="382">
        <v>0</v>
      </c>
      <c r="U247" s="383">
        <v>1</v>
      </c>
      <c r="V247" s="382" t="s">
        <v>67</v>
      </c>
      <c r="W247" s="296">
        <v>0</v>
      </c>
      <c r="X247" s="331">
        <v>0.5</v>
      </c>
      <c r="Y247" s="316">
        <v>0.5</v>
      </c>
      <c r="Z247" s="298">
        <v>0</v>
      </c>
      <c r="AA247" s="384"/>
      <c r="AB247" s="385"/>
      <c r="AC247" s="385"/>
      <c r="AD247" s="385"/>
      <c r="AE247" s="385"/>
      <c r="AF247" s="385"/>
      <c r="AG247" s="385"/>
      <c r="AH247" s="385"/>
      <c r="AI247" s="385"/>
      <c r="AJ247" s="385"/>
      <c r="AK247" s="385"/>
      <c r="AL247" s="385"/>
      <c r="AM247" s="385"/>
      <c r="AN247" s="385"/>
      <c r="AO247" s="385"/>
      <c r="AP247" s="385"/>
      <c r="AQ247" s="385"/>
      <c r="AR247" s="385"/>
      <c r="AS247" s="385"/>
      <c r="AT247" s="385"/>
      <c r="AU247" s="385"/>
      <c r="AV247" s="385"/>
      <c r="AW247" s="385"/>
      <c r="AX247" s="385"/>
      <c r="AY247" s="385"/>
      <c r="AZ247" s="385"/>
      <c r="BA247" s="385"/>
      <c r="BB247" s="385"/>
      <c r="BC247" s="386"/>
      <c r="BD247" s="302"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27" t="s">
        <v>1417</v>
      </c>
      <c r="EM247" s="822" t="s">
        <v>1411</v>
      </c>
      <c r="EN247" s="274" t="s">
        <v>1416</v>
      </c>
      <c r="EO247" s="387">
        <v>0</v>
      </c>
      <c r="EP247" s="387">
        <v>1</v>
      </c>
      <c r="EQ247" s="276">
        <v>0</v>
      </c>
      <c r="ER247" s="814">
        <v>0.2</v>
      </c>
      <c r="ES247" s="814">
        <v>0.6</v>
      </c>
      <c r="ET247" s="823">
        <v>0.2</v>
      </c>
    </row>
    <row r="248" spans="1:152" ht="33" customHeight="1" thickBot="1" x14ac:dyDescent="0.25">
      <c r="A248" s="278" t="s">
        <v>90</v>
      </c>
      <c r="B248" s="431" t="s">
        <v>91</v>
      </c>
      <c r="C248" s="432" t="s">
        <v>992</v>
      </c>
      <c r="D248" s="432"/>
      <c r="E248" s="8" t="s">
        <v>1343</v>
      </c>
      <c r="F248" s="282" t="str">
        <f t="shared" si="153"/>
        <v>E3.P_L</v>
      </c>
      <c r="G248" s="455" t="s">
        <v>379</v>
      </c>
      <c r="H248" s="455" t="s">
        <v>507</v>
      </c>
      <c r="I248" s="465"/>
      <c r="J248" s="466" t="s">
        <v>167</v>
      </c>
      <c r="K248" s="467" t="str">
        <f t="shared" si="154"/>
        <v>E3.P_L.MR2</v>
      </c>
      <c r="L248" s="427" t="s">
        <v>495</v>
      </c>
      <c r="M248" s="428" t="s">
        <v>1352</v>
      </c>
      <c r="N248" s="429" t="s">
        <v>1389</v>
      </c>
      <c r="O248" s="429" t="s">
        <v>1390</v>
      </c>
      <c r="P248" s="392" t="s">
        <v>132</v>
      </c>
      <c r="Q248" s="393" t="str">
        <f t="shared" si="155"/>
        <v>E3.P_L.MR2-MP06-1</v>
      </c>
      <c r="R248" s="478" t="s">
        <v>1419</v>
      </c>
      <c r="S248" s="338" t="s">
        <v>1385</v>
      </c>
      <c r="T248" s="621">
        <v>0</v>
      </c>
      <c r="U248" s="622">
        <v>4</v>
      </c>
      <c r="V248" s="621" t="s">
        <v>67</v>
      </c>
      <c r="W248" s="504">
        <v>1</v>
      </c>
      <c r="X248" s="569">
        <v>1</v>
      </c>
      <c r="Y248" s="504">
        <v>1</v>
      </c>
      <c r="Z248" s="570">
        <v>1</v>
      </c>
      <c r="AA248" s="384"/>
      <c r="AB248" s="385"/>
      <c r="AC248" s="385"/>
      <c r="AD248" s="385"/>
      <c r="AE248" s="385"/>
      <c r="AF248" s="385"/>
      <c r="AG248" s="385"/>
      <c r="AH248" s="385"/>
      <c r="AI248" s="385"/>
      <c r="AJ248" s="385"/>
      <c r="AK248" s="385"/>
      <c r="AL248" s="385"/>
      <c r="AM248" s="385"/>
      <c r="AN248" s="385"/>
      <c r="AO248" s="385"/>
      <c r="AP248" s="385"/>
      <c r="AQ248" s="385"/>
      <c r="AR248" s="385"/>
      <c r="AS248" s="385"/>
      <c r="AT248" s="385"/>
      <c r="AU248" s="385"/>
      <c r="AV248" s="385"/>
      <c r="AW248" s="385"/>
      <c r="AX248" s="385"/>
      <c r="AY248" s="385"/>
      <c r="AZ248" s="385"/>
      <c r="BA248" s="385"/>
      <c r="BB248" s="385"/>
      <c r="BC248" s="386"/>
      <c r="BD248" s="302"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27" t="s">
        <v>1420</v>
      </c>
      <c r="EM248" s="319" t="s">
        <v>1419</v>
      </c>
      <c r="EN248" s="275" t="s">
        <v>1385</v>
      </c>
      <c r="EO248" s="387">
        <v>0</v>
      </c>
      <c r="EP248" s="387">
        <v>4</v>
      </c>
      <c r="EQ248" s="276">
        <v>1</v>
      </c>
      <c r="ER248" s="276">
        <v>1</v>
      </c>
      <c r="ES248" s="276">
        <v>1</v>
      </c>
      <c r="ET248" s="825">
        <v>1</v>
      </c>
    </row>
    <row r="249" spans="1:152" ht="105" customHeight="1" x14ac:dyDescent="0.2">
      <c r="A249" s="278" t="s">
        <v>90</v>
      </c>
      <c r="B249" s="431" t="s">
        <v>91</v>
      </c>
      <c r="C249" s="432" t="s">
        <v>992</v>
      </c>
      <c r="D249" s="432"/>
      <c r="E249" s="8" t="s">
        <v>1343</v>
      </c>
      <c r="F249" s="282" t="str">
        <f t="shared" si="153"/>
        <v>E3.P_L</v>
      </c>
      <c r="G249" s="756" t="s">
        <v>379</v>
      </c>
      <c r="H249" s="756" t="s">
        <v>507</v>
      </c>
      <c r="I249" s="456" t="s">
        <v>1422</v>
      </c>
      <c r="J249" s="457" t="s">
        <v>212</v>
      </c>
      <c r="K249" s="458" t="str">
        <f t="shared" si="154"/>
        <v>E3.P_L.MR3</v>
      </c>
      <c r="L249" s="362" t="s">
        <v>503</v>
      </c>
      <c r="M249" s="660" t="s">
        <v>1352</v>
      </c>
      <c r="N249" s="248" t="s">
        <v>1423</v>
      </c>
      <c r="O249" s="248" t="s">
        <v>1424</v>
      </c>
      <c r="P249" s="366" t="s">
        <v>64</v>
      </c>
      <c r="Q249" s="367" t="str">
        <f t="shared" si="155"/>
        <v>E3.P_L.MR3-MP01-1</v>
      </c>
      <c r="R249" s="423" t="s">
        <v>1425</v>
      </c>
      <c r="S249" s="315" t="s">
        <v>1385</v>
      </c>
      <c r="T249" s="370">
        <v>0</v>
      </c>
      <c r="U249" s="371">
        <v>4</v>
      </c>
      <c r="V249" s="370" t="s">
        <v>67</v>
      </c>
      <c r="W249" s="256">
        <v>1</v>
      </c>
      <c r="X249" s="372">
        <v>1</v>
      </c>
      <c r="Y249" s="256">
        <v>1</v>
      </c>
      <c r="Z249" s="373">
        <v>1</v>
      </c>
      <c r="AA249" s="299"/>
      <c r="AB249" s="300"/>
      <c r="AC249" s="300"/>
      <c r="AD249" s="300"/>
      <c r="AE249" s="300"/>
      <c r="AF249" s="300"/>
      <c r="AG249" s="300"/>
      <c r="AH249" s="300"/>
      <c r="AI249" s="300"/>
      <c r="AJ249" s="300"/>
      <c r="AK249" s="300"/>
      <c r="AL249" s="300"/>
      <c r="AM249" s="300"/>
      <c r="AN249" s="300"/>
      <c r="AO249" s="300"/>
      <c r="AP249" s="300"/>
      <c r="AQ249" s="300"/>
      <c r="AR249" s="300"/>
      <c r="AS249" s="300"/>
      <c r="AT249" s="300"/>
      <c r="AU249" s="300"/>
      <c r="AV249" s="300"/>
      <c r="AW249" s="300"/>
      <c r="AX249" s="300"/>
      <c r="AY249" s="300"/>
      <c r="AZ249" s="300"/>
      <c r="BA249" s="300"/>
      <c r="BB249" s="300"/>
      <c r="BC249" s="301"/>
      <c r="BD249" s="302"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27" t="s">
        <v>1426</v>
      </c>
      <c r="EM249" s="319" t="s">
        <v>1425</v>
      </c>
      <c r="EN249" s="275" t="s">
        <v>1385</v>
      </c>
      <c r="EO249" s="275">
        <v>0</v>
      </c>
      <c r="EP249" s="275">
        <v>4</v>
      </c>
      <c r="EQ249" s="276">
        <v>1</v>
      </c>
      <c r="ER249" s="276">
        <v>1</v>
      </c>
      <c r="ES249" s="276">
        <v>1</v>
      </c>
      <c r="ET249" s="825">
        <v>1</v>
      </c>
    </row>
    <row r="250" spans="1:152" ht="39" customHeight="1" x14ac:dyDescent="0.2">
      <c r="A250" s="278" t="s">
        <v>90</v>
      </c>
      <c r="B250" s="431" t="s">
        <v>91</v>
      </c>
      <c r="C250" s="432" t="s">
        <v>992</v>
      </c>
      <c r="D250" s="432"/>
      <c r="E250" s="8" t="s">
        <v>1343</v>
      </c>
      <c r="F250" s="282" t="str">
        <f t="shared" si="153"/>
        <v>E3.P_L</v>
      </c>
      <c r="G250" s="756" t="s">
        <v>379</v>
      </c>
      <c r="H250" s="756" t="s">
        <v>507</v>
      </c>
      <c r="I250" s="459"/>
      <c r="J250" s="460" t="s">
        <v>212</v>
      </c>
      <c r="K250" s="375" t="str">
        <f t="shared" si="154"/>
        <v>E3.P_L.MR3</v>
      </c>
      <c r="L250" s="287" t="s">
        <v>503</v>
      </c>
      <c r="M250" s="288" t="s">
        <v>1352</v>
      </c>
      <c r="N250" s="289" t="s">
        <v>1423</v>
      </c>
      <c r="O250" s="289" t="s">
        <v>1424</v>
      </c>
      <c r="P250" s="378" t="s">
        <v>87</v>
      </c>
      <c r="Q250" s="379" t="str">
        <f t="shared" si="155"/>
        <v>E3.P_L.MR3-MP02-1</v>
      </c>
      <c r="R250" s="423" t="s">
        <v>1428</v>
      </c>
      <c r="S250" s="315" t="s">
        <v>1429</v>
      </c>
      <c r="T250" s="294">
        <v>7</v>
      </c>
      <c r="U250" s="295">
        <v>3</v>
      </c>
      <c r="V250" s="294" t="s">
        <v>67</v>
      </c>
      <c r="W250" s="296">
        <v>0</v>
      </c>
      <c r="X250" s="297">
        <v>1</v>
      </c>
      <c r="Y250" s="296">
        <v>1</v>
      </c>
      <c r="Z250" s="298">
        <v>1</v>
      </c>
      <c r="AA250" s="299"/>
      <c r="AB250" s="300"/>
      <c r="AC250" s="300"/>
      <c r="AD250" s="300"/>
      <c r="AE250" s="300"/>
      <c r="AF250" s="300"/>
      <c r="AG250" s="300"/>
      <c r="AH250" s="300"/>
      <c r="AI250" s="300"/>
      <c r="AJ250" s="300"/>
      <c r="AK250" s="300"/>
      <c r="AL250" s="300"/>
      <c r="AM250" s="300"/>
      <c r="AN250" s="300"/>
      <c r="AO250" s="300"/>
      <c r="AP250" s="300"/>
      <c r="AQ250" s="300"/>
      <c r="AR250" s="300"/>
      <c r="AS250" s="300"/>
      <c r="AT250" s="300"/>
      <c r="AU250" s="300"/>
      <c r="AV250" s="300"/>
      <c r="AW250" s="300"/>
      <c r="AX250" s="300"/>
      <c r="AY250" s="300"/>
      <c r="AZ250" s="300"/>
      <c r="BA250" s="300"/>
      <c r="BB250" s="300"/>
      <c r="BC250" s="301"/>
      <c r="BD250" s="302"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27" t="s">
        <v>1430</v>
      </c>
      <c r="EM250" s="319" t="s">
        <v>1428</v>
      </c>
      <c r="EN250" s="275" t="s">
        <v>1429</v>
      </c>
      <c r="EO250" s="275">
        <v>7</v>
      </c>
      <c r="EP250" s="275">
        <v>3</v>
      </c>
      <c r="EQ250" s="277">
        <v>0.5</v>
      </c>
      <c r="ER250" s="813">
        <v>1</v>
      </c>
      <c r="ES250" s="276">
        <v>1</v>
      </c>
      <c r="ET250" s="823">
        <v>0.5</v>
      </c>
    </row>
    <row r="251" spans="1:152" ht="48" customHeight="1" thickBot="1" x14ac:dyDescent="0.25">
      <c r="A251" s="278" t="s">
        <v>90</v>
      </c>
      <c r="B251" s="431" t="s">
        <v>91</v>
      </c>
      <c r="C251" s="432" t="s">
        <v>992</v>
      </c>
      <c r="D251" s="432"/>
      <c r="E251" s="8" t="s">
        <v>1343</v>
      </c>
      <c r="F251" s="282" t="str">
        <f t="shared" si="153"/>
        <v>E3.P_L</v>
      </c>
      <c r="G251" s="756" t="s">
        <v>379</v>
      </c>
      <c r="H251" s="756" t="s">
        <v>507</v>
      </c>
      <c r="I251" s="465"/>
      <c r="J251" s="466" t="s">
        <v>212</v>
      </c>
      <c r="K251" s="467" t="str">
        <f t="shared" si="154"/>
        <v>E3.P_L.MR3</v>
      </c>
      <c r="L251" s="388" t="s">
        <v>503</v>
      </c>
      <c r="M251" s="389" t="s">
        <v>1352</v>
      </c>
      <c r="N251" s="429" t="s">
        <v>1423</v>
      </c>
      <c r="O251" s="429" t="s">
        <v>1424</v>
      </c>
      <c r="P251" s="392" t="s">
        <v>99</v>
      </c>
      <c r="Q251" s="393" t="str">
        <f t="shared" si="155"/>
        <v>E3.P_L.MR3-MP03-1</v>
      </c>
      <c r="R251" s="478" t="s">
        <v>1432</v>
      </c>
      <c r="S251" s="338" t="s">
        <v>1433</v>
      </c>
      <c r="T251" s="352">
        <v>0</v>
      </c>
      <c r="U251" s="353">
        <v>2</v>
      </c>
      <c r="V251" s="352" t="s">
        <v>67</v>
      </c>
      <c r="W251" s="354">
        <v>0</v>
      </c>
      <c r="X251" s="355">
        <v>1</v>
      </c>
      <c r="Y251" s="354">
        <v>1</v>
      </c>
      <c r="Z251" s="356">
        <v>0</v>
      </c>
      <c r="AA251" s="299"/>
      <c r="AB251" s="300"/>
      <c r="AC251" s="300"/>
      <c r="AD251" s="300"/>
      <c r="AE251" s="300"/>
      <c r="AF251" s="300"/>
      <c r="AG251" s="300"/>
      <c r="AH251" s="300"/>
      <c r="AI251" s="300"/>
      <c r="AJ251" s="300"/>
      <c r="AK251" s="300"/>
      <c r="AL251" s="300"/>
      <c r="AM251" s="300"/>
      <c r="AN251" s="300"/>
      <c r="AO251" s="300"/>
      <c r="AP251" s="300"/>
      <c r="AQ251" s="300"/>
      <c r="AR251" s="300"/>
      <c r="AS251" s="300"/>
      <c r="AT251" s="300"/>
      <c r="AU251" s="300"/>
      <c r="AV251" s="300"/>
      <c r="AW251" s="300"/>
      <c r="AX251" s="300"/>
      <c r="AY251" s="300"/>
      <c r="AZ251" s="300"/>
      <c r="BA251" s="300"/>
      <c r="BB251" s="300"/>
      <c r="BC251" s="301"/>
      <c r="BD251" s="302"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27" t="s">
        <v>1434</v>
      </c>
      <c r="EM251" s="319" t="s">
        <v>1432</v>
      </c>
      <c r="EN251" s="275" t="s">
        <v>1433</v>
      </c>
      <c r="EO251" s="275">
        <v>0</v>
      </c>
      <c r="EP251" s="275">
        <v>2</v>
      </c>
      <c r="EQ251" s="276">
        <v>0</v>
      </c>
      <c r="ER251" s="276">
        <v>1</v>
      </c>
      <c r="ES251" s="276">
        <v>1</v>
      </c>
      <c r="ET251" s="825">
        <v>0</v>
      </c>
    </row>
    <row r="252" spans="1:152" ht="119.25" customHeight="1" x14ac:dyDescent="0.2">
      <c r="A252" s="278" t="s">
        <v>90</v>
      </c>
      <c r="B252" s="431" t="s">
        <v>91</v>
      </c>
      <c r="C252" s="432" t="s">
        <v>992</v>
      </c>
      <c r="D252" s="432"/>
      <c r="E252" s="8" t="s">
        <v>1343</v>
      </c>
      <c r="F252" s="282" t="str">
        <f t="shared" si="153"/>
        <v>E3.P_L</v>
      </c>
      <c r="G252" s="455" t="s">
        <v>379</v>
      </c>
      <c r="H252" s="455" t="s">
        <v>507</v>
      </c>
      <c r="I252" s="456" t="s">
        <v>1436</v>
      </c>
      <c r="J252" s="457" t="s">
        <v>268</v>
      </c>
      <c r="K252" s="458" t="str">
        <f t="shared" si="154"/>
        <v>E3.P_L.MR4</v>
      </c>
      <c r="L252" s="362" t="s">
        <v>511</v>
      </c>
      <c r="M252" s="363" t="s">
        <v>1437</v>
      </c>
      <c r="N252" s="757">
        <v>0</v>
      </c>
      <c r="O252" s="482">
        <v>4</v>
      </c>
      <c r="P252" s="484" t="s">
        <v>64</v>
      </c>
      <c r="Q252" s="484" t="str">
        <f t="shared" si="155"/>
        <v>E3.P_L.MR4-MP01-1</v>
      </c>
      <c r="R252" s="718" t="s">
        <v>1438</v>
      </c>
      <c r="S252" s="719" t="s">
        <v>1439</v>
      </c>
      <c r="T252" s="619">
        <v>0</v>
      </c>
      <c r="U252" s="620">
        <v>1</v>
      </c>
      <c r="V252" s="619" t="s">
        <v>67</v>
      </c>
      <c r="W252" s="487">
        <v>1</v>
      </c>
      <c r="X252" s="488">
        <v>0</v>
      </c>
      <c r="Y252" s="487">
        <v>0</v>
      </c>
      <c r="Z252" s="489">
        <v>0</v>
      </c>
      <c r="AA252" s="299"/>
      <c r="AB252" s="300"/>
      <c r="AC252" s="300"/>
      <c r="AD252" s="300"/>
      <c r="AE252" s="300"/>
      <c r="AF252" s="300"/>
      <c r="AG252" s="300"/>
      <c r="AH252" s="300"/>
      <c r="AI252" s="300"/>
      <c r="AJ252" s="300"/>
      <c r="AK252" s="300"/>
      <c r="AL252" s="300"/>
      <c r="AM252" s="300"/>
      <c r="AN252" s="300"/>
      <c r="AO252" s="300"/>
      <c r="AP252" s="300"/>
      <c r="AQ252" s="300"/>
      <c r="AR252" s="300"/>
      <c r="AS252" s="300"/>
      <c r="AT252" s="300"/>
      <c r="AU252" s="300"/>
      <c r="AV252" s="300"/>
      <c r="AW252" s="300"/>
      <c r="AX252" s="300"/>
      <c r="AY252" s="300"/>
      <c r="AZ252" s="300"/>
      <c r="BA252" s="300"/>
      <c r="BB252" s="300"/>
      <c r="BC252" s="301"/>
      <c r="BD252" s="302"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33" t="s">
        <v>1440</v>
      </c>
      <c r="EM252" s="822" t="s">
        <v>1438</v>
      </c>
      <c r="EN252" s="274" t="s">
        <v>1439</v>
      </c>
      <c r="EO252" s="275">
        <v>0</v>
      </c>
      <c r="EP252" s="275">
        <v>1</v>
      </c>
      <c r="EQ252" s="276">
        <v>1</v>
      </c>
      <c r="ER252" s="276">
        <v>0</v>
      </c>
      <c r="ES252" s="276">
        <v>0</v>
      </c>
      <c r="ET252" s="825">
        <v>0</v>
      </c>
    </row>
    <row r="253" spans="1:152" ht="40.5" customHeight="1" x14ac:dyDescent="0.2">
      <c r="A253" s="278" t="s">
        <v>90</v>
      </c>
      <c r="B253" s="431" t="s">
        <v>91</v>
      </c>
      <c r="C253" s="432" t="s">
        <v>992</v>
      </c>
      <c r="D253" s="432"/>
      <c r="E253" s="8" t="s">
        <v>1343</v>
      </c>
      <c r="F253" s="282" t="str">
        <f t="shared" si="153"/>
        <v>E3.P_L</v>
      </c>
      <c r="G253" s="283" t="s">
        <v>379</v>
      </c>
      <c r="H253" s="283" t="s">
        <v>507</v>
      </c>
      <c r="I253" s="459"/>
      <c r="J253" s="460" t="s">
        <v>268</v>
      </c>
      <c r="K253" s="375" t="str">
        <f t="shared" si="154"/>
        <v>E3.P_L.MR4</v>
      </c>
      <c r="L253" s="411" t="s">
        <v>511</v>
      </c>
      <c r="M253" s="412" t="s">
        <v>1437</v>
      </c>
      <c r="N253" s="758">
        <v>0</v>
      </c>
      <c r="O253" s="494">
        <v>4</v>
      </c>
      <c r="P253" s="495" t="s">
        <v>74</v>
      </c>
      <c r="Q253" s="495" t="str">
        <f t="shared" si="155"/>
        <v>E3.P_L.MR4-MP01-2</v>
      </c>
      <c r="R253" s="720" t="s">
        <v>1438</v>
      </c>
      <c r="S253" s="293" t="s">
        <v>1442</v>
      </c>
      <c r="T253" s="294">
        <v>0</v>
      </c>
      <c r="U253" s="295">
        <v>1</v>
      </c>
      <c r="V253" s="294" t="s">
        <v>67</v>
      </c>
      <c r="W253" s="296">
        <v>0</v>
      </c>
      <c r="X253" s="297">
        <v>1</v>
      </c>
      <c r="Y253" s="296">
        <v>0</v>
      </c>
      <c r="Z253" s="298">
        <v>0</v>
      </c>
      <c r="AA253" s="299"/>
      <c r="AB253" s="300"/>
      <c r="AC253" s="300"/>
      <c r="AD253" s="300"/>
      <c r="AE253" s="300"/>
      <c r="AF253" s="300"/>
      <c r="AG253" s="300"/>
      <c r="AH253" s="300"/>
      <c r="AI253" s="300"/>
      <c r="AJ253" s="300"/>
      <c r="AK253" s="300"/>
      <c r="AL253" s="300"/>
      <c r="AM253" s="300"/>
      <c r="AN253" s="300"/>
      <c r="AO253" s="300"/>
      <c r="AP253" s="300"/>
      <c r="AQ253" s="300"/>
      <c r="AR253" s="300"/>
      <c r="AS253" s="300"/>
      <c r="AT253" s="300"/>
      <c r="AU253" s="300"/>
      <c r="AV253" s="300"/>
      <c r="AW253" s="300"/>
      <c r="AX253" s="300"/>
      <c r="AY253" s="300"/>
      <c r="AZ253" s="300"/>
      <c r="BA253" s="300"/>
      <c r="BB253" s="300"/>
      <c r="BC253" s="301"/>
      <c r="BD253" s="302"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33" t="s">
        <v>1443</v>
      </c>
      <c r="EM253" s="822" t="s">
        <v>1438</v>
      </c>
      <c r="EN253" s="274" t="s">
        <v>1442</v>
      </c>
      <c r="EO253" s="275">
        <v>0</v>
      </c>
      <c r="EP253" s="275">
        <v>1</v>
      </c>
      <c r="EQ253" s="276">
        <v>0</v>
      </c>
      <c r="ER253" s="813">
        <v>0</v>
      </c>
      <c r="ES253" s="814">
        <v>0.4</v>
      </c>
      <c r="ET253" s="823">
        <v>0.6</v>
      </c>
    </row>
    <row r="254" spans="1:152" ht="45.75" customHeight="1" x14ac:dyDescent="0.2">
      <c r="A254" s="278" t="s">
        <v>90</v>
      </c>
      <c r="B254" s="431" t="s">
        <v>91</v>
      </c>
      <c r="C254" s="432" t="s">
        <v>992</v>
      </c>
      <c r="D254" s="432"/>
      <c r="E254" s="8" t="s">
        <v>1343</v>
      </c>
      <c r="F254" s="282" t="str">
        <f t="shared" si="153"/>
        <v>E3.P_L</v>
      </c>
      <c r="G254" s="283" t="s">
        <v>379</v>
      </c>
      <c r="H254" s="283" t="s">
        <v>507</v>
      </c>
      <c r="I254" s="459"/>
      <c r="J254" s="460" t="s">
        <v>268</v>
      </c>
      <c r="K254" s="375" t="str">
        <f t="shared" si="154"/>
        <v>E3.P_L.MR4</v>
      </c>
      <c r="L254" s="411" t="s">
        <v>511</v>
      </c>
      <c r="M254" s="412" t="s">
        <v>1437</v>
      </c>
      <c r="N254" s="758">
        <v>0</v>
      </c>
      <c r="O254" s="494">
        <v>4</v>
      </c>
      <c r="P254" s="495" t="s">
        <v>87</v>
      </c>
      <c r="Q254" s="495" t="str">
        <f t="shared" si="155"/>
        <v>E3.P_L.MR4-MP02-1</v>
      </c>
      <c r="R254" s="720" t="s">
        <v>1445</v>
      </c>
      <c r="S254" s="293" t="s">
        <v>1446</v>
      </c>
      <c r="T254" s="294">
        <v>0</v>
      </c>
      <c r="U254" s="295">
        <v>1</v>
      </c>
      <c r="V254" s="294" t="s">
        <v>67</v>
      </c>
      <c r="W254" s="296">
        <v>0.2</v>
      </c>
      <c r="X254" s="297">
        <v>0.8</v>
      </c>
      <c r="Y254" s="296">
        <v>0</v>
      </c>
      <c r="Z254" s="298">
        <v>0</v>
      </c>
      <c r="AA254" s="299"/>
      <c r="AB254" s="300"/>
      <c r="AC254" s="300"/>
      <c r="AD254" s="300"/>
      <c r="AE254" s="300"/>
      <c r="AF254" s="300"/>
      <c r="AG254" s="300"/>
      <c r="AH254" s="300"/>
      <c r="AI254" s="300"/>
      <c r="AJ254" s="300"/>
      <c r="AK254" s="300"/>
      <c r="AL254" s="300"/>
      <c r="AM254" s="300"/>
      <c r="AN254" s="300"/>
      <c r="AO254" s="300"/>
      <c r="AP254" s="300"/>
      <c r="AQ254" s="300"/>
      <c r="AR254" s="300"/>
      <c r="AS254" s="300"/>
      <c r="AT254" s="300"/>
      <c r="AU254" s="300"/>
      <c r="AV254" s="300"/>
      <c r="AW254" s="300"/>
      <c r="AX254" s="300"/>
      <c r="AY254" s="300"/>
      <c r="AZ254" s="300"/>
      <c r="BA254" s="300"/>
      <c r="BB254" s="300"/>
      <c r="BC254" s="301"/>
      <c r="BD254" s="302"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33" t="s">
        <v>1447</v>
      </c>
      <c r="EM254" s="822" t="s">
        <v>1445</v>
      </c>
      <c r="EN254" s="274" t="s">
        <v>1446</v>
      </c>
      <c r="EO254" s="275">
        <v>0</v>
      </c>
      <c r="EP254" s="275">
        <v>1</v>
      </c>
      <c r="EQ254" s="277">
        <v>0.2</v>
      </c>
      <c r="ER254" s="814">
        <v>0.3</v>
      </c>
      <c r="ES254" s="814">
        <v>0.5</v>
      </c>
      <c r="ET254" s="825">
        <v>0</v>
      </c>
    </row>
    <row r="255" spans="1:152" ht="48.75" customHeight="1" thickBot="1" x14ac:dyDescent="0.25">
      <c r="A255" s="278" t="s">
        <v>90</v>
      </c>
      <c r="B255" s="599" t="s">
        <v>91</v>
      </c>
      <c r="C255" s="600" t="s">
        <v>992</v>
      </c>
      <c r="D255" s="600"/>
      <c r="E255" s="21" t="s">
        <v>1343</v>
      </c>
      <c r="F255" s="601" t="str">
        <f t="shared" si="153"/>
        <v>E3.P_L</v>
      </c>
      <c r="G255" s="425" t="s">
        <v>379</v>
      </c>
      <c r="H255" s="425" t="s">
        <v>507</v>
      </c>
      <c r="I255" s="465"/>
      <c r="J255" s="466" t="s">
        <v>268</v>
      </c>
      <c r="K255" s="467" t="str">
        <f t="shared" si="154"/>
        <v>E3.P_L.MR4</v>
      </c>
      <c r="L255" s="427" t="s">
        <v>511</v>
      </c>
      <c r="M255" s="428" t="s">
        <v>1437</v>
      </c>
      <c r="N255" s="759">
        <v>0</v>
      </c>
      <c r="O255" s="500">
        <v>4</v>
      </c>
      <c r="P255" s="501" t="s">
        <v>1271</v>
      </c>
      <c r="Q255" s="501" t="str">
        <f t="shared" si="155"/>
        <v>E3.P_L.MR4-MP02-2</v>
      </c>
      <c r="R255" s="760" t="s">
        <v>1445</v>
      </c>
      <c r="S255" s="761" t="s">
        <v>1449</v>
      </c>
      <c r="T255" s="339">
        <v>0</v>
      </c>
      <c r="U255" s="340">
        <v>1</v>
      </c>
      <c r="V255" s="339" t="s">
        <v>67</v>
      </c>
      <c r="W255" s="504">
        <v>0</v>
      </c>
      <c r="X255" s="569">
        <v>1</v>
      </c>
      <c r="Y255" s="504">
        <v>0</v>
      </c>
      <c r="Z255" s="570">
        <v>0</v>
      </c>
      <c r="AA255" s="762"/>
      <c r="AB255" s="763"/>
      <c r="AC255" s="763"/>
      <c r="AD255" s="763"/>
      <c r="AE255" s="763"/>
      <c r="AF255" s="763"/>
      <c r="AG255" s="763"/>
      <c r="AH255" s="763"/>
      <c r="AI255" s="763"/>
      <c r="AJ255" s="763"/>
      <c r="AK255" s="763"/>
      <c r="AL255" s="763"/>
      <c r="AM255" s="763"/>
      <c r="AN255" s="763"/>
      <c r="AO255" s="763"/>
      <c r="AP255" s="763"/>
      <c r="AQ255" s="763"/>
      <c r="AR255" s="763"/>
      <c r="AS255" s="763"/>
      <c r="AT255" s="763"/>
      <c r="AU255" s="763"/>
      <c r="AV255" s="763"/>
      <c r="AW255" s="763"/>
      <c r="AX255" s="763"/>
      <c r="AY255" s="763"/>
      <c r="AZ255" s="763"/>
      <c r="BA255" s="763"/>
      <c r="BB255" s="763"/>
      <c r="BC255" s="764"/>
      <c r="BD255" s="302"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33" t="s">
        <v>1450</v>
      </c>
      <c r="EM255" s="822" t="s">
        <v>1445</v>
      </c>
      <c r="EN255" s="274" t="s">
        <v>1449</v>
      </c>
      <c r="EO255" s="275">
        <v>0</v>
      </c>
      <c r="EP255" s="275">
        <v>1</v>
      </c>
      <c r="EQ255" s="276">
        <v>0</v>
      </c>
      <c r="ER255" s="813">
        <v>0</v>
      </c>
      <c r="ES255" s="814">
        <v>0.4</v>
      </c>
      <c r="ET255" s="823">
        <v>0.6</v>
      </c>
    </row>
    <row r="256" spans="1:152" ht="94.5" customHeight="1" x14ac:dyDescent="0.2">
      <c r="A256" s="236" t="s">
        <v>103</v>
      </c>
      <c r="B256" s="765" t="s">
        <v>104</v>
      </c>
      <c r="C256" s="766" t="s">
        <v>1452</v>
      </c>
      <c r="D256" s="767" t="s">
        <v>1453</v>
      </c>
      <c r="E256" s="3" t="s">
        <v>57</v>
      </c>
      <c r="F256" s="644" t="str">
        <f t="shared" si="153"/>
        <v>E4.P_A</v>
      </c>
      <c r="G256" s="735" t="s">
        <v>391</v>
      </c>
      <c r="H256" s="518" t="s">
        <v>542</v>
      </c>
      <c r="I256" s="406" t="s">
        <v>1454</v>
      </c>
      <c r="J256" s="437" t="s">
        <v>61</v>
      </c>
      <c r="K256" s="400" t="str">
        <f t="shared" si="154"/>
        <v>E4.P_A.MR1</v>
      </c>
      <c r="L256" s="362" t="s">
        <v>518</v>
      </c>
      <c r="M256" s="363" t="s">
        <v>1455</v>
      </c>
      <c r="N256" s="768">
        <v>635</v>
      </c>
      <c r="O256" s="768">
        <v>571</v>
      </c>
      <c r="P256" s="769" t="s">
        <v>64</v>
      </c>
      <c r="Q256" s="769" t="str">
        <f t="shared" si="155"/>
        <v>E4.P_A.MR1-MP01-1</v>
      </c>
      <c r="R256" s="419" t="s">
        <v>1456</v>
      </c>
      <c r="S256" s="369" t="s">
        <v>1457</v>
      </c>
      <c r="T256" s="370">
        <v>10</v>
      </c>
      <c r="U256" s="371">
        <v>100</v>
      </c>
      <c r="V256" s="370" t="s">
        <v>67</v>
      </c>
      <c r="W256" s="256">
        <v>25</v>
      </c>
      <c r="X256" s="372">
        <v>25</v>
      </c>
      <c r="Y256" s="256">
        <v>25</v>
      </c>
      <c r="Z256" s="373">
        <v>25</v>
      </c>
      <c r="AA256" s="260">
        <f>40000000+40000000+10000000+80000000+422661060</f>
        <v>592661060</v>
      </c>
      <c r="AB256" s="261">
        <v>0</v>
      </c>
      <c r="AC256" s="261">
        <v>200000000</v>
      </c>
      <c r="AD256" s="261">
        <v>0</v>
      </c>
      <c r="AE256" s="261">
        <v>0</v>
      </c>
      <c r="AF256" s="261">
        <f>200000000+18874000+20000000+80000000+130000000+300000000+150000000+200000000+70000000+150000000+307184290+1325260457+100000000+200000000+356020193</f>
        <v>3607338940</v>
      </c>
      <c r="AG256" s="261">
        <f t="shared" ref="AG256" si="196">SUM(AA256:AF256)</f>
        <v>4400000000</v>
      </c>
      <c r="AH256" s="261">
        <f t="shared" ref="AH256:AM256" si="197">AA256*1.035</f>
        <v>613404197.0999999</v>
      </c>
      <c r="AI256" s="261">
        <f t="shared" si="197"/>
        <v>0</v>
      </c>
      <c r="AJ256" s="261">
        <f t="shared" si="197"/>
        <v>206999999.99999997</v>
      </c>
      <c r="AK256" s="261">
        <f t="shared" si="197"/>
        <v>0</v>
      </c>
      <c r="AL256" s="261">
        <f t="shared" si="197"/>
        <v>0</v>
      </c>
      <c r="AM256" s="261">
        <f t="shared" si="197"/>
        <v>3733595802.8999996</v>
      </c>
      <c r="AN256" s="261">
        <f t="shared" ref="AN256" si="198">SUM(AH256:AM256)</f>
        <v>4554000000</v>
      </c>
      <c r="AO256" s="261">
        <f>AH256*1.035</f>
        <v>634873343.99849987</v>
      </c>
      <c r="AP256" s="261">
        <f t="shared" ref="AP256:BA256" si="199">AI256*1.035</f>
        <v>0</v>
      </c>
      <c r="AQ256" s="261">
        <f t="shared" si="199"/>
        <v>214244999.99999994</v>
      </c>
      <c r="AR256" s="261">
        <f t="shared" si="199"/>
        <v>0</v>
      </c>
      <c r="AS256" s="261">
        <f t="shared" si="199"/>
        <v>0</v>
      </c>
      <c r="AT256" s="261">
        <f t="shared" si="199"/>
        <v>3864271656.0014992</v>
      </c>
      <c r="AU256" s="261">
        <f t="shared" si="199"/>
        <v>4713390000</v>
      </c>
      <c r="AV256" s="261">
        <f t="shared" si="199"/>
        <v>657093911.03844726</v>
      </c>
      <c r="AW256" s="261">
        <f t="shared" si="199"/>
        <v>0</v>
      </c>
      <c r="AX256" s="261">
        <f t="shared" si="199"/>
        <v>221743574.99999991</v>
      </c>
      <c r="AY256" s="261">
        <f t="shared" si="199"/>
        <v>0</v>
      </c>
      <c r="AZ256" s="261">
        <f t="shared" si="199"/>
        <v>0</v>
      </c>
      <c r="BA256" s="261">
        <f t="shared" si="199"/>
        <v>3999521163.9615512</v>
      </c>
      <c r="BB256" s="261">
        <f t="shared" ref="BB256" si="200">SUM(AV256:BA256)</f>
        <v>4878358649.9999981</v>
      </c>
      <c r="BC256" s="648">
        <f t="shared" ref="BC256" si="201">+BB256+AU256+AN256+AG256</f>
        <v>18545748650</v>
      </c>
      <c r="BD256" s="302"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33" t="s">
        <v>1459</v>
      </c>
      <c r="EM256" s="319" t="s">
        <v>1456</v>
      </c>
      <c r="EN256" s="275" t="s">
        <v>1457</v>
      </c>
      <c r="EO256" s="275">
        <v>10</v>
      </c>
      <c r="EP256" s="275">
        <v>100</v>
      </c>
      <c r="EQ256" s="276">
        <v>25</v>
      </c>
      <c r="ER256" s="276">
        <v>25</v>
      </c>
      <c r="ES256" s="276">
        <v>25</v>
      </c>
      <c r="ET256" s="825">
        <v>25</v>
      </c>
    </row>
    <row r="257" spans="1:150" ht="41.25" customHeight="1" x14ac:dyDescent="0.2">
      <c r="A257" s="770" t="s">
        <v>103</v>
      </c>
      <c r="B257" s="431" t="s">
        <v>104</v>
      </c>
      <c r="C257" s="432" t="s">
        <v>1452</v>
      </c>
      <c r="D257" s="432"/>
      <c r="E257" s="8" t="s">
        <v>57</v>
      </c>
      <c r="F257" s="650" t="str">
        <f t="shared" si="153"/>
        <v>E4.P_A</v>
      </c>
      <c r="G257" s="412" t="s">
        <v>391</v>
      </c>
      <c r="H257" s="412" t="s">
        <v>542</v>
      </c>
      <c r="I257" s="445"/>
      <c r="J257" s="285" t="s">
        <v>61</v>
      </c>
      <c r="K257" s="286" t="str">
        <f t="shared" si="154"/>
        <v>E4.P_A.MR1</v>
      </c>
      <c r="L257" s="411" t="s">
        <v>518</v>
      </c>
      <c r="M257" s="412" t="s">
        <v>1455</v>
      </c>
      <c r="N257" s="494">
        <v>635</v>
      </c>
      <c r="O257" s="494">
        <v>571</v>
      </c>
      <c r="P257" s="771" t="s">
        <v>87</v>
      </c>
      <c r="Q257" s="771" t="str">
        <f t="shared" si="155"/>
        <v>E4.P_A.MR1-MP02-1</v>
      </c>
      <c r="R257" s="423" t="s">
        <v>1461</v>
      </c>
      <c r="S257" s="315" t="s">
        <v>1462</v>
      </c>
      <c r="T257" s="320">
        <v>0.17</v>
      </c>
      <c r="U257" s="321">
        <v>1</v>
      </c>
      <c r="V257" s="320" t="s">
        <v>67</v>
      </c>
      <c r="W257" s="322">
        <v>0.25</v>
      </c>
      <c r="X257" s="323">
        <v>0.25</v>
      </c>
      <c r="Y257" s="322">
        <v>0.25</v>
      </c>
      <c r="Z257" s="324">
        <v>0.25</v>
      </c>
      <c r="AA257" s="325"/>
      <c r="AB257" s="326"/>
      <c r="AC257" s="326"/>
      <c r="AD257" s="326"/>
      <c r="AE257" s="326"/>
      <c r="AF257" s="326"/>
      <c r="AG257" s="326"/>
      <c r="AH257" s="326"/>
      <c r="AI257" s="326"/>
      <c r="AJ257" s="326"/>
      <c r="AK257" s="326"/>
      <c r="AL257" s="326"/>
      <c r="AM257" s="326"/>
      <c r="AN257" s="326"/>
      <c r="AO257" s="326"/>
      <c r="AP257" s="326"/>
      <c r="AQ257" s="326"/>
      <c r="AR257" s="326"/>
      <c r="AS257" s="326"/>
      <c r="AT257" s="326"/>
      <c r="AU257" s="326"/>
      <c r="AV257" s="326"/>
      <c r="AW257" s="326"/>
      <c r="AX257" s="326"/>
      <c r="AY257" s="326"/>
      <c r="AZ257" s="326"/>
      <c r="BA257" s="326"/>
      <c r="BB257" s="326"/>
      <c r="BC257" s="327"/>
      <c r="BD257" s="302"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33" t="s">
        <v>1463</v>
      </c>
      <c r="EM257" s="319" t="s">
        <v>1461</v>
      </c>
      <c r="EN257" s="275" t="s">
        <v>1462</v>
      </c>
      <c r="EO257" s="330">
        <v>17</v>
      </c>
      <c r="EP257" s="811">
        <v>100</v>
      </c>
      <c r="EQ257" s="811">
        <v>25</v>
      </c>
      <c r="ER257" s="811">
        <v>25</v>
      </c>
      <c r="ES257" s="811">
        <v>25</v>
      </c>
      <c r="ET257" s="846">
        <v>25</v>
      </c>
    </row>
    <row r="258" spans="1:150" ht="39.75" customHeight="1" x14ac:dyDescent="0.2">
      <c r="A258" s="770" t="s">
        <v>103</v>
      </c>
      <c r="B258" s="431" t="s">
        <v>104</v>
      </c>
      <c r="C258" s="432" t="s">
        <v>1452</v>
      </c>
      <c r="D258" s="432"/>
      <c r="E258" s="8" t="s">
        <v>57</v>
      </c>
      <c r="F258" s="650" t="str">
        <f t="shared" si="153"/>
        <v>E4.P_A</v>
      </c>
      <c r="G258" s="412" t="s">
        <v>391</v>
      </c>
      <c r="H258" s="412" t="s">
        <v>542</v>
      </c>
      <c r="I258" s="445"/>
      <c r="J258" s="285" t="s">
        <v>61</v>
      </c>
      <c r="K258" s="286" t="str">
        <f t="shared" si="154"/>
        <v>E4.P_A.MR1</v>
      </c>
      <c r="L258" s="411" t="s">
        <v>518</v>
      </c>
      <c r="M258" s="412" t="s">
        <v>1455</v>
      </c>
      <c r="N258" s="494">
        <v>635</v>
      </c>
      <c r="O258" s="494">
        <v>571</v>
      </c>
      <c r="P258" s="772" t="s">
        <v>99</v>
      </c>
      <c r="Q258" s="771" t="str">
        <f t="shared" si="155"/>
        <v>E4.P_A.MR1-MP03-1</v>
      </c>
      <c r="R258" s="423" t="s">
        <v>1465</v>
      </c>
      <c r="S258" s="315" t="s">
        <v>1466</v>
      </c>
      <c r="T258" s="382">
        <v>1</v>
      </c>
      <c r="U258" s="383">
        <v>2</v>
      </c>
      <c r="V258" s="382" t="s">
        <v>67</v>
      </c>
      <c r="W258" s="316">
        <v>0.6</v>
      </c>
      <c r="X258" s="331">
        <v>0.8</v>
      </c>
      <c r="Y258" s="316">
        <v>0.6</v>
      </c>
      <c r="Z258" s="298">
        <v>0</v>
      </c>
      <c r="AA258" s="384"/>
      <c r="AB258" s="385"/>
      <c r="AC258" s="385"/>
      <c r="AD258" s="385"/>
      <c r="AE258" s="385"/>
      <c r="AF258" s="385"/>
      <c r="AG258" s="385"/>
      <c r="AH258" s="385"/>
      <c r="AI258" s="385"/>
      <c r="AJ258" s="385"/>
      <c r="AK258" s="385"/>
      <c r="AL258" s="385"/>
      <c r="AM258" s="385"/>
      <c r="AN258" s="385"/>
      <c r="AO258" s="385"/>
      <c r="AP258" s="385"/>
      <c r="AQ258" s="385"/>
      <c r="AR258" s="385"/>
      <c r="AS258" s="385"/>
      <c r="AT258" s="385"/>
      <c r="AU258" s="385"/>
      <c r="AV258" s="385"/>
      <c r="AW258" s="385"/>
      <c r="AX258" s="385"/>
      <c r="AY258" s="385"/>
      <c r="AZ258" s="385"/>
      <c r="BA258" s="385"/>
      <c r="BB258" s="385"/>
      <c r="BC258" s="386"/>
      <c r="BD258" s="302"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33" t="s">
        <v>1467</v>
      </c>
      <c r="EM258" s="319" t="s">
        <v>1465</v>
      </c>
      <c r="EN258" s="275" t="s">
        <v>1466</v>
      </c>
      <c r="EO258" s="387">
        <v>1</v>
      </c>
      <c r="EP258" s="387">
        <v>2</v>
      </c>
      <c r="EQ258" s="277">
        <v>0.6</v>
      </c>
      <c r="ER258" s="277">
        <v>0.8</v>
      </c>
      <c r="ES258" s="277">
        <v>0.6</v>
      </c>
      <c r="ET258" s="825">
        <v>0</v>
      </c>
    </row>
    <row r="259" spans="1:150" ht="38.25" customHeight="1" x14ac:dyDescent="0.2">
      <c r="A259" s="770" t="s">
        <v>103</v>
      </c>
      <c r="B259" s="431" t="s">
        <v>104</v>
      </c>
      <c r="C259" s="432" t="s">
        <v>1452</v>
      </c>
      <c r="D259" s="432"/>
      <c r="E259" s="8" t="s">
        <v>57</v>
      </c>
      <c r="F259" s="650" t="str">
        <f t="shared" si="153"/>
        <v>E4.P_A</v>
      </c>
      <c r="G259" s="412" t="s">
        <v>391</v>
      </c>
      <c r="H259" s="412" t="s">
        <v>542</v>
      </c>
      <c r="I259" s="445"/>
      <c r="J259" s="285" t="s">
        <v>61</v>
      </c>
      <c r="K259" s="286" t="str">
        <f t="shared" si="154"/>
        <v>E4.P_A.MR1</v>
      </c>
      <c r="L259" s="411" t="s">
        <v>518</v>
      </c>
      <c r="M259" s="412" t="s">
        <v>1455</v>
      </c>
      <c r="N259" s="494">
        <v>635</v>
      </c>
      <c r="O259" s="494">
        <v>571</v>
      </c>
      <c r="P259" s="772" t="s">
        <v>112</v>
      </c>
      <c r="Q259" s="771" t="str">
        <f t="shared" si="155"/>
        <v>E4.P_A.MR1-MP04-1</v>
      </c>
      <c r="R259" s="423" t="s">
        <v>1469</v>
      </c>
      <c r="S259" s="315" t="s">
        <v>1470</v>
      </c>
      <c r="T259" s="382">
        <v>2</v>
      </c>
      <c r="U259" s="383">
        <v>2</v>
      </c>
      <c r="V259" s="382" t="s">
        <v>102</v>
      </c>
      <c r="W259" s="316">
        <v>0.5</v>
      </c>
      <c r="X259" s="331">
        <v>0.5</v>
      </c>
      <c r="Y259" s="316">
        <v>0.5</v>
      </c>
      <c r="Z259" s="317">
        <v>0.5</v>
      </c>
      <c r="AA259" s="384"/>
      <c r="AB259" s="385"/>
      <c r="AC259" s="385"/>
      <c r="AD259" s="385"/>
      <c r="AE259" s="385"/>
      <c r="AF259" s="385"/>
      <c r="AG259" s="385"/>
      <c r="AH259" s="385"/>
      <c r="AI259" s="385"/>
      <c r="AJ259" s="385"/>
      <c r="AK259" s="385"/>
      <c r="AL259" s="385"/>
      <c r="AM259" s="385"/>
      <c r="AN259" s="385"/>
      <c r="AO259" s="385"/>
      <c r="AP259" s="385"/>
      <c r="AQ259" s="385"/>
      <c r="AR259" s="385"/>
      <c r="AS259" s="385"/>
      <c r="AT259" s="385"/>
      <c r="AU259" s="385"/>
      <c r="AV259" s="385"/>
      <c r="AW259" s="385"/>
      <c r="AX259" s="385"/>
      <c r="AY259" s="385"/>
      <c r="AZ259" s="385"/>
      <c r="BA259" s="385"/>
      <c r="BB259" s="385"/>
      <c r="BC259" s="386"/>
      <c r="BD259" s="302"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33" t="s">
        <v>1471</v>
      </c>
      <c r="EM259" s="319" t="s">
        <v>1469</v>
      </c>
      <c r="EN259" s="275" t="s">
        <v>1470</v>
      </c>
      <c r="EO259" s="387">
        <v>2</v>
      </c>
      <c r="EP259" s="387">
        <v>2</v>
      </c>
      <c r="EQ259" s="277">
        <v>0.5</v>
      </c>
      <c r="ER259" s="277">
        <v>0.5</v>
      </c>
      <c r="ES259" s="277">
        <v>0.5</v>
      </c>
      <c r="ET259" s="828">
        <v>0.5</v>
      </c>
    </row>
    <row r="260" spans="1:150" ht="36.75" customHeight="1" x14ac:dyDescent="0.2">
      <c r="A260" s="770" t="s">
        <v>103</v>
      </c>
      <c r="B260" s="431" t="s">
        <v>104</v>
      </c>
      <c r="C260" s="432" t="s">
        <v>1452</v>
      </c>
      <c r="D260" s="432"/>
      <c r="E260" s="8" t="s">
        <v>57</v>
      </c>
      <c r="F260" s="650" t="str">
        <f t="shared" si="153"/>
        <v>E4.P_A</v>
      </c>
      <c r="G260" s="412" t="s">
        <v>391</v>
      </c>
      <c r="H260" s="412" t="s">
        <v>542</v>
      </c>
      <c r="I260" s="445"/>
      <c r="J260" s="285" t="s">
        <v>61</v>
      </c>
      <c r="K260" s="286" t="str">
        <f t="shared" si="154"/>
        <v>E4.P_A.MR1</v>
      </c>
      <c r="L260" s="411" t="s">
        <v>518</v>
      </c>
      <c r="M260" s="412" t="s">
        <v>1455</v>
      </c>
      <c r="N260" s="494">
        <v>635</v>
      </c>
      <c r="O260" s="494">
        <v>571</v>
      </c>
      <c r="P260" s="772" t="s">
        <v>122</v>
      </c>
      <c r="Q260" s="771" t="str">
        <f t="shared" si="155"/>
        <v>E4.P_A.MR1-MP05-1</v>
      </c>
      <c r="R260" s="423" t="s">
        <v>1473</v>
      </c>
      <c r="S260" s="315" t="s">
        <v>1474</v>
      </c>
      <c r="T260" s="382">
        <v>0</v>
      </c>
      <c r="U260" s="383">
        <v>1</v>
      </c>
      <c r="V260" s="382" t="s">
        <v>67</v>
      </c>
      <c r="W260" s="322">
        <v>0.25</v>
      </c>
      <c r="X260" s="323">
        <v>0.25</v>
      </c>
      <c r="Y260" s="322">
        <v>0.25</v>
      </c>
      <c r="Z260" s="324">
        <v>0.25</v>
      </c>
      <c r="AA260" s="384"/>
      <c r="AB260" s="385"/>
      <c r="AC260" s="385"/>
      <c r="AD260" s="385"/>
      <c r="AE260" s="385"/>
      <c r="AF260" s="385"/>
      <c r="AG260" s="385"/>
      <c r="AH260" s="385"/>
      <c r="AI260" s="385"/>
      <c r="AJ260" s="385"/>
      <c r="AK260" s="385"/>
      <c r="AL260" s="385"/>
      <c r="AM260" s="385"/>
      <c r="AN260" s="385"/>
      <c r="AO260" s="385"/>
      <c r="AP260" s="385"/>
      <c r="AQ260" s="385"/>
      <c r="AR260" s="385"/>
      <c r="AS260" s="385"/>
      <c r="AT260" s="385"/>
      <c r="AU260" s="385"/>
      <c r="AV260" s="385"/>
      <c r="AW260" s="385"/>
      <c r="AX260" s="385"/>
      <c r="AY260" s="385"/>
      <c r="AZ260" s="385"/>
      <c r="BA260" s="385"/>
      <c r="BB260" s="385"/>
      <c r="BC260" s="386"/>
      <c r="BD260" s="302"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33" t="s">
        <v>1475</v>
      </c>
      <c r="EM260" s="319" t="s">
        <v>1473</v>
      </c>
      <c r="EN260" s="275" t="s">
        <v>1474</v>
      </c>
      <c r="EO260" s="387">
        <v>0</v>
      </c>
      <c r="EP260" s="387">
        <v>1</v>
      </c>
      <c r="EQ260" s="330">
        <v>0.25</v>
      </c>
      <c r="ER260" s="330">
        <v>0.25</v>
      </c>
      <c r="ES260" s="330">
        <v>0.25</v>
      </c>
      <c r="ET260" s="824">
        <v>0.25</v>
      </c>
    </row>
    <row r="261" spans="1:150" ht="36.75" customHeight="1" x14ac:dyDescent="0.2">
      <c r="A261" s="770" t="s">
        <v>103</v>
      </c>
      <c r="B261" s="431" t="s">
        <v>104</v>
      </c>
      <c r="C261" s="432" t="s">
        <v>1452</v>
      </c>
      <c r="D261" s="432"/>
      <c r="E261" s="8" t="s">
        <v>57</v>
      </c>
      <c r="F261" s="650" t="str">
        <f t="shared" si="153"/>
        <v>E4.P_A</v>
      </c>
      <c r="G261" s="412" t="s">
        <v>391</v>
      </c>
      <c r="H261" s="412" t="s">
        <v>542</v>
      </c>
      <c r="I261" s="445"/>
      <c r="J261" s="285" t="s">
        <v>61</v>
      </c>
      <c r="K261" s="286" t="str">
        <f t="shared" si="154"/>
        <v>E4.P_A.MR1</v>
      </c>
      <c r="L261" s="411" t="s">
        <v>518</v>
      </c>
      <c r="M261" s="412" t="s">
        <v>1455</v>
      </c>
      <c r="N261" s="494">
        <v>635</v>
      </c>
      <c r="O261" s="494">
        <v>571</v>
      </c>
      <c r="P261" s="772" t="s">
        <v>132</v>
      </c>
      <c r="Q261" s="771" t="str">
        <f t="shared" si="155"/>
        <v>E4.P_A.MR1-MP06-1</v>
      </c>
      <c r="R261" s="423" t="s">
        <v>1477</v>
      </c>
      <c r="S261" s="315" t="s">
        <v>1478</v>
      </c>
      <c r="T261" s="382">
        <v>0</v>
      </c>
      <c r="U261" s="383">
        <v>2</v>
      </c>
      <c r="V261" s="382" t="s">
        <v>67</v>
      </c>
      <c r="W261" s="296">
        <v>0</v>
      </c>
      <c r="X261" s="297">
        <v>1</v>
      </c>
      <c r="Y261" s="316">
        <v>0.5</v>
      </c>
      <c r="Z261" s="317">
        <v>0.5</v>
      </c>
      <c r="AA261" s="384"/>
      <c r="AB261" s="385"/>
      <c r="AC261" s="385"/>
      <c r="AD261" s="385"/>
      <c r="AE261" s="385"/>
      <c r="AF261" s="385"/>
      <c r="AG261" s="385"/>
      <c r="AH261" s="385"/>
      <c r="AI261" s="385"/>
      <c r="AJ261" s="385"/>
      <c r="AK261" s="385"/>
      <c r="AL261" s="385"/>
      <c r="AM261" s="385"/>
      <c r="AN261" s="385"/>
      <c r="AO261" s="385"/>
      <c r="AP261" s="385"/>
      <c r="AQ261" s="385"/>
      <c r="AR261" s="385"/>
      <c r="AS261" s="385"/>
      <c r="AT261" s="385"/>
      <c r="AU261" s="385"/>
      <c r="AV261" s="385"/>
      <c r="AW261" s="385"/>
      <c r="AX261" s="385"/>
      <c r="AY261" s="385"/>
      <c r="AZ261" s="385"/>
      <c r="BA261" s="385"/>
      <c r="BB261" s="385"/>
      <c r="BC261" s="386"/>
      <c r="BD261" s="302"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33" t="s">
        <v>1479</v>
      </c>
      <c r="EM261" s="319" t="s">
        <v>1477</v>
      </c>
      <c r="EN261" s="275" t="s">
        <v>1478</v>
      </c>
      <c r="EO261" s="387">
        <v>0</v>
      </c>
      <c r="EP261" s="387">
        <v>2</v>
      </c>
      <c r="EQ261" s="276">
        <v>0</v>
      </c>
      <c r="ER261" s="276">
        <v>1</v>
      </c>
      <c r="ES261" s="277">
        <v>0.5</v>
      </c>
      <c r="ET261" s="828">
        <v>0.5</v>
      </c>
    </row>
    <row r="262" spans="1:150" ht="39" customHeight="1" thickBot="1" x14ac:dyDescent="0.25">
      <c r="A262" s="770" t="s">
        <v>103</v>
      </c>
      <c r="B262" s="431" t="s">
        <v>104</v>
      </c>
      <c r="C262" s="432" t="s">
        <v>1452</v>
      </c>
      <c r="D262" s="432"/>
      <c r="E262" s="8" t="s">
        <v>57</v>
      </c>
      <c r="F262" s="650" t="str">
        <f t="shared" si="153"/>
        <v>E4.P_A</v>
      </c>
      <c r="G262" s="412" t="s">
        <v>391</v>
      </c>
      <c r="H262" s="412" t="s">
        <v>542</v>
      </c>
      <c r="I262" s="449"/>
      <c r="J262" s="342" t="s">
        <v>61</v>
      </c>
      <c r="K262" s="402" t="str">
        <f t="shared" si="154"/>
        <v>E4.P_A.MR1</v>
      </c>
      <c r="L262" s="427" t="s">
        <v>518</v>
      </c>
      <c r="M262" s="428" t="s">
        <v>1455</v>
      </c>
      <c r="N262" s="500">
        <v>635</v>
      </c>
      <c r="O262" s="500">
        <v>571</v>
      </c>
      <c r="P262" s="773" t="s">
        <v>142</v>
      </c>
      <c r="Q262" s="774" t="str">
        <f t="shared" si="155"/>
        <v>E4.P_A.MR1-MP07-1</v>
      </c>
      <c r="R262" s="430" t="s">
        <v>1481</v>
      </c>
      <c r="S262" s="351" t="s">
        <v>1482</v>
      </c>
      <c r="T262" s="394">
        <v>9</v>
      </c>
      <c r="U262" s="395">
        <v>11</v>
      </c>
      <c r="V262" s="394" t="s">
        <v>67</v>
      </c>
      <c r="W262" s="396">
        <v>2.75</v>
      </c>
      <c r="X262" s="397">
        <v>2.75</v>
      </c>
      <c r="Y262" s="396">
        <v>2.75</v>
      </c>
      <c r="Z262" s="398">
        <v>2.75</v>
      </c>
      <c r="AA262" s="384"/>
      <c r="AB262" s="385"/>
      <c r="AC262" s="385"/>
      <c r="AD262" s="385"/>
      <c r="AE262" s="385"/>
      <c r="AF262" s="385"/>
      <c r="AG262" s="385"/>
      <c r="AH262" s="385"/>
      <c r="AI262" s="385"/>
      <c r="AJ262" s="385"/>
      <c r="AK262" s="385"/>
      <c r="AL262" s="385"/>
      <c r="AM262" s="385"/>
      <c r="AN262" s="385"/>
      <c r="AO262" s="385"/>
      <c r="AP262" s="385"/>
      <c r="AQ262" s="385"/>
      <c r="AR262" s="385"/>
      <c r="AS262" s="385"/>
      <c r="AT262" s="385"/>
      <c r="AU262" s="385"/>
      <c r="AV262" s="385"/>
      <c r="AW262" s="385"/>
      <c r="AX262" s="385"/>
      <c r="AY262" s="385"/>
      <c r="AZ262" s="385"/>
      <c r="BA262" s="385"/>
      <c r="BB262" s="385"/>
      <c r="BC262" s="386"/>
      <c r="BD262" s="302"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33" t="s">
        <v>1483</v>
      </c>
      <c r="EM262" s="319" t="s">
        <v>1481</v>
      </c>
      <c r="EN262" s="275" t="s">
        <v>1482</v>
      </c>
      <c r="EO262" s="387">
        <v>9</v>
      </c>
      <c r="EP262" s="387">
        <v>11</v>
      </c>
      <c r="EQ262" s="330">
        <v>2.75</v>
      </c>
      <c r="ER262" s="330">
        <v>2.75</v>
      </c>
      <c r="ES262" s="330">
        <v>2.75</v>
      </c>
      <c r="ET262" s="824">
        <v>2.75</v>
      </c>
    </row>
    <row r="263" spans="1:150" ht="74.25" customHeight="1" x14ac:dyDescent="0.2">
      <c r="A263" s="770" t="s">
        <v>103</v>
      </c>
      <c r="B263" s="431" t="s">
        <v>104</v>
      </c>
      <c r="C263" s="432" t="s">
        <v>1452</v>
      </c>
      <c r="D263" s="432"/>
      <c r="E263" s="8" t="s">
        <v>57</v>
      </c>
      <c r="F263" s="650" t="str">
        <f t="shared" si="153"/>
        <v>E4.P_A</v>
      </c>
      <c r="G263" s="412" t="s">
        <v>391</v>
      </c>
      <c r="H263" s="412" t="s">
        <v>542</v>
      </c>
      <c r="I263" s="406" t="s">
        <v>1485</v>
      </c>
      <c r="J263" s="437" t="s">
        <v>167</v>
      </c>
      <c r="K263" s="400" t="str">
        <f t="shared" si="154"/>
        <v>E4.P_A.MR2</v>
      </c>
      <c r="L263" s="362" t="s">
        <v>525</v>
      </c>
      <c r="M263" s="363" t="s">
        <v>1486</v>
      </c>
      <c r="N263" s="248">
        <v>277</v>
      </c>
      <c r="O263" s="248">
        <v>249</v>
      </c>
      <c r="P263" s="775" t="s">
        <v>64</v>
      </c>
      <c r="Q263" s="520" t="str">
        <f t="shared" si="155"/>
        <v>E4.P_A.MR2-MP01-1</v>
      </c>
      <c r="R263" s="508" t="s">
        <v>1487</v>
      </c>
      <c r="S263" s="509" t="s">
        <v>1488</v>
      </c>
      <c r="T263" s="370">
        <v>0</v>
      </c>
      <c r="U263" s="371">
        <v>1</v>
      </c>
      <c r="V263" s="370" t="s">
        <v>67</v>
      </c>
      <c r="W263" s="564">
        <v>0.25</v>
      </c>
      <c r="X263" s="565">
        <v>0.25</v>
      </c>
      <c r="Y263" s="564">
        <v>0.25</v>
      </c>
      <c r="Z263" s="566">
        <v>0.25</v>
      </c>
      <c r="AA263" s="299"/>
      <c r="AB263" s="300"/>
      <c r="AC263" s="300"/>
      <c r="AD263" s="300"/>
      <c r="AE263" s="300"/>
      <c r="AF263" s="300"/>
      <c r="AG263" s="300"/>
      <c r="AH263" s="300"/>
      <c r="AI263" s="300"/>
      <c r="AJ263" s="300"/>
      <c r="AK263" s="300"/>
      <c r="AL263" s="300"/>
      <c r="AM263" s="300"/>
      <c r="AN263" s="300"/>
      <c r="AO263" s="300"/>
      <c r="AP263" s="300"/>
      <c r="AQ263" s="300"/>
      <c r="AR263" s="300"/>
      <c r="AS263" s="300"/>
      <c r="AT263" s="300"/>
      <c r="AU263" s="300"/>
      <c r="AV263" s="300"/>
      <c r="AW263" s="300"/>
      <c r="AX263" s="300"/>
      <c r="AY263" s="300"/>
      <c r="AZ263" s="300"/>
      <c r="BA263" s="300"/>
      <c r="BB263" s="300"/>
      <c r="BC263" s="301"/>
      <c r="BD263" s="302"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27" t="s">
        <v>1489</v>
      </c>
      <c r="EM263" s="319" t="s">
        <v>1487</v>
      </c>
      <c r="EN263" s="275" t="s">
        <v>1488</v>
      </c>
      <c r="EO263" s="275">
        <v>0</v>
      </c>
      <c r="EP263" s="275">
        <v>1</v>
      </c>
      <c r="EQ263" s="330">
        <v>0.25</v>
      </c>
      <c r="ER263" s="330">
        <v>0.25</v>
      </c>
      <c r="ES263" s="330">
        <v>0.25</v>
      </c>
      <c r="ET263" s="824">
        <v>0.25</v>
      </c>
    </row>
    <row r="264" spans="1:150" ht="54.75" customHeight="1" x14ac:dyDescent="0.2">
      <c r="A264" s="770" t="s">
        <v>103</v>
      </c>
      <c r="B264" s="431" t="s">
        <v>104</v>
      </c>
      <c r="C264" s="432" t="s">
        <v>1452</v>
      </c>
      <c r="D264" s="432"/>
      <c r="E264" s="8" t="s">
        <v>57</v>
      </c>
      <c r="F264" s="650" t="str">
        <f t="shared" si="153"/>
        <v>E4.P_A</v>
      </c>
      <c r="G264" s="412" t="s">
        <v>391</v>
      </c>
      <c r="H264" s="412" t="s">
        <v>542</v>
      </c>
      <c r="I264" s="445"/>
      <c r="J264" s="285" t="s">
        <v>167</v>
      </c>
      <c r="K264" s="286" t="str">
        <f t="shared" si="154"/>
        <v>E4.P_A.MR2</v>
      </c>
      <c r="L264" s="639" t="s">
        <v>525</v>
      </c>
      <c r="M264" s="432" t="s">
        <v>1486</v>
      </c>
      <c r="N264" s="289">
        <v>277</v>
      </c>
      <c r="O264" s="289">
        <v>249</v>
      </c>
      <c r="P264" s="519" t="s">
        <v>87</v>
      </c>
      <c r="Q264" s="529" t="str">
        <f t="shared" si="155"/>
        <v>E4.P_A.MR2-MP02-1</v>
      </c>
      <c r="R264" s="423" t="s">
        <v>1491</v>
      </c>
      <c r="S264" s="315" t="s">
        <v>1492</v>
      </c>
      <c r="T264" s="294">
        <v>1</v>
      </c>
      <c r="U264" s="295">
        <v>1</v>
      </c>
      <c r="V264" s="294" t="s">
        <v>102</v>
      </c>
      <c r="W264" s="322">
        <v>0.25</v>
      </c>
      <c r="X264" s="323">
        <v>0.25</v>
      </c>
      <c r="Y264" s="322">
        <v>0.25</v>
      </c>
      <c r="Z264" s="324">
        <v>0.25</v>
      </c>
      <c r="AA264" s="299"/>
      <c r="AB264" s="300"/>
      <c r="AC264" s="300"/>
      <c r="AD264" s="300"/>
      <c r="AE264" s="300"/>
      <c r="AF264" s="300"/>
      <c r="AG264" s="300"/>
      <c r="AH264" s="300"/>
      <c r="AI264" s="300"/>
      <c r="AJ264" s="300"/>
      <c r="AK264" s="300"/>
      <c r="AL264" s="300"/>
      <c r="AM264" s="300"/>
      <c r="AN264" s="300"/>
      <c r="AO264" s="300"/>
      <c r="AP264" s="300"/>
      <c r="AQ264" s="300"/>
      <c r="AR264" s="300"/>
      <c r="AS264" s="300"/>
      <c r="AT264" s="300"/>
      <c r="AU264" s="300"/>
      <c r="AV264" s="300"/>
      <c r="AW264" s="300"/>
      <c r="AX264" s="300"/>
      <c r="AY264" s="300"/>
      <c r="AZ264" s="300"/>
      <c r="BA264" s="300"/>
      <c r="BB264" s="300"/>
      <c r="BC264" s="301"/>
      <c r="BD264" s="302"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27" t="s">
        <v>1493</v>
      </c>
      <c r="EM264" s="319" t="s">
        <v>1491</v>
      </c>
      <c r="EN264" s="275" t="s">
        <v>1492</v>
      </c>
      <c r="EO264" s="275">
        <v>1</v>
      </c>
      <c r="EP264" s="275">
        <v>1</v>
      </c>
      <c r="EQ264" s="330">
        <v>0.25</v>
      </c>
      <c r="ER264" s="330">
        <v>0.25</v>
      </c>
      <c r="ES264" s="330">
        <v>0.25</v>
      </c>
      <c r="ET264" s="824">
        <v>0.25</v>
      </c>
    </row>
    <row r="265" spans="1:150" ht="63" customHeight="1" x14ac:dyDescent="0.2">
      <c r="A265" s="770" t="s">
        <v>103</v>
      </c>
      <c r="B265" s="431" t="s">
        <v>104</v>
      </c>
      <c r="C265" s="432" t="s">
        <v>1452</v>
      </c>
      <c r="D265" s="432"/>
      <c r="E265" s="8" t="s">
        <v>57</v>
      </c>
      <c r="F265" s="650" t="str">
        <f t="shared" si="153"/>
        <v>E4.P_A</v>
      </c>
      <c r="G265" s="412" t="s">
        <v>391</v>
      </c>
      <c r="H265" s="412" t="s">
        <v>542</v>
      </c>
      <c r="I265" s="445"/>
      <c r="J265" s="285" t="s">
        <v>167</v>
      </c>
      <c r="K265" s="286" t="str">
        <f t="shared" si="154"/>
        <v>E4.P_A.MR2</v>
      </c>
      <c r="L265" s="639" t="s">
        <v>525</v>
      </c>
      <c r="M265" s="432" t="s">
        <v>1486</v>
      </c>
      <c r="N265" s="289">
        <v>277</v>
      </c>
      <c r="O265" s="289">
        <v>249</v>
      </c>
      <c r="P265" s="519" t="s">
        <v>99</v>
      </c>
      <c r="Q265" s="529" t="str">
        <f t="shared" si="155"/>
        <v>E4.P_A.MR2-MP03-1</v>
      </c>
      <c r="R265" s="423" t="s">
        <v>1495</v>
      </c>
      <c r="S265" s="315" t="s">
        <v>1496</v>
      </c>
      <c r="T265" s="382">
        <v>1</v>
      </c>
      <c r="U265" s="383">
        <v>1</v>
      </c>
      <c r="V265" s="382" t="s">
        <v>102</v>
      </c>
      <c r="W265" s="296">
        <v>1</v>
      </c>
      <c r="X265" s="297">
        <v>0</v>
      </c>
      <c r="Y265" s="296">
        <v>0</v>
      </c>
      <c r="Z265" s="298">
        <v>0</v>
      </c>
      <c r="AA265" s="384"/>
      <c r="AB265" s="385"/>
      <c r="AC265" s="385"/>
      <c r="AD265" s="385"/>
      <c r="AE265" s="385"/>
      <c r="AF265" s="385"/>
      <c r="AG265" s="385"/>
      <c r="AH265" s="385"/>
      <c r="AI265" s="385"/>
      <c r="AJ265" s="385"/>
      <c r="AK265" s="385"/>
      <c r="AL265" s="385"/>
      <c r="AM265" s="385"/>
      <c r="AN265" s="385"/>
      <c r="AO265" s="385"/>
      <c r="AP265" s="385"/>
      <c r="AQ265" s="385"/>
      <c r="AR265" s="385"/>
      <c r="AS265" s="385"/>
      <c r="AT265" s="385"/>
      <c r="AU265" s="385"/>
      <c r="AV265" s="385"/>
      <c r="AW265" s="385"/>
      <c r="AX265" s="385"/>
      <c r="AY265" s="385"/>
      <c r="AZ265" s="385"/>
      <c r="BA265" s="385"/>
      <c r="BB265" s="385"/>
      <c r="BC265" s="386"/>
      <c r="BD265" s="302"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27" t="s">
        <v>1497</v>
      </c>
      <c r="EM265" s="319" t="s">
        <v>1495</v>
      </c>
      <c r="EN265" s="275" t="s">
        <v>1496</v>
      </c>
      <c r="EO265" s="387">
        <v>1</v>
      </c>
      <c r="EP265" s="387">
        <v>1</v>
      </c>
      <c r="EQ265" s="276">
        <v>1</v>
      </c>
      <c r="ER265" s="276">
        <v>0</v>
      </c>
      <c r="ES265" s="276">
        <v>0</v>
      </c>
      <c r="ET265" s="825">
        <v>0</v>
      </c>
    </row>
    <row r="266" spans="1:150" ht="36" customHeight="1" x14ac:dyDescent="0.2">
      <c r="A266" s="770" t="s">
        <v>103</v>
      </c>
      <c r="B266" s="431" t="s">
        <v>104</v>
      </c>
      <c r="C266" s="432" t="s">
        <v>1452</v>
      </c>
      <c r="D266" s="432"/>
      <c r="E266" s="8" t="s">
        <v>57</v>
      </c>
      <c r="F266" s="650" t="str">
        <f t="shared" ref="F266:F304" si="202">+CONCATENATE(A266,E266)</f>
        <v>E4.P_A</v>
      </c>
      <c r="G266" s="412" t="s">
        <v>391</v>
      </c>
      <c r="H266" s="412" t="s">
        <v>542</v>
      </c>
      <c r="I266" s="445"/>
      <c r="J266" s="285" t="s">
        <v>167</v>
      </c>
      <c r="K266" s="286" t="str">
        <f t="shared" ref="K266:K304" si="203">+CONCATENATE(F266,".",J266)</f>
        <v>E4.P_A.MR2</v>
      </c>
      <c r="L266" s="639" t="s">
        <v>525</v>
      </c>
      <c r="M266" s="432" t="s">
        <v>1486</v>
      </c>
      <c r="N266" s="289">
        <v>277</v>
      </c>
      <c r="O266" s="289">
        <v>249</v>
      </c>
      <c r="P266" s="519" t="s">
        <v>112</v>
      </c>
      <c r="Q266" s="529" t="str">
        <f t="shared" ref="Q266:Q304" si="204">+CONCATENATE(K266,"-",P266)</f>
        <v>E4.P_A.MR2-MP04-1</v>
      </c>
      <c r="R266" s="423" t="s">
        <v>1499</v>
      </c>
      <c r="S266" s="315" t="s">
        <v>1500</v>
      </c>
      <c r="T266" s="382">
        <v>1</v>
      </c>
      <c r="U266" s="383">
        <v>1</v>
      </c>
      <c r="V266" s="382" t="s">
        <v>102</v>
      </c>
      <c r="W266" s="296">
        <v>0</v>
      </c>
      <c r="X266" s="297">
        <v>1</v>
      </c>
      <c r="Y266" s="296">
        <v>0</v>
      </c>
      <c r="Z266" s="298">
        <v>0</v>
      </c>
      <c r="AA266" s="384"/>
      <c r="AB266" s="385"/>
      <c r="AC266" s="385"/>
      <c r="AD266" s="385"/>
      <c r="AE266" s="385"/>
      <c r="AF266" s="385"/>
      <c r="AG266" s="385"/>
      <c r="AH266" s="385"/>
      <c r="AI266" s="385"/>
      <c r="AJ266" s="385"/>
      <c r="AK266" s="385"/>
      <c r="AL266" s="385"/>
      <c r="AM266" s="385"/>
      <c r="AN266" s="385"/>
      <c r="AO266" s="385"/>
      <c r="AP266" s="385"/>
      <c r="AQ266" s="385"/>
      <c r="AR266" s="385"/>
      <c r="AS266" s="385"/>
      <c r="AT266" s="385"/>
      <c r="AU266" s="385"/>
      <c r="AV266" s="385"/>
      <c r="AW266" s="385"/>
      <c r="AX266" s="385"/>
      <c r="AY266" s="385"/>
      <c r="AZ266" s="385"/>
      <c r="BA266" s="385"/>
      <c r="BB266" s="385"/>
      <c r="BC266" s="386"/>
      <c r="BD266" s="302"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27" t="s">
        <v>1501</v>
      </c>
      <c r="EM266" s="319" t="s">
        <v>1499</v>
      </c>
      <c r="EN266" s="275" t="s">
        <v>1500</v>
      </c>
      <c r="EO266" s="387">
        <v>1</v>
      </c>
      <c r="EP266" s="387">
        <v>1</v>
      </c>
      <c r="EQ266" s="276">
        <v>0</v>
      </c>
      <c r="ER266" s="276">
        <v>1</v>
      </c>
      <c r="ES266" s="276">
        <v>0</v>
      </c>
      <c r="ET266" s="825">
        <v>0</v>
      </c>
    </row>
    <row r="267" spans="1:150" ht="39" customHeight="1" x14ac:dyDescent="0.2">
      <c r="A267" s="770" t="s">
        <v>103</v>
      </c>
      <c r="B267" s="431" t="s">
        <v>104</v>
      </c>
      <c r="C267" s="432" t="s">
        <v>1452</v>
      </c>
      <c r="D267" s="432"/>
      <c r="E267" s="8" t="s">
        <v>57</v>
      </c>
      <c r="F267" s="650" t="str">
        <f t="shared" si="202"/>
        <v>E4.P_A</v>
      </c>
      <c r="G267" s="412" t="s">
        <v>391</v>
      </c>
      <c r="H267" s="412" t="s">
        <v>542</v>
      </c>
      <c r="I267" s="445"/>
      <c r="J267" s="285" t="s">
        <v>167</v>
      </c>
      <c r="K267" s="286" t="str">
        <f t="shared" si="203"/>
        <v>E4.P_A.MR2</v>
      </c>
      <c r="L267" s="639" t="s">
        <v>525</v>
      </c>
      <c r="M267" s="432" t="s">
        <v>1486</v>
      </c>
      <c r="N267" s="289">
        <v>277</v>
      </c>
      <c r="O267" s="289">
        <v>249</v>
      </c>
      <c r="P267" s="519" t="s">
        <v>122</v>
      </c>
      <c r="Q267" s="529" t="str">
        <f t="shared" si="204"/>
        <v>E4.P_A.MR2-MP05-1</v>
      </c>
      <c r="R267" s="423" t="s">
        <v>1503</v>
      </c>
      <c r="S267" s="315" t="s">
        <v>1504</v>
      </c>
      <c r="T267" s="382">
        <v>0</v>
      </c>
      <c r="U267" s="383">
        <v>1</v>
      </c>
      <c r="V267" s="382" t="s">
        <v>67</v>
      </c>
      <c r="W267" s="296">
        <v>0</v>
      </c>
      <c r="X267" s="297">
        <v>0</v>
      </c>
      <c r="Y267" s="316">
        <v>0.5</v>
      </c>
      <c r="Z267" s="317">
        <v>0.5</v>
      </c>
      <c r="AA267" s="384"/>
      <c r="AB267" s="385"/>
      <c r="AC267" s="385"/>
      <c r="AD267" s="385"/>
      <c r="AE267" s="385"/>
      <c r="AF267" s="385"/>
      <c r="AG267" s="385"/>
      <c r="AH267" s="385"/>
      <c r="AI267" s="385"/>
      <c r="AJ267" s="385"/>
      <c r="AK267" s="385"/>
      <c r="AL267" s="385"/>
      <c r="AM267" s="385"/>
      <c r="AN267" s="385"/>
      <c r="AO267" s="385"/>
      <c r="AP267" s="385"/>
      <c r="AQ267" s="385"/>
      <c r="AR267" s="385"/>
      <c r="AS267" s="385"/>
      <c r="AT267" s="385"/>
      <c r="AU267" s="385"/>
      <c r="AV267" s="385"/>
      <c r="AW267" s="385"/>
      <c r="AX267" s="385"/>
      <c r="AY267" s="385"/>
      <c r="AZ267" s="385"/>
      <c r="BA267" s="385"/>
      <c r="BB267" s="385"/>
      <c r="BC267" s="386"/>
      <c r="BD267" s="302"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27" t="s">
        <v>1505</v>
      </c>
      <c r="EM267" s="319" t="s">
        <v>1503</v>
      </c>
      <c r="EN267" s="275" t="s">
        <v>1504</v>
      </c>
      <c r="EO267" s="387">
        <v>0</v>
      </c>
      <c r="EP267" s="387">
        <v>1</v>
      </c>
      <c r="EQ267" s="276">
        <v>0</v>
      </c>
      <c r="ER267" s="276">
        <v>0</v>
      </c>
      <c r="ES267" s="277">
        <v>0.5</v>
      </c>
      <c r="ET267" s="828">
        <v>0.5</v>
      </c>
    </row>
    <row r="268" spans="1:150" ht="40.5" customHeight="1" thickBot="1" x14ac:dyDescent="0.25">
      <c r="A268" s="770" t="s">
        <v>103</v>
      </c>
      <c r="B268" s="431" t="s">
        <v>104</v>
      </c>
      <c r="C268" s="432" t="s">
        <v>1452</v>
      </c>
      <c r="D268" s="432"/>
      <c r="E268" s="8" t="s">
        <v>57</v>
      </c>
      <c r="F268" s="650" t="str">
        <f t="shared" si="202"/>
        <v>E4.P_A</v>
      </c>
      <c r="G268" s="412" t="s">
        <v>391</v>
      </c>
      <c r="H268" s="412" t="s">
        <v>542</v>
      </c>
      <c r="I268" s="449"/>
      <c r="J268" s="342" t="s">
        <v>167</v>
      </c>
      <c r="K268" s="402" t="str">
        <f t="shared" si="203"/>
        <v>E4.P_A.MR2</v>
      </c>
      <c r="L268" s="640" t="s">
        <v>525</v>
      </c>
      <c r="M268" s="600" t="s">
        <v>1486</v>
      </c>
      <c r="N268" s="429">
        <v>277</v>
      </c>
      <c r="O268" s="429">
        <v>249</v>
      </c>
      <c r="P268" s="776" t="s">
        <v>132</v>
      </c>
      <c r="Q268" s="552" t="str">
        <f t="shared" si="204"/>
        <v>E4.P_A.MR2-MP06-1</v>
      </c>
      <c r="R268" s="478" t="s">
        <v>1507</v>
      </c>
      <c r="S268" s="338" t="s">
        <v>1508</v>
      </c>
      <c r="T268" s="394">
        <v>0</v>
      </c>
      <c r="U268" s="395">
        <v>1</v>
      </c>
      <c r="V268" s="394" t="s">
        <v>67</v>
      </c>
      <c r="W268" s="404">
        <v>0.3</v>
      </c>
      <c r="X268" s="623">
        <v>0</v>
      </c>
      <c r="Y268" s="404">
        <v>0.3</v>
      </c>
      <c r="Z268" s="405">
        <v>0.4</v>
      </c>
      <c r="AA268" s="384"/>
      <c r="AB268" s="385"/>
      <c r="AC268" s="385"/>
      <c r="AD268" s="385"/>
      <c r="AE268" s="385"/>
      <c r="AF268" s="385"/>
      <c r="AG268" s="385"/>
      <c r="AH268" s="385"/>
      <c r="AI268" s="385"/>
      <c r="AJ268" s="385"/>
      <c r="AK268" s="385"/>
      <c r="AL268" s="385"/>
      <c r="AM268" s="385"/>
      <c r="AN268" s="385"/>
      <c r="AO268" s="385"/>
      <c r="AP268" s="385"/>
      <c r="AQ268" s="385"/>
      <c r="AR268" s="385"/>
      <c r="AS268" s="385"/>
      <c r="AT268" s="385"/>
      <c r="AU268" s="385"/>
      <c r="AV268" s="385"/>
      <c r="AW268" s="385"/>
      <c r="AX268" s="385"/>
      <c r="AY268" s="385"/>
      <c r="AZ268" s="385"/>
      <c r="BA268" s="385"/>
      <c r="BB268" s="385"/>
      <c r="BC268" s="386"/>
      <c r="BD268" s="302"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27" t="s">
        <v>1509</v>
      </c>
      <c r="EM268" s="319" t="s">
        <v>1507</v>
      </c>
      <c r="EN268" s="275" t="s">
        <v>1508</v>
      </c>
      <c r="EO268" s="387">
        <v>0</v>
      </c>
      <c r="EP268" s="387">
        <v>1</v>
      </c>
      <c r="EQ268" s="277">
        <v>0.3</v>
      </c>
      <c r="ER268" s="277">
        <v>0</v>
      </c>
      <c r="ES268" s="277">
        <v>0.3</v>
      </c>
      <c r="ET268" s="828">
        <v>0.4</v>
      </c>
    </row>
    <row r="269" spans="1:150" ht="98.25" customHeight="1" x14ac:dyDescent="0.2">
      <c r="A269" s="770" t="s">
        <v>103</v>
      </c>
      <c r="B269" s="431" t="s">
        <v>104</v>
      </c>
      <c r="C269" s="432" t="s">
        <v>1452</v>
      </c>
      <c r="D269" s="432"/>
      <c r="E269" s="8" t="s">
        <v>57</v>
      </c>
      <c r="F269" s="650" t="str">
        <f t="shared" si="202"/>
        <v>E4.P_A</v>
      </c>
      <c r="G269" s="288" t="s">
        <v>391</v>
      </c>
      <c r="H269" s="288" t="s">
        <v>542</v>
      </c>
      <c r="I269" s="777" t="s">
        <v>1511</v>
      </c>
      <c r="J269" s="437" t="s">
        <v>212</v>
      </c>
      <c r="K269" s="400" t="str">
        <f t="shared" si="203"/>
        <v>E4.P_A.MR3</v>
      </c>
      <c r="L269" s="362" t="s">
        <v>537</v>
      </c>
      <c r="M269" s="363" t="s">
        <v>1512</v>
      </c>
      <c r="N269" s="778">
        <v>4.9000000000000002E-2</v>
      </c>
      <c r="O269" s="408">
        <v>0.05</v>
      </c>
      <c r="P269" s="712" t="s">
        <v>64</v>
      </c>
      <c r="Q269" s="713" t="str">
        <f t="shared" si="204"/>
        <v>E4.P_A.MR3-MP01-1</v>
      </c>
      <c r="R269" s="419" t="s">
        <v>1513</v>
      </c>
      <c r="S269" s="369" t="s">
        <v>1488</v>
      </c>
      <c r="T269" s="619">
        <v>0</v>
      </c>
      <c r="U269" s="620">
        <v>1</v>
      </c>
      <c r="V269" s="619" t="s">
        <v>67</v>
      </c>
      <c r="W269" s="779">
        <v>0.25</v>
      </c>
      <c r="X269" s="780">
        <v>0.25</v>
      </c>
      <c r="Y269" s="779">
        <v>0.25</v>
      </c>
      <c r="Z269" s="781">
        <v>0.25</v>
      </c>
      <c r="AA269" s="299"/>
      <c r="AB269" s="300"/>
      <c r="AC269" s="300"/>
      <c r="AD269" s="300"/>
      <c r="AE269" s="300"/>
      <c r="AF269" s="300"/>
      <c r="AG269" s="300"/>
      <c r="AH269" s="300"/>
      <c r="AI269" s="300"/>
      <c r="AJ269" s="300"/>
      <c r="AK269" s="300"/>
      <c r="AL269" s="300"/>
      <c r="AM269" s="300"/>
      <c r="AN269" s="300"/>
      <c r="AO269" s="300"/>
      <c r="AP269" s="300"/>
      <c r="AQ269" s="300"/>
      <c r="AR269" s="300"/>
      <c r="AS269" s="300"/>
      <c r="AT269" s="300"/>
      <c r="AU269" s="300"/>
      <c r="AV269" s="300"/>
      <c r="AW269" s="300"/>
      <c r="AX269" s="300"/>
      <c r="AY269" s="300"/>
      <c r="AZ269" s="300"/>
      <c r="BA269" s="300"/>
      <c r="BB269" s="300"/>
      <c r="BC269" s="301"/>
      <c r="BD269" s="302"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21" t="s">
        <v>1514</v>
      </c>
      <c r="EM269" s="319" t="s">
        <v>1513</v>
      </c>
      <c r="EN269" s="275" t="s">
        <v>1488</v>
      </c>
      <c r="EO269" s="275">
        <v>0</v>
      </c>
      <c r="EP269" s="275">
        <v>1</v>
      </c>
      <c r="EQ269" s="330">
        <v>0.25</v>
      </c>
      <c r="ER269" s="330">
        <v>0.25</v>
      </c>
      <c r="ES269" s="330">
        <v>0.25</v>
      </c>
      <c r="ET269" s="824">
        <v>0.25</v>
      </c>
    </row>
    <row r="270" spans="1:150" ht="35.25" customHeight="1" x14ac:dyDescent="0.2">
      <c r="A270" s="770" t="s">
        <v>103</v>
      </c>
      <c r="B270" s="431" t="s">
        <v>104</v>
      </c>
      <c r="C270" s="432" t="s">
        <v>1452</v>
      </c>
      <c r="D270" s="432"/>
      <c r="E270" s="8" t="s">
        <v>57</v>
      </c>
      <c r="F270" s="650" t="str">
        <f t="shared" si="202"/>
        <v>E4.P_A</v>
      </c>
      <c r="G270" s="288" t="s">
        <v>391</v>
      </c>
      <c r="H270" s="288" t="s">
        <v>542</v>
      </c>
      <c r="I270" s="445"/>
      <c r="J270" s="285" t="s">
        <v>212</v>
      </c>
      <c r="K270" s="286" t="str">
        <f t="shared" si="203"/>
        <v>E4.P_A.MR3</v>
      </c>
      <c r="L270" s="411" t="s">
        <v>537</v>
      </c>
      <c r="M270" s="412" t="s">
        <v>1512</v>
      </c>
      <c r="N270" s="782">
        <v>4.9000000000000002E-2</v>
      </c>
      <c r="O270" s="289">
        <v>0.05</v>
      </c>
      <c r="P270" s="519" t="s">
        <v>87</v>
      </c>
      <c r="Q270" s="529" t="str">
        <f t="shared" si="204"/>
        <v>E4.P_A.MR3-MP02-1</v>
      </c>
      <c r="R270" s="423" t="s">
        <v>1516</v>
      </c>
      <c r="S270" s="315" t="s">
        <v>1517</v>
      </c>
      <c r="T270" s="294">
        <v>5</v>
      </c>
      <c r="U270" s="295">
        <v>10</v>
      </c>
      <c r="V270" s="294" t="s">
        <v>67</v>
      </c>
      <c r="W270" s="296">
        <v>0</v>
      </c>
      <c r="X270" s="297">
        <v>5</v>
      </c>
      <c r="Y270" s="296">
        <v>0</v>
      </c>
      <c r="Z270" s="298">
        <v>5</v>
      </c>
      <c r="AA270" s="299"/>
      <c r="AB270" s="300"/>
      <c r="AC270" s="300"/>
      <c r="AD270" s="300"/>
      <c r="AE270" s="300"/>
      <c r="AF270" s="300"/>
      <c r="AG270" s="300"/>
      <c r="AH270" s="300"/>
      <c r="AI270" s="300"/>
      <c r="AJ270" s="300"/>
      <c r="AK270" s="300"/>
      <c r="AL270" s="300"/>
      <c r="AM270" s="300"/>
      <c r="AN270" s="300"/>
      <c r="AO270" s="300"/>
      <c r="AP270" s="300"/>
      <c r="AQ270" s="300"/>
      <c r="AR270" s="300"/>
      <c r="AS270" s="300"/>
      <c r="AT270" s="300"/>
      <c r="AU270" s="300"/>
      <c r="AV270" s="300"/>
      <c r="AW270" s="300"/>
      <c r="AX270" s="300"/>
      <c r="AY270" s="300"/>
      <c r="AZ270" s="300"/>
      <c r="BA270" s="300"/>
      <c r="BB270" s="300"/>
      <c r="BC270" s="301"/>
      <c r="BD270" s="302"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27" t="s">
        <v>1518</v>
      </c>
      <c r="EM270" s="319" t="s">
        <v>1516</v>
      </c>
      <c r="EN270" s="275" t="s">
        <v>1517</v>
      </c>
      <c r="EO270" s="275">
        <v>5</v>
      </c>
      <c r="EP270" s="275">
        <v>10</v>
      </c>
      <c r="EQ270" s="276">
        <v>0</v>
      </c>
      <c r="ER270" s="276">
        <v>5</v>
      </c>
      <c r="ES270" s="813">
        <v>3</v>
      </c>
      <c r="ET270" s="829">
        <v>2</v>
      </c>
    </row>
    <row r="271" spans="1:150" ht="39" customHeight="1" thickBot="1" x14ac:dyDescent="0.25">
      <c r="A271" s="770" t="s">
        <v>103</v>
      </c>
      <c r="B271" s="431" t="s">
        <v>104</v>
      </c>
      <c r="C271" s="432" t="s">
        <v>1452</v>
      </c>
      <c r="D271" s="432"/>
      <c r="E271" s="8" t="s">
        <v>57</v>
      </c>
      <c r="F271" s="650" t="str">
        <f t="shared" si="202"/>
        <v>E4.P_A</v>
      </c>
      <c r="G271" s="288" t="s">
        <v>391</v>
      </c>
      <c r="H271" s="288" t="s">
        <v>542</v>
      </c>
      <c r="I271" s="449"/>
      <c r="J271" s="342" t="s">
        <v>212</v>
      </c>
      <c r="K271" s="402" t="str">
        <f t="shared" si="203"/>
        <v>E4.P_A.MR3</v>
      </c>
      <c r="L271" s="427" t="s">
        <v>537</v>
      </c>
      <c r="M271" s="428" t="s">
        <v>1512</v>
      </c>
      <c r="N271" s="783">
        <v>4.9000000000000002E-2</v>
      </c>
      <c r="O271" s="429">
        <v>0.05</v>
      </c>
      <c r="P271" s="776" t="s">
        <v>99</v>
      </c>
      <c r="Q271" s="552" t="str">
        <f t="shared" si="204"/>
        <v>E4.P_A.MR3-MP03-1</v>
      </c>
      <c r="R271" s="478" t="s">
        <v>1520</v>
      </c>
      <c r="S271" s="338" t="s">
        <v>1521</v>
      </c>
      <c r="T271" s="339">
        <v>1</v>
      </c>
      <c r="U271" s="340">
        <v>2</v>
      </c>
      <c r="V271" s="294" t="s">
        <v>67</v>
      </c>
      <c r="W271" s="316">
        <v>0.3</v>
      </c>
      <c r="X271" s="331">
        <v>0.3</v>
      </c>
      <c r="Y271" s="316">
        <v>1.1000000000000001</v>
      </c>
      <c r="Z271" s="317">
        <v>0.3</v>
      </c>
      <c r="AA271" s="299"/>
      <c r="AB271" s="300"/>
      <c r="AC271" s="300"/>
      <c r="AD271" s="300"/>
      <c r="AE271" s="300"/>
      <c r="AF271" s="300"/>
      <c r="AG271" s="300"/>
      <c r="AH271" s="300"/>
      <c r="AI271" s="300"/>
      <c r="AJ271" s="300"/>
      <c r="AK271" s="300"/>
      <c r="AL271" s="300"/>
      <c r="AM271" s="300"/>
      <c r="AN271" s="300"/>
      <c r="AO271" s="300"/>
      <c r="AP271" s="300"/>
      <c r="AQ271" s="300"/>
      <c r="AR271" s="300"/>
      <c r="AS271" s="300"/>
      <c r="AT271" s="300"/>
      <c r="AU271" s="300"/>
      <c r="AV271" s="300"/>
      <c r="AW271" s="300"/>
      <c r="AX271" s="300"/>
      <c r="AY271" s="300"/>
      <c r="AZ271" s="300"/>
      <c r="BA271" s="300"/>
      <c r="BB271" s="300"/>
      <c r="BC271" s="301"/>
      <c r="BD271" s="302"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27" t="s">
        <v>1522</v>
      </c>
      <c r="EM271" s="319" t="s">
        <v>1520</v>
      </c>
      <c r="EN271" s="275" t="s">
        <v>1521</v>
      </c>
      <c r="EO271" s="275">
        <v>1</v>
      </c>
      <c r="EP271" s="275">
        <v>2</v>
      </c>
      <c r="EQ271" s="277">
        <v>0.3</v>
      </c>
      <c r="ER271" s="277">
        <v>0.3</v>
      </c>
      <c r="ES271" s="277">
        <v>1.1000000000000001</v>
      </c>
      <c r="ET271" s="828">
        <v>0.3</v>
      </c>
    </row>
    <row r="272" spans="1:150" ht="147" customHeight="1" x14ac:dyDescent="0.2">
      <c r="A272" s="770" t="s">
        <v>103</v>
      </c>
      <c r="B272" s="431" t="s">
        <v>104</v>
      </c>
      <c r="C272" s="432" t="s">
        <v>1452</v>
      </c>
      <c r="D272" s="432"/>
      <c r="E272" s="8" t="s">
        <v>57</v>
      </c>
      <c r="F272" s="650" t="str">
        <f t="shared" si="202"/>
        <v>E4.P_A</v>
      </c>
      <c r="G272" s="412" t="s">
        <v>391</v>
      </c>
      <c r="H272" s="412" t="s">
        <v>542</v>
      </c>
      <c r="I272" s="406" t="s">
        <v>1524</v>
      </c>
      <c r="J272" s="437" t="s">
        <v>268</v>
      </c>
      <c r="K272" s="400" t="str">
        <f t="shared" si="203"/>
        <v>E4.P_A.MR4</v>
      </c>
      <c r="L272" s="362" t="s">
        <v>547</v>
      </c>
      <c r="M272" s="363" t="s">
        <v>1525</v>
      </c>
      <c r="N272" s="757">
        <v>7357</v>
      </c>
      <c r="O272" s="482">
        <v>11035</v>
      </c>
      <c r="P272" s="784" t="s">
        <v>64</v>
      </c>
      <c r="Q272" s="769" t="str">
        <f t="shared" si="204"/>
        <v>E4.P_A.MR4-MP01-1</v>
      </c>
      <c r="R272" s="423" t="s">
        <v>1526</v>
      </c>
      <c r="S272" s="315" t="s">
        <v>1527</v>
      </c>
      <c r="T272" s="294">
        <v>0</v>
      </c>
      <c r="U272" s="295">
        <v>1</v>
      </c>
      <c r="V272" s="294" t="s">
        <v>67</v>
      </c>
      <c r="W272" s="322">
        <v>0.25</v>
      </c>
      <c r="X272" s="323">
        <v>0.25</v>
      </c>
      <c r="Y272" s="322">
        <v>0.25</v>
      </c>
      <c r="Z272" s="324">
        <v>0.25</v>
      </c>
      <c r="AA272" s="299"/>
      <c r="AB272" s="300"/>
      <c r="AC272" s="300"/>
      <c r="AD272" s="300"/>
      <c r="AE272" s="300"/>
      <c r="AF272" s="300"/>
      <c r="AG272" s="300"/>
      <c r="AH272" s="300"/>
      <c r="AI272" s="300"/>
      <c r="AJ272" s="300"/>
      <c r="AK272" s="300"/>
      <c r="AL272" s="300"/>
      <c r="AM272" s="300"/>
      <c r="AN272" s="300"/>
      <c r="AO272" s="300"/>
      <c r="AP272" s="300"/>
      <c r="AQ272" s="300"/>
      <c r="AR272" s="300"/>
      <c r="AS272" s="300"/>
      <c r="AT272" s="300"/>
      <c r="AU272" s="300"/>
      <c r="AV272" s="300"/>
      <c r="AW272" s="300"/>
      <c r="AX272" s="300"/>
      <c r="AY272" s="300"/>
      <c r="AZ272" s="300"/>
      <c r="BA272" s="300"/>
      <c r="BB272" s="300"/>
      <c r="BC272" s="301"/>
      <c r="BD272" s="302"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33" t="s">
        <v>1528</v>
      </c>
      <c r="EM272" s="319" t="s">
        <v>1526</v>
      </c>
      <c r="EN272" s="275" t="s">
        <v>1527</v>
      </c>
      <c r="EO272" s="275">
        <v>0</v>
      </c>
      <c r="EP272" s="275">
        <v>1</v>
      </c>
      <c r="EQ272" s="330">
        <v>0.25</v>
      </c>
      <c r="ER272" s="330">
        <v>0.25</v>
      </c>
      <c r="ES272" s="330">
        <v>0.25</v>
      </c>
      <c r="ET272" s="824">
        <v>0.25</v>
      </c>
    </row>
    <row r="273" spans="1:150" ht="39" customHeight="1" x14ac:dyDescent="0.2">
      <c r="A273" s="770" t="s">
        <v>103</v>
      </c>
      <c r="B273" s="431" t="s">
        <v>104</v>
      </c>
      <c r="C273" s="432" t="s">
        <v>1452</v>
      </c>
      <c r="D273" s="432"/>
      <c r="E273" s="8" t="s">
        <v>57</v>
      </c>
      <c r="F273" s="650" t="str">
        <f t="shared" si="202"/>
        <v>E4.P_A</v>
      </c>
      <c r="G273" s="412" t="s">
        <v>391</v>
      </c>
      <c r="H273" s="412" t="s">
        <v>542</v>
      </c>
      <c r="I273" s="445"/>
      <c r="J273" s="285" t="s">
        <v>268</v>
      </c>
      <c r="K273" s="286" t="str">
        <f t="shared" si="203"/>
        <v>E4.P_A.MR4</v>
      </c>
      <c r="L273" s="411" t="s">
        <v>547</v>
      </c>
      <c r="M273" s="412" t="s">
        <v>1525</v>
      </c>
      <c r="N273" s="758">
        <v>7357</v>
      </c>
      <c r="O273" s="494">
        <v>11035</v>
      </c>
      <c r="P273" s="772" t="s">
        <v>87</v>
      </c>
      <c r="Q273" s="771" t="str">
        <f t="shared" si="204"/>
        <v>E4.P_A.MR4-MP02-1</v>
      </c>
      <c r="R273" s="423" t="s">
        <v>1530</v>
      </c>
      <c r="S273" s="315" t="s">
        <v>1531</v>
      </c>
      <c r="T273" s="294">
        <v>1</v>
      </c>
      <c r="U273" s="295">
        <v>3</v>
      </c>
      <c r="V273" s="294" t="s">
        <v>67</v>
      </c>
      <c r="W273" s="296">
        <v>0</v>
      </c>
      <c r="X273" s="297">
        <v>1</v>
      </c>
      <c r="Y273" s="296">
        <v>1</v>
      </c>
      <c r="Z273" s="298">
        <v>1</v>
      </c>
      <c r="AA273" s="299"/>
      <c r="AB273" s="300"/>
      <c r="AC273" s="300"/>
      <c r="AD273" s="300"/>
      <c r="AE273" s="300"/>
      <c r="AF273" s="300"/>
      <c r="AG273" s="300"/>
      <c r="AH273" s="300"/>
      <c r="AI273" s="300"/>
      <c r="AJ273" s="300"/>
      <c r="AK273" s="300"/>
      <c r="AL273" s="300"/>
      <c r="AM273" s="300"/>
      <c r="AN273" s="300"/>
      <c r="AO273" s="300"/>
      <c r="AP273" s="300"/>
      <c r="AQ273" s="300"/>
      <c r="AR273" s="300"/>
      <c r="AS273" s="300"/>
      <c r="AT273" s="300"/>
      <c r="AU273" s="300"/>
      <c r="AV273" s="300"/>
      <c r="AW273" s="300"/>
      <c r="AX273" s="300"/>
      <c r="AY273" s="300"/>
      <c r="AZ273" s="300"/>
      <c r="BA273" s="300"/>
      <c r="BB273" s="300"/>
      <c r="BC273" s="301"/>
      <c r="BD273" s="302"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33" t="s">
        <v>1532</v>
      </c>
      <c r="EM273" s="319" t="s">
        <v>1530</v>
      </c>
      <c r="EN273" s="275" t="s">
        <v>1531</v>
      </c>
      <c r="EO273" s="275">
        <v>1</v>
      </c>
      <c r="EP273" s="275">
        <v>3</v>
      </c>
      <c r="EQ273" s="276">
        <v>0</v>
      </c>
      <c r="ER273" s="276">
        <v>1</v>
      </c>
      <c r="ES273" s="276">
        <v>1</v>
      </c>
      <c r="ET273" s="825">
        <v>1</v>
      </c>
    </row>
    <row r="274" spans="1:150" ht="35.25" customHeight="1" thickBot="1" x14ac:dyDescent="0.25">
      <c r="A274" s="770" t="s">
        <v>103</v>
      </c>
      <c r="B274" s="431" t="s">
        <v>104</v>
      </c>
      <c r="C274" s="432" t="s">
        <v>1452</v>
      </c>
      <c r="D274" s="432"/>
      <c r="E274" s="8" t="s">
        <v>57</v>
      </c>
      <c r="F274" s="650" t="str">
        <f t="shared" si="202"/>
        <v>E4.P_A</v>
      </c>
      <c r="G274" s="428" t="s">
        <v>391</v>
      </c>
      <c r="H274" s="428" t="s">
        <v>542</v>
      </c>
      <c r="I274" s="449"/>
      <c r="J274" s="342" t="s">
        <v>268</v>
      </c>
      <c r="K274" s="402" t="str">
        <f t="shared" si="203"/>
        <v>E4.P_A.MR4</v>
      </c>
      <c r="L274" s="427" t="s">
        <v>547</v>
      </c>
      <c r="M274" s="428" t="s">
        <v>1525</v>
      </c>
      <c r="N274" s="759">
        <v>7357</v>
      </c>
      <c r="O274" s="500">
        <v>11035</v>
      </c>
      <c r="P274" s="773" t="s">
        <v>99</v>
      </c>
      <c r="Q274" s="785" t="str">
        <f t="shared" si="204"/>
        <v>E4.P_A.MR4-MP03-1</v>
      </c>
      <c r="R274" s="478" t="s">
        <v>1534</v>
      </c>
      <c r="S274" s="338" t="s">
        <v>1488</v>
      </c>
      <c r="T274" s="339">
        <v>0</v>
      </c>
      <c r="U274" s="340">
        <v>1</v>
      </c>
      <c r="V274" s="339" t="s">
        <v>67</v>
      </c>
      <c r="W274" s="504">
        <v>0</v>
      </c>
      <c r="X274" s="786">
        <v>0.5</v>
      </c>
      <c r="Y274" s="787">
        <v>0</v>
      </c>
      <c r="Z274" s="570">
        <v>0.5</v>
      </c>
      <c r="AA274" s="299"/>
      <c r="AB274" s="300"/>
      <c r="AC274" s="300"/>
      <c r="AD274" s="300"/>
      <c r="AE274" s="300"/>
      <c r="AF274" s="300"/>
      <c r="AG274" s="300"/>
      <c r="AH274" s="300"/>
      <c r="AI274" s="300"/>
      <c r="AJ274" s="300"/>
      <c r="AK274" s="300"/>
      <c r="AL274" s="300"/>
      <c r="AM274" s="300"/>
      <c r="AN274" s="300"/>
      <c r="AO274" s="300"/>
      <c r="AP274" s="300"/>
      <c r="AQ274" s="300"/>
      <c r="AR274" s="300"/>
      <c r="AS274" s="300"/>
      <c r="AT274" s="300"/>
      <c r="AU274" s="300"/>
      <c r="AV274" s="300"/>
      <c r="AW274" s="300"/>
      <c r="AX274" s="300"/>
      <c r="AY274" s="300"/>
      <c r="AZ274" s="300"/>
      <c r="BA274" s="300"/>
      <c r="BB274" s="300"/>
      <c r="BC274" s="301"/>
      <c r="BD274" s="302"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33" t="s">
        <v>1535</v>
      </c>
      <c r="EM274" s="319" t="s">
        <v>1534</v>
      </c>
      <c r="EN274" s="275" t="s">
        <v>1488</v>
      </c>
      <c r="EO274" s="275">
        <v>0</v>
      </c>
      <c r="EP274" s="275">
        <v>1</v>
      </c>
      <c r="EQ274" s="276">
        <v>0</v>
      </c>
      <c r="ER274" s="277">
        <v>0.5</v>
      </c>
      <c r="ES274" s="277">
        <v>0</v>
      </c>
      <c r="ET274" s="828">
        <v>0.5</v>
      </c>
    </row>
    <row r="275" spans="1:150" ht="101.25" customHeight="1" x14ac:dyDescent="0.2">
      <c r="A275" s="770" t="s">
        <v>103</v>
      </c>
      <c r="B275" s="431" t="s">
        <v>104</v>
      </c>
      <c r="C275" s="432" t="s">
        <v>1452</v>
      </c>
      <c r="D275" s="433" t="s">
        <v>1537</v>
      </c>
      <c r="E275" s="3" t="s">
        <v>372</v>
      </c>
      <c r="F275" s="3" t="str">
        <f t="shared" si="202"/>
        <v>E4.P_B</v>
      </c>
      <c r="G275" s="481" t="s">
        <v>402</v>
      </c>
      <c r="H275" s="363" t="s">
        <v>572</v>
      </c>
      <c r="I275" s="406" t="s">
        <v>1538</v>
      </c>
      <c r="J275" s="437" t="s">
        <v>61</v>
      </c>
      <c r="K275" s="400" t="str">
        <f t="shared" si="203"/>
        <v>E4.P_B.MR1</v>
      </c>
      <c r="L275" s="362" t="s">
        <v>554</v>
      </c>
      <c r="M275" s="363" t="s">
        <v>1539</v>
      </c>
      <c r="N275" s="364">
        <v>4</v>
      </c>
      <c r="O275" s="248">
        <v>6</v>
      </c>
      <c r="P275" s="366" t="s">
        <v>64</v>
      </c>
      <c r="Q275" s="367" t="str">
        <f t="shared" si="204"/>
        <v>E4.P_B.MR1-MP01-1</v>
      </c>
      <c r="R275" s="419" t="s">
        <v>1540</v>
      </c>
      <c r="S275" s="369" t="s">
        <v>1541</v>
      </c>
      <c r="T275" s="370">
        <v>0</v>
      </c>
      <c r="U275" s="371">
        <v>1</v>
      </c>
      <c r="V275" s="370" t="s">
        <v>67</v>
      </c>
      <c r="W275" s="256">
        <v>0</v>
      </c>
      <c r="X275" s="372">
        <v>1</v>
      </c>
      <c r="Y275" s="256">
        <v>0</v>
      </c>
      <c r="Z275" s="373">
        <v>0</v>
      </c>
      <c r="AA275" s="592">
        <f>20000000+10000000-1350419925+1320419925</f>
        <v>0</v>
      </c>
      <c r="AB275" s="593">
        <v>0</v>
      </c>
      <c r="AC275" s="593">
        <f>1000000000-1000000000</f>
        <v>0</v>
      </c>
      <c r="AD275" s="593">
        <v>0</v>
      </c>
      <c r="AE275" s="593">
        <v>0</v>
      </c>
      <c r="AF275" s="593">
        <f>620372665+47260-320372665-47260</f>
        <v>300000000</v>
      </c>
      <c r="AG275" s="593">
        <f>SUM(AA275:AF275)</f>
        <v>300000000</v>
      </c>
      <c r="AH275" s="593">
        <f t="shared" ref="AH275:AM275" si="205">AA275*1.035</f>
        <v>0</v>
      </c>
      <c r="AI275" s="593">
        <f t="shared" si="205"/>
        <v>0</v>
      </c>
      <c r="AJ275" s="593">
        <f t="shared" si="205"/>
        <v>0</v>
      </c>
      <c r="AK275" s="593">
        <f t="shared" si="205"/>
        <v>0</v>
      </c>
      <c r="AL275" s="593">
        <f t="shared" si="205"/>
        <v>0</v>
      </c>
      <c r="AM275" s="593">
        <f t="shared" si="205"/>
        <v>310500000</v>
      </c>
      <c r="AN275" s="593">
        <f>SUM(AH275:AM275)</f>
        <v>310500000</v>
      </c>
      <c r="AO275" s="593">
        <f t="shared" ref="AO275:AT275" si="206">AH275*1.035</f>
        <v>0</v>
      </c>
      <c r="AP275" s="593">
        <f t="shared" si="206"/>
        <v>0</v>
      </c>
      <c r="AQ275" s="593">
        <f t="shared" si="206"/>
        <v>0</v>
      </c>
      <c r="AR275" s="593">
        <f t="shared" si="206"/>
        <v>0</v>
      </c>
      <c r="AS275" s="593">
        <f t="shared" si="206"/>
        <v>0</v>
      </c>
      <c r="AT275" s="593">
        <f t="shared" si="206"/>
        <v>321367500</v>
      </c>
      <c r="AU275" s="593">
        <f>SUM(AO275:AT275)</f>
        <v>321367500</v>
      </c>
      <c r="AV275" s="593">
        <f t="shared" ref="AV275:BA275" si="207">AO275*1.035</f>
        <v>0</v>
      </c>
      <c r="AW275" s="593">
        <f t="shared" si="207"/>
        <v>0</v>
      </c>
      <c r="AX275" s="593">
        <f t="shared" si="207"/>
        <v>0</v>
      </c>
      <c r="AY275" s="593">
        <f t="shared" si="207"/>
        <v>0</v>
      </c>
      <c r="AZ275" s="593">
        <f t="shared" si="207"/>
        <v>0</v>
      </c>
      <c r="BA275" s="593">
        <f t="shared" si="207"/>
        <v>332615362.5</v>
      </c>
      <c r="BB275" s="593">
        <f>SUM(AV275:BA275)</f>
        <v>332615362.5</v>
      </c>
      <c r="BC275" s="661">
        <f t="shared" ref="BC275" si="208">+BB275+AU275+AN275+AG275</f>
        <v>1264482862.5</v>
      </c>
      <c r="BD275" s="302"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27" t="s">
        <v>1542</v>
      </c>
      <c r="EM275" s="319" t="s">
        <v>1540</v>
      </c>
      <c r="EN275" s="275" t="s">
        <v>1541</v>
      </c>
      <c r="EO275" s="275">
        <v>0</v>
      </c>
      <c r="EP275" s="275">
        <v>1</v>
      </c>
      <c r="EQ275" s="276">
        <v>0</v>
      </c>
      <c r="ER275" s="276">
        <v>1</v>
      </c>
      <c r="ES275" s="276">
        <v>0</v>
      </c>
      <c r="ET275" s="825">
        <v>0</v>
      </c>
    </row>
    <row r="276" spans="1:150" ht="38.25" customHeight="1" x14ac:dyDescent="0.2">
      <c r="A276" s="770" t="s">
        <v>103</v>
      </c>
      <c r="B276" s="431" t="s">
        <v>104</v>
      </c>
      <c r="C276" s="432" t="s">
        <v>1452</v>
      </c>
      <c r="D276" s="432"/>
      <c r="E276" s="8" t="s">
        <v>372</v>
      </c>
      <c r="F276" s="650" t="str">
        <f t="shared" si="202"/>
        <v>E4.P_B</v>
      </c>
      <c r="G276" s="412" t="s">
        <v>402</v>
      </c>
      <c r="H276" s="412" t="s">
        <v>572</v>
      </c>
      <c r="I276" s="445"/>
      <c r="J276" s="285" t="s">
        <v>61</v>
      </c>
      <c r="K276" s="286" t="str">
        <f t="shared" si="203"/>
        <v>E4.P_B.MR1</v>
      </c>
      <c r="L276" s="514" t="s">
        <v>554</v>
      </c>
      <c r="M276" s="515" t="s">
        <v>1539</v>
      </c>
      <c r="N276" s="376">
        <v>4</v>
      </c>
      <c r="O276" s="289">
        <v>6</v>
      </c>
      <c r="P276" s="378" t="s">
        <v>87</v>
      </c>
      <c r="Q276" s="379" t="str">
        <f t="shared" si="204"/>
        <v>E4.P_B.MR1-MP02-1</v>
      </c>
      <c r="R276" s="423" t="s">
        <v>1544</v>
      </c>
      <c r="S276" s="315" t="s">
        <v>1545</v>
      </c>
      <c r="T276" s="294">
        <v>1</v>
      </c>
      <c r="U276" s="295">
        <v>1</v>
      </c>
      <c r="V276" s="294" t="s">
        <v>102</v>
      </c>
      <c r="W276" s="322">
        <v>0.25</v>
      </c>
      <c r="X276" s="323">
        <v>0.75</v>
      </c>
      <c r="Y276" s="296">
        <v>0</v>
      </c>
      <c r="Z276" s="298">
        <v>0</v>
      </c>
      <c r="AA276" s="299"/>
      <c r="AB276" s="300"/>
      <c r="AC276" s="300"/>
      <c r="AD276" s="300"/>
      <c r="AE276" s="300"/>
      <c r="AF276" s="300"/>
      <c r="AG276" s="300"/>
      <c r="AH276" s="300"/>
      <c r="AI276" s="300"/>
      <c r="AJ276" s="300"/>
      <c r="AK276" s="300"/>
      <c r="AL276" s="300"/>
      <c r="AM276" s="300"/>
      <c r="AN276" s="300"/>
      <c r="AO276" s="300"/>
      <c r="AP276" s="300"/>
      <c r="AQ276" s="300"/>
      <c r="AR276" s="300"/>
      <c r="AS276" s="300"/>
      <c r="AT276" s="300"/>
      <c r="AU276" s="300"/>
      <c r="AV276" s="300"/>
      <c r="AW276" s="300"/>
      <c r="AX276" s="300"/>
      <c r="AY276" s="300"/>
      <c r="AZ276" s="300"/>
      <c r="BA276" s="300"/>
      <c r="BB276" s="300"/>
      <c r="BC276" s="301"/>
      <c r="BD276" s="302"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27" t="s">
        <v>1546</v>
      </c>
      <c r="EM276" s="319" t="s">
        <v>1544</v>
      </c>
      <c r="EN276" s="275" t="s">
        <v>1545</v>
      </c>
      <c r="EO276" s="275">
        <v>1</v>
      </c>
      <c r="EP276" s="275">
        <v>1</v>
      </c>
      <c r="EQ276" s="330">
        <v>0.25</v>
      </c>
      <c r="ER276" s="330">
        <v>0.75</v>
      </c>
      <c r="ES276" s="276">
        <v>0</v>
      </c>
      <c r="ET276" s="825">
        <v>0</v>
      </c>
    </row>
    <row r="277" spans="1:150" ht="39" customHeight="1" x14ac:dyDescent="0.2">
      <c r="A277" s="770" t="s">
        <v>103</v>
      </c>
      <c r="B277" s="431" t="s">
        <v>104</v>
      </c>
      <c r="C277" s="432" t="s">
        <v>1452</v>
      </c>
      <c r="D277" s="432"/>
      <c r="E277" s="8" t="s">
        <v>372</v>
      </c>
      <c r="F277" s="650" t="str">
        <f t="shared" si="202"/>
        <v>E4.P_B</v>
      </c>
      <c r="G277" s="412" t="s">
        <v>402</v>
      </c>
      <c r="H277" s="412" t="s">
        <v>572</v>
      </c>
      <c r="I277" s="445"/>
      <c r="J277" s="285" t="s">
        <v>61</v>
      </c>
      <c r="K277" s="286" t="str">
        <f t="shared" si="203"/>
        <v>E4.P_B.MR1</v>
      </c>
      <c r="L277" s="514" t="s">
        <v>554</v>
      </c>
      <c r="M277" s="515" t="s">
        <v>1539</v>
      </c>
      <c r="N277" s="376">
        <v>4</v>
      </c>
      <c r="O277" s="289">
        <v>6</v>
      </c>
      <c r="P277" s="378" t="s">
        <v>99</v>
      </c>
      <c r="Q277" s="379" t="str">
        <f t="shared" si="204"/>
        <v>E4.P_B.MR1-MP03-1</v>
      </c>
      <c r="R277" s="423" t="s">
        <v>1548</v>
      </c>
      <c r="S277" s="315" t="s">
        <v>1539</v>
      </c>
      <c r="T277" s="294">
        <v>2</v>
      </c>
      <c r="U277" s="295">
        <v>4</v>
      </c>
      <c r="V277" s="294" t="s">
        <v>67</v>
      </c>
      <c r="W277" s="296">
        <v>1</v>
      </c>
      <c r="X277" s="297">
        <v>1</v>
      </c>
      <c r="Y277" s="296">
        <v>1</v>
      </c>
      <c r="Z277" s="298">
        <v>1</v>
      </c>
      <c r="AA277" s="299"/>
      <c r="AB277" s="300"/>
      <c r="AC277" s="300"/>
      <c r="AD277" s="300"/>
      <c r="AE277" s="300"/>
      <c r="AF277" s="300"/>
      <c r="AG277" s="300"/>
      <c r="AH277" s="300"/>
      <c r="AI277" s="300"/>
      <c r="AJ277" s="300"/>
      <c r="AK277" s="300"/>
      <c r="AL277" s="300"/>
      <c r="AM277" s="300"/>
      <c r="AN277" s="300"/>
      <c r="AO277" s="300"/>
      <c r="AP277" s="300"/>
      <c r="AQ277" s="300"/>
      <c r="AR277" s="300"/>
      <c r="AS277" s="300"/>
      <c r="AT277" s="300"/>
      <c r="AU277" s="300"/>
      <c r="AV277" s="300"/>
      <c r="AW277" s="300"/>
      <c r="AX277" s="300"/>
      <c r="AY277" s="300"/>
      <c r="AZ277" s="300"/>
      <c r="BA277" s="300"/>
      <c r="BB277" s="300"/>
      <c r="BC277" s="301"/>
      <c r="BD277" s="302"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27" t="s">
        <v>1549</v>
      </c>
      <c r="EM277" s="319" t="s">
        <v>1548</v>
      </c>
      <c r="EN277" s="275" t="s">
        <v>1539</v>
      </c>
      <c r="EO277" s="275">
        <v>2</v>
      </c>
      <c r="EP277" s="275">
        <v>4</v>
      </c>
      <c r="EQ277" s="276">
        <v>1</v>
      </c>
      <c r="ER277" s="276">
        <v>1</v>
      </c>
      <c r="ES277" s="276">
        <v>1</v>
      </c>
      <c r="ET277" s="825">
        <v>1</v>
      </c>
    </row>
    <row r="278" spans="1:150" ht="44.25" customHeight="1" x14ac:dyDescent="0.2">
      <c r="A278" s="770" t="s">
        <v>103</v>
      </c>
      <c r="B278" s="431" t="s">
        <v>104</v>
      </c>
      <c r="C278" s="432" t="s">
        <v>1452</v>
      </c>
      <c r="D278" s="432"/>
      <c r="E278" s="8" t="s">
        <v>372</v>
      </c>
      <c r="F278" s="650" t="str">
        <f t="shared" si="202"/>
        <v>E4.P_B</v>
      </c>
      <c r="G278" s="412" t="s">
        <v>402</v>
      </c>
      <c r="H278" s="412" t="s">
        <v>572</v>
      </c>
      <c r="I278" s="445"/>
      <c r="J278" s="285" t="s">
        <v>61</v>
      </c>
      <c r="K278" s="286" t="str">
        <f t="shared" si="203"/>
        <v>E4.P_B.MR1</v>
      </c>
      <c r="L278" s="514" t="s">
        <v>554</v>
      </c>
      <c r="M278" s="515" t="s">
        <v>1539</v>
      </c>
      <c r="N278" s="376">
        <v>4</v>
      </c>
      <c r="O278" s="289">
        <v>6</v>
      </c>
      <c r="P278" s="378" t="s">
        <v>112</v>
      </c>
      <c r="Q278" s="379" t="str">
        <f t="shared" si="204"/>
        <v>E4.P_B.MR1-MP04-1</v>
      </c>
      <c r="R278" s="423" t="s">
        <v>1551</v>
      </c>
      <c r="S278" s="315" t="s">
        <v>1552</v>
      </c>
      <c r="T278" s="294">
        <v>0</v>
      </c>
      <c r="U278" s="295">
        <v>1</v>
      </c>
      <c r="V278" s="294" t="s">
        <v>67</v>
      </c>
      <c r="W278" s="296">
        <v>0</v>
      </c>
      <c r="X278" s="323">
        <v>0.56999999999999995</v>
      </c>
      <c r="Y278" s="316">
        <v>0.2</v>
      </c>
      <c r="Z278" s="324">
        <v>0.23</v>
      </c>
      <c r="AA278" s="299"/>
      <c r="AB278" s="300"/>
      <c r="AC278" s="300"/>
      <c r="AD278" s="300"/>
      <c r="AE278" s="300"/>
      <c r="AF278" s="300"/>
      <c r="AG278" s="300"/>
      <c r="AH278" s="300"/>
      <c r="AI278" s="300"/>
      <c r="AJ278" s="300"/>
      <c r="AK278" s="300"/>
      <c r="AL278" s="300"/>
      <c r="AM278" s="300"/>
      <c r="AN278" s="300"/>
      <c r="AO278" s="300"/>
      <c r="AP278" s="300"/>
      <c r="AQ278" s="300"/>
      <c r="AR278" s="300"/>
      <c r="AS278" s="300"/>
      <c r="AT278" s="300"/>
      <c r="AU278" s="300"/>
      <c r="AV278" s="300"/>
      <c r="AW278" s="300"/>
      <c r="AX278" s="300"/>
      <c r="AY278" s="300"/>
      <c r="AZ278" s="300"/>
      <c r="BA278" s="300"/>
      <c r="BB278" s="300"/>
      <c r="BC278" s="301"/>
      <c r="BD278" s="302"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27" t="s">
        <v>1553</v>
      </c>
      <c r="EM278" s="319" t="s">
        <v>1551</v>
      </c>
      <c r="EN278" s="275" t="s">
        <v>1552</v>
      </c>
      <c r="EO278" s="275">
        <v>0</v>
      </c>
      <c r="EP278" s="275">
        <v>1</v>
      </c>
      <c r="EQ278" s="276">
        <v>0</v>
      </c>
      <c r="ER278" s="330">
        <v>0.56999999999999995</v>
      </c>
      <c r="ES278" s="277">
        <v>0.2</v>
      </c>
      <c r="ET278" s="824">
        <v>0.23</v>
      </c>
    </row>
    <row r="279" spans="1:150" ht="39" customHeight="1" x14ac:dyDescent="0.2">
      <c r="A279" s="770" t="s">
        <v>103</v>
      </c>
      <c r="B279" s="431" t="s">
        <v>104</v>
      </c>
      <c r="C279" s="432" t="s">
        <v>1452</v>
      </c>
      <c r="D279" s="432"/>
      <c r="E279" s="8" t="s">
        <v>372</v>
      </c>
      <c r="F279" s="650" t="str">
        <f t="shared" si="202"/>
        <v>E4.P_B</v>
      </c>
      <c r="G279" s="412" t="s">
        <v>402</v>
      </c>
      <c r="H279" s="412" t="s">
        <v>572</v>
      </c>
      <c r="I279" s="445"/>
      <c r="J279" s="285" t="s">
        <v>61</v>
      </c>
      <c r="K279" s="286" t="str">
        <f t="shared" si="203"/>
        <v>E4.P_B.MR1</v>
      </c>
      <c r="L279" s="514" t="s">
        <v>554</v>
      </c>
      <c r="M279" s="515" t="s">
        <v>1539</v>
      </c>
      <c r="N279" s="376">
        <v>4</v>
      </c>
      <c r="O279" s="289">
        <v>6</v>
      </c>
      <c r="P279" s="378" t="s">
        <v>122</v>
      </c>
      <c r="Q279" s="379" t="str">
        <f t="shared" si="204"/>
        <v>E4.P_B.MR1-MP05-1</v>
      </c>
      <c r="R279" s="423" t="s">
        <v>1555</v>
      </c>
      <c r="S279" s="315" t="s">
        <v>1556</v>
      </c>
      <c r="T279" s="294">
        <v>0</v>
      </c>
      <c r="U279" s="321">
        <v>0.5</v>
      </c>
      <c r="V279" s="320" t="s">
        <v>67</v>
      </c>
      <c r="W279" s="296">
        <v>0</v>
      </c>
      <c r="X279" s="323">
        <v>0.33</v>
      </c>
      <c r="Y279" s="322">
        <v>0.33</v>
      </c>
      <c r="Z279" s="324">
        <v>0.34</v>
      </c>
      <c r="AA279" s="325"/>
      <c r="AB279" s="326"/>
      <c r="AC279" s="326"/>
      <c r="AD279" s="326"/>
      <c r="AE279" s="326"/>
      <c r="AF279" s="326"/>
      <c r="AG279" s="326"/>
      <c r="AH279" s="326"/>
      <c r="AI279" s="326"/>
      <c r="AJ279" s="326"/>
      <c r="AK279" s="326"/>
      <c r="AL279" s="326"/>
      <c r="AM279" s="326"/>
      <c r="AN279" s="326"/>
      <c r="AO279" s="326"/>
      <c r="AP279" s="326"/>
      <c r="AQ279" s="326"/>
      <c r="AR279" s="326"/>
      <c r="AS279" s="326"/>
      <c r="AT279" s="326"/>
      <c r="AU279" s="326"/>
      <c r="AV279" s="326"/>
      <c r="AW279" s="326"/>
      <c r="AX279" s="326"/>
      <c r="AY279" s="326"/>
      <c r="AZ279" s="326"/>
      <c r="BA279" s="326"/>
      <c r="BB279" s="326"/>
      <c r="BC279" s="327"/>
      <c r="BD279" s="302"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27" t="s">
        <v>1557</v>
      </c>
      <c r="EM279" s="319" t="s">
        <v>1555</v>
      </c>
      <c r="EN279" s="275" t="s">
        <v>1556</v>
      </c>
      <c r="EO279" s="275">
        <v>0</v>
      </c>
      <c r="EP279" s="491">
        <v>50</v>
      </c>
      <c r="EQ279" s="808">
        <v>0</v>
      </c>
      <c r="ER279" s="811">
        <v>10</v>
      </c>
      <c r="ES279" s="811">
        <v>20</v>
      </c>
      <c r="ET279" s="846">
        <v>20</v>
      </c>
    </row>
    <row r="280" spans="1:150" ht="39.75" customHeight="1" thickBot="1" x14ac:dyDescent="0.25">
      <c r="A280" s="770" t="s">
        <v>103</v>
      </c>
      <c r="B280" s="431" t="s">
        <v>104</v>
      </c>
      <c r="C280" s="432" t="s">
        <v>1452</v>
      </c>
      <c r="D280" s="432"/>
      <c r="E280" s="8" t="s">
        <v>372</v>
      </c>
      <c r="F280" s="650" t="str">
        <f t="shared" si="202"/>
        <v>E4.P_B</v>
      </c>
      <c r="G280" s="428" t="s">
        <v>402</v>
      </c>
      <c r="H280" s="428" t="s">
        <v>572</v>
      </c>
      <c r="I280" s="449"/>
      <c r="J280" s="342" t="s">
        <v>61</v>
      </c>
      <c r="K280" s="402" t="str">
        <f t="shared" si="203"/>
        <v>E4.P_B.MR1</v>
      </c>
      <c r="L280" s="550" t="s">
        <v>554</v>
      </c>
      <c r="M280" s="551" t="s">
        <v>1539</v>
      </c>
      <c r="N280" s="390">
        <v>4</v>
      </c>
      <c r="O280" s="429">
        <v>6</v>
      </c>
      <c r="P280" s="392" t="s">
        <v>132</v>
      </c>
      <c r="Q280" s="393" t="str">
        <f t="shared" si="204"/>
        <v>E4.P_B.MR1-MP06-1</v>
      </c>
      <c r="R280" s="430" t="s">
        <v>1559</v>
      </c>
      <c r="S280" s="351" t="s">
        <v>1560</v>
      </c>
      <c r="T280" s="352">
        <v>0</v>
      </c>
      <c r="U280" s="563">
        <v>1</v>
      </c>
      <c r="V280" s="562" t="s">
        <v>67</v>
      </c>
      <c r="W280" s="396">
        <v>0.17</v>
      </c>
      <c r="X280" s="623">
        <v>0.5</v>
      </c>
      <c r="Y280" s="396">
        <v>0.17</v>
      </c>
      <c r="Z280" s="398">
        <v>0.16</v>
      </c>
      <c r="AA280" s="325"/>
      <c r="AB280" s="326"/>
      <c r="AC280" s="326"/>
      <c r="AD280" s="326"/>
      <c r="AE280" s="326"/>
      <c r="AF280" s="326"/>
      <c r="AG280" s="326"/>
      <c r="AH280" s="326"/>
      <c r="AI280" s="326"/>
      <c r="AJ280" s="326"/>
      <c r="AK280" s="326"/>
      <c r="AL280" s="326"/>
      <c r="AM280" s="326"/>
      <c r="AN280" s="326"/>
      <c r="AO280" s="326"/>
      <c r="AP280" s="326"/>
      <c r="AQ280" s="326"/>
      <c r="AR280" s="326"/>
      <c r="AS280" s="326"/>
      <c r="AT280" s="326"/>
      <c r="AU280" s="326"/>
      <c r="AV280" s="326"/>
      <c r="AW280" s="326"/>
      <c r="AX280" s="326"/>
      <c r="AY280" s="326"/>
      <c r="AZ280" s="326"/>
      <c r="BA280" s="326"/>
      <c r="BB280" s="326"/>
      <c r="BC280" s="327"/>
      <c r="BD280" s="302"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27" t="s">
        <v>1561</v>
      </c>
      <c r="EM280" s="319" t="s">
        <v>1559</v>
      </c>
      <c r="EN280" s="275" t="s">
        <v>1560</v>
      </c>
      <c r="EO280" s="275">
        <v>0</v>
      </c>
      <c r="EP280" s="330">
        <v>100</v>
      </c>
      <c r="EQ280" s="330">
        <v>17</v>
      </c>
      <c r="ER280" s="277">
        <v>50</v>
      </c>
      <c r="ES280" s="330">
        <v>17</v>
      </c>
      <c r="ET280" s="824">
        <v>16</v>
      </c>
    </row>
    <row r="281" spans="1:150" ht="104.25" customHeight="1" x14ac:dyDescent="0.2">
      <c r="A281" s="770" t="s">
        <v>103</v>
      </c>
      <c r="B281" s="431" t="s">
        <v>104</v>
      </c>
      <c r="C281" s="432" t="s">
        <v>1452</v>
      </c>
      <c r="D281" s="433" t="s">
        <v>1563</v>
      </c>
      <c r="E281" s="3" t="s">
        <v>530</v>
      </c>
      <c r="F281" s="434" t="str">
        <f t="shared" si="202"/>
        <v>E4.P_C</v>
      </c>
      <c r="G281" s="435" t="s">
        <v>413</v>
      </c>
      <c r="H281" s="480" t="s">
        <v>581</v>
      </c>
      <c r="I281" s="406" t="s">
        <v>1564</v>
      </c>
      <c r="J281" s="437" t="s">
        <v>61</v>
      </c>
      <c r="K281" s="400" t="str">
        <f t="shared" si="203"/>
        <v>E4.P_C.MR1</v>
      </c>
      <c r="L281" s="362" t="s">
        <v>561</v>
      </c>
      <c r="M281" s="363" t="s">
        <v>1565</v>
      </c>
      <c r="N281" s="364">
        <v>13959</v>
      </c>
      <c r="O281" s="248">
        <v>15355</v>
      </c>
      <c r="P281" s="366" t="s">
        <v>64</v>
      </c>
      <c r="Q281" s="788" t="str">
        <f t="shared" si="204"/>
        <v>E4.P_C.MR1-MP01-1</v>
      </c>
      <c r="R281" s="508" t="s">
        <v>1566</v>
      </c>
      <c r="S281" s="509" t="s">
        <v>1567</v>
      </c>
      <c r="T281" s="370">
        <v>32</v>
      </c>
      <c r="U281" s="371">
        <v>32</v>
      </c>
      <c r="V281" s="370" t="s">
        <v>102</v>
      </c>
      <c r="W281" s="256">
        <v>32</v>
      </c>
      <c r="X281" s="372">
        <v>32</v>
      </c>
      <c r="Y281" s="256">
        <v>32</v>
      </c>
      <c r="Z281" s="373">
        <v>32</v>
      </c>
      <c r="AA281" s="592">
        <f>26000000</f>
        <v>26000000</v>
      </c>
      <c r="AB281" s="593">
        <v>0</v>
      </c>
      <c r="AC281" s="593">
        <v>100000000</v>
      </c>
      <c r="AD281" s="593">
        <v>0</v>
      </c>
      <c r="AE281" s="593">
        <v>0</v>
      </c>
      <c r="AF281" s="593">
        <v>0</v>
      </c>
      <c r="AG281" s="593">
        <f t="shared" ref="AG281" si="209">SUM(AA281:AF281)</f>
        <v>126000000</v>
      </c>
      <c r="AH281" s="593">
        <f t="shared" ref="AH281:AM281" si="210">AA281*1.035</f>
        <v>26909999.999999996</v>
      </c>
      <c r="AI281" s="593">
        <f t="shared" si="210"/>
        <v>0</v>
      </c>
      <c r="AJ281" s="593">
        <f t="shared" si="210"/>
        <v>103499999.99999999</v>
      </c>
      <c r="AK281" s="593">
        <f t="shared" si="210"/>
        <v>0</v>
      </c>
      <c r="AL281" s="593">
        <f t="shared" si="210"/>
        <v>0</v>
      </c>
      <c r="AM281" s="593">
        <f t="shared" si="210"/>
        <v>0</v>
      </c>
      <c r="AN281" s="593">
        <f t="shared" ref="AN281" si="211">SUM(AH281:AM281)</f>
        <v>130409999.99999999</v>
      </c>
      <c r="AO281" s="593">
        <f t="shared" ref="AO281:BA281" si="212">AH281*1.035</f>
        <v>27851849.999999993</v>
      </c>
      <c r="AP281" s="593">
        <f t="shared" si="212"/>
        <v>0</v>
      </c>
      <c r="AQ281" s="593">
        <f t="shared" si="212"/>
        <v>107122499.99999997</v>
      </c>
      <c r="AR281" s="593">
        <f t="shared" si="212"/>
        <v>0</v>
      </c>
      <c r="AS281" s="593">
        <f t="shared" si="212"/>
        <v>0</v>
      </c>
      <c r="AT281" s="593">
        <f t="shared" si="212"/>
        <v>0</v>
      </c>
      <c r="AU281" s="593">
        <f t="shared" si="212"/>
        <v>134974349.99999997</v>
      </c>
      <c r="AV281" s="593">
        <f t="shared" si="212"/>
        <v>28826664.749999989</v>
      </c>
      <c r="AW281" s="593">
        <f t="shared" si="212"/>
        <v>0</v>
      </c>
      <c r="AX281" s="593">
        <f t="shared" si="212"/>
        <v>110871787.49999996</v>
      </c>
      <c r="AY281" s="593">
        <f t="shared" si="212"/>
        <v>0</v>
      </c>
      <c r="AZ281" s="593">
        <f t="shared" si="212"/>
        <v>0</v>
      </c>
      <c r="BA281" s="593">
        <f t="shared" si="212"/>
        <v>0</v>
      </c>
      <c r="BB281" s="593">
        <f t="shared" ref="BB281" si="213">SUM(AV281:BA281)</f>
        <v>139698452.24999994</v>
      </c>
      <c r="BC281" s="661">
        <f t="shared" ref="BC281" si="214">+BB281+AU281+AN281+AG281</f>
        <v>531082802.24999988</v>
      </c>
      <c r="BD281" s="302"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27" t="s">
        <v>1568</v>
      </c>
      <c r="EM281" s="319" t="s">
        <v>1566</v>
      </c>
      <c r="EN281" s="275" t="s">
        <v>1567</v>
      </c>
      <c r="EO281" s="275">
        <v>32</v>
      </c>
      <c r="EP281" s="275">
        <v>32</v>
      </c>
      <c r="EQ281" s="276">
        <v>32</v>
      </c>
      <c r="ER281" s="276">
        <v>32</v>
      </c>
      <c r="ES281" s="276">
        <v>32</v>
      </c>
      <c r="ET281" s="825">
        <v>32</v>
      </c>
    </row>
    <row r="282" spans="1:150" ht="57" customHeight="1" thickBot="1" x14ac:dyDescent="0.25">
      <c r="A282" s="770" t="s">
        <v>103</v>
      </c>
      <c r="B282" s="431" t="s">
        <v>104</v>
      </c>
      <c r="C282" s="432" t="s">
        <v>1452</v>
      </c>
      <c r="D282" s="432"/>
      <c r="E282" s="8" t="s">
        <v>530</v>
      </c>
      <c r="F282" s="282" t="str">
        <f t="shared" si="202"/>
        <v>E4.P_C</v>
      </c>
      <c r="G282" s="567" t="s">
        <v>413</v>
      </c>
      <c r="H282" s="567" t="s">
        <v>581</v>
      </c>
      <c r="I282" s="449"/>
      <c r="J282" s="342" t="s">
        <v>61</v>
      </c>
      <c r="K282" s="402" t="str">
        <f t="shared" si="203"/>
        <v>E4.P_C.MR1</v>
      </c>
      <c r="L282" s="427" t="s">
        <v>561</v>
      </c>
      <c r="M282" s="428" t="s">
        <v>1565</v>
      </c>
      <c r="N282" s="390">
        <v>13959</v>
      </c>
      <c r="O282" s="429">
        <v>15355</v>
      </c>
      <c r="P282" s="392" t="s">
        <v>87</v>
      </c>
      <c r="Q282" s="393" t="str">
        <f t="shared" si="204"/>
        <v>E4.P_C.MR1-MP02-1</v>
      </c>
      <c r="R282" s="478" t="s">
        <v>1570</v>
      </c>
      <c r="S282" s="338" t="s">
        <v>1571</v>
      </c>
      <c r="T282" s="352">
        <v>4</v>
      </c>
      <c r="U282" s="353">
        <v>5</v>
      </c>
      <c r="V282" s="352" t="s">
        <v>67</v>
      </c>
      <c r="W282" s="354">
        <v>1</v>
      </c>
      <c r="X282" s="355">
        <v>1</v>
      </c>
      <c r="Y282" s="354">
        <v>1</v>
      </c>
      <c r="Z282" s="356">
        <v>1</v>
      </c>
      <c r="AA282" s="299"/>
      <c r="AB282" s="300"/>
      <c r="AC282" s="300"/>
      <c r="AD282" s="300"/>
      <c r="AE282" s="300"/>
      <c r="AF282" s="300"/>
      <c r="AG282" s="300"/>
      <c r="AH282" s="300"/>
      <c r="AI282" s="300"/>
      <c r="AJ282" s="300"/>
      <c r="AK282" s="300"/>
      <c r="AL282" s="300"/>
      <c r="AM282" s="300"/>
      <c r="AN282" s="300"/>
      <c r="AO282" s="300"/>
      <c r="AP282" s="300"/>
      <c r="AQ282" s="300"/>
      <c r="AR282" s="300"/>
      <c r="AS282" s="300"/>
      <c r="AT282" s="300"/>
      <c r="AU282" s="300"/>
      <c r="AV282" s="300"/>
      <c r="AW282" s="300"/>
      <c r="AX282" s="300"/>
      <c r="AY282" s="300"/>
      <c r="AZ282" s="300"/>
      <c r="BA282" s="300"/>
      <c r="BB282" s="300"/>
      <c r="BC282" s="301"/>
      <c r="BD282" s="302"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27" t="s">
        <v>1572</v>
      </c>
      <c r="EM282" s="319" t="s">
        <v>1570</v>
      </c>
      <c r="EN282" s="275" t="s">
        <v>1571</v>
      </c>
      <c r="EO282" s="649">
        <v>4</v>
      </c>
      <c r="EP282" s="809">
        <v>5</v>
      </c>
      <c r="EQ282" s="808">
        <v>1</v>
      </c>
      <c r="ER282" s="808">
        <v>1</v>
      </c>
      <c r="ES282" s="808">
        <v>2</v>
      </c>
      <c r="ET282" s="835">
        <v>1</v>
      </c>
    </row>
    <row r="283" spans="1:150" ht="123.75" customHeight="1" x14ac:dyDescent="0.2">
      <c r="A283" s="770" t="s">
        <v>103</v>
      </c>
      <c r="B283" s="431" t="s">
        <v>104</v>
      </c>
      <c r="C283" s="432" t="s">
        <v>1452</v>
      </c>
      <c r="D283" s="433" t="s">
        <v>1174</v>
      </c>
      <c r="E283" s="3" t="s">
        <v>641</v>
      </c>
      <c r="F283" s="434" t="str">
        <f t="shared" si="202"/>
        <v>E4.P_D</v>
      </c>
      <c r="G283" s="435" t="s">
        <v>424</v>
      </c>
      <c r="H283" s="480" t="s">
        <v>589</v>
      </c>
      <c r="I283" s="406" t="s">
        <v>1574</v>
      </c>
      <c r="J283" s="437" t="s">
        <v>61</v>
      </c>
      <c r="K283" s="400" t="str">
        <f t="shared" si="203"/>
        <v>E4.P_D.MR1</v>
      </c>
      <c r="L283" s="362" t="s">
        <v>568</v>
      </c>
      <c r="M283" s="363" t="s">
        <v>1575</v>
      </c>
      <c r="N283" s="482">
        <v>1</v>
      </c>
      <c r="O283" s="482">
        <v>4</v>
      </c>
      <c r="P283" s="646" t="s">
        <v>64</v>
      </c>
      <c r="Q283" s="646" t="str">
        <f t="shared" si="204"/>
        <v>E4.P_D.MR1-MP01-1</v>
      </c>
      <c r="R283" s="624" t="s">
        <v>1576</v>
      </c>
      <c r="S283" s="522" t="s">
        <v>1577</v>
      </c>
      <c r="T283" s="523">
        <v>1</v>
      </c>
      <c r="U283" s="524">
        <v>1</v>
      </c>
      <c r="V283" s="523" t="s">
        <v>102</v>
      </c>
      <c r="W283" s="627">
        <v>0.5</v>
      </c>
      <c r="X283" s="628">
        <v>0.5</v>
      </c>
      <c r="Y283" s="525">
        <v>0</v>
      </c>
      <c r="Z283" s="671">
        <v>0</v>
      </c>
      <c r="AA283" s="592">
        <v>1364481705</v>
      </c>
      <c r="AB283" s="593">
        <v>0</v>
      </c>
      <c r="AC283" s="593">
        <v>100000000</v>
      </c>
      <c r="AD283" s="593">
        <v>0</v>
      </c>
      <c r="AE283" s="593">
        <v>0</v>
      </c>
      <c r="AF283" s="593">
        <v>420419925</v>
      </c>
      <c r="AG283" s="593">
        <f t="shared" ref="AG283" si="215">SUM(AA283:AF283)</f>
        <v>1884901630</v>
      </c>
      <c r="AH283" s="593">
        <v>1412238564.675</v>
      </c>
      <c r="AI283" s="593">
        <v>0</v>
      </c>
      <c r="AJ283" s="593">
        <v>103499999.99999999</v>
      </c>
      <c r="AK283" s="593">
        <v>0</v>
      </c>
      <c r="AL283" s="593">
        <v>0</v>
      </c>
      <c r="AM283" s="593">
        <f>+AF283*1.035</f>
        <v>435134622.37499994</v>
      </c>
      <c r="AN283" s="593">
        <f t="shared" ref="AN283" si="216">SUM(AH283:AM283)</f>
        <v>1950873187.05</v>
      </c>
      <c r="AO283" s="593">
        <v>1461666914.4386249</v>
      </c>
      <c r="AP283" s="593">
        <v>0</v>
      </c>
      <c r="AQ283" s="593">
        <v>107122499.99999997</v>
      </c>
      <c r="AR283" s="593">
        <v>0</v>
      </c>
      <c r="AS283" s="593">
        <v>0</v>
      </c>
      <c r="AT283" s="593">
        <f>+AM283*1.035</f>
        <v>450364334.15812492</v>
      </c>
      <c r="AU283" s="593">
        <f t="shared" ref="AU283" si="217">AN283*1.035</f>
        <v>2019153748.5967498</v>
      </c>
      <c r="AV283" s="593">
        <v>1512825256.4439769</v>
      </c>
      <c r="AW283" s="593">
        <v>0</v>
      </c>
      <c r="AX283" s="593">
        <v>110871787.49999996</v>
      </c>
      <c r="AY283" s="593">
        <v>0</v>
      </c>
      <c r="AZ283" s="593">
        <v>0</v>
      </c>
      <c r="BA283" s="593">
        <f>+AT283*1.035</f>
        <v>466127085.85365927</v>
      </c>
      <c r="BB283" s="593">
        <f t="shared" ref="BB283" si="218">SUM(AV283:BA283)</f>
        <v>2089824129.797636</v>
      </c>
      <c r="BC283" s="661">
        <f t="shared" ref="BC283" si="219">+BB283+AU283+AN283+AG283</f>
        <v>7944752695.4443855</v>
      </c>
      <c r="BD283" s="302"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33" t="s">
        <v>1579</v>
      </c>
      <c r="EM283" s="319" t="s">
        <v>1576</v>
      </c>
      <c r="EN283" s="275" t="s">
        <v>1577</v>
      </c>
      <c r="EO283" s="275">
        <v>1</v>
      </c>
      <c r="EP283" s="275">
        <v>1</v>
      </c>
      <c r="EQ283" s="277">
        <v>0.5</v>
      </c>
      <c r="ER283" s="814">
        <v>0</v>
      </c>
      <c r="ES283" s="276">
        <v>0</v>
      </c>
      <c r="ET283" s="823">
        <v>0.5</v>
      </c>
    </row>
    <row r="284" spans="1:150" ht="39" customHeight="1" x14ac:dyDescent="0.2">
      <c r="A284" s="770" t="s">
        <v>103</v>
      </c>
      <c r="B284" s="431" t="s">
        <v>104</v>
      </c>
      <c r="C284" s="432" t="s">
        <v>1452</v>
      </c>
      <c r="D284" s="432"/>
      <c r="E284" s="8" t="s">
        <v>641</v>
      </c>
      <c r="F284" s="282" t="str">
        <f t="shared" si="202"/>
        <v>E4.P_D</v>
      </c>
      <c r="G284" s="455" t="s">
        <v>424</v>
      </c>
      <c r="H284" s="455" t="s">
        <v>589</v>
      </c>
      <c r="I284" s="445"/>
      <c r="J284" s="285" t="s">
        <v>61</v>
      </c>
      <c r="K284" s="286" t="str">
        <f t="shared" si="203"/>
        <v>E4.P_D.MR1</v>
      </c>
      <c r="L284" s="514" t="s">
        <v>568</v>
      </c>
      <c r="M284" s="515" t="s">
        <v>1575</v>
      </c>
      <c r="N284" s="494">
        <v>1</v>
      </c>
      <c r="O284" s="494">
        <v>4</v>
      </c>
      <c r="P284" s="495" t="s">
        <v>74</v>
      </c>
      <c r="Q284" s="495" t="str">
        <f t="shared" si="204"/>
        <v>E4.P_D.MR1-MP01-2</v>
      </c>
      <c r="R284" s="630" t="s">
        <v>1576</v>
      </c>
      <c r="S284" s="531" t="s">
        <v>1581</v>
      </c>
      <c r="T284" s="532">
        <v>1</v>
      </c>
      <c r="U284" s="533">
        <v>1</v>
      </c>
      <c r="V284" s="532" t="s">
        <v>102</v>
      </c>
      <c r="W284" s="536">
        <v>0</v>
      </c>
      <c r="X284" s="677">
        <v>1</v>
      </c>
      <c r="Y284" s="536">
        <v>0</v>
      </c>
      <c r="Z284" s="537">
        <v>0</v>
      </c>
      <c r="AA284" s="538"/>
      <c r="AB284" s="539"/>
      <c r="AC284" s="539"/>
      <c r="AD284" s="539"/>
      <c r="AE284" s="539"/>
      <c r="AF284" s="539"/>
      <c r="AG284" s="539"/>
      <c r="AH284" s="539"/>
      <c r="AI284" s="539"/>
      <c r="AJ284" s="539"/>
      <c r="AK284" s="539"/>
      <c r="AL284" s="539"/>
      <c r="AM284" s="539"/>
      <c r="AN284" s="539"/>
      <c r="AO284" s="539"/>
      <c r="AP284" s="539"/>
      <c r="AQ284" s="539"/>
      <c r="AR284" s="539"/>
      <c r="AS284" s="539"/>
      <c r="AT284" s="539"/>
      <c r="AU284" s="539"/>
      <c r="AV284" s="539"/>
      <c r="AW284" s="539"/>
      <c r="AX284" s="539"/>
      <c r="AY284" s="539"/>
      <c r="AZ284" s="539"/>
      <c r="BA284" s="539"/>
      <c r="BB284" s="539"/>
      <c r="BC284" s="540"/>
      <c r="BD284" s="302"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33" t="s">
        <v>1582</v>
      </c>
      <c r="EM284" s="319" t="s">
        <v>1576</v>
      </c>
      <c r="EN284" s="275" t="s">
        <v>1581</v>
      </c>
      <c r="EO284" s="275">
        <v>1</v>
      </c>
      <c r="EP284" s="809">
        <v>1</v>
      </c>
      <c r="EQ284" s="808">
        <v>0</v>
      </c>
      <c r="ER284" s="813">
        <v>0</v>
      </c>
      <c r="ES284" s="808">
        <v>0</v>
      </c>
      <c r="ET284" s="829">
        <v>1</v>
      </c>
    </row>
    <row r="285" spans="1:150" ht="48.75" customHeight="1" x14ac:dyDescent="0.2">
      <c r="A285" s="770" t="s">
        <v>103</v>
      </c>
      <c r="B285" s="431" t="s">
        <v>104</v>
      </c>
      <c r="C285" s="432" t="s">
        <v>1452</v>
      </c>
      <c r="D285" s="432"/>
      <c r="E285" s="8" t="s">
        <v>641</v>
      </c>
      <c r="F285" s="282" t="str">
        <f t="shared" si="202"/>
        <v>E4.P_D</v>
      </c>
      <c r="G285" s="455" t="s">
        <v>424</v>
      </c>
      <c r="H285" s="455" t="s">
        <v>589</v>
      </c>
      <c r="I285" s="445"/>
      <c r="J285" s="285" t="s">
        <v>61</v>
      </c>
      <c r="K285" s="286" t="str">
        <f t="shared" si="203"/>
        <v>E4.P_D.MR1</v>
      </c>
      <c r="L285" s="514" t="s">
        <v>568</v>
      </c>
      <c r="M285" s="515" t="s">
        <v>1575</v>
      </c>
      <c r="N285" s="494">
        <v>1</v>
      </c>
      <c r="O285" s="494">
        <v>4</v>
      </c>
      <c r="P285" s="495" t="s">
        <v>87</v>
      </c>
      <c r="Q285" s="495" t="str">
        <f t="shared" si="204"/>
        <v>E4.P_D.MR1-MP02-1</v>
      </c>
      <c r="R285" s="530" t="s">
        <v>1584</v>
      </c>
      <c r="S285" s="697" t="s">
        <v>1585</v>
      </c>
      <c r="T285" s="742">
        <v>0.5</v>
      </c>
      <c r="U285" s="673">
        <v>1</v>
      </c>
      <c r="V285" s="672" t="s">
        <v>67</v>
      </c>
      <c r="W285" s="536">
        <v>0</v>
      </c>
      <c r="X285" s="535">
        <v>0.5</v>
      </c>
      <c r="Y285" s="547">
        <v>0.25</v>
      </c>
      <c r="Z285" s="549">
        <v>0.25</v>
      </c>
      <c r="AA285" s="674"/>
      <c r="AB285" s="675"/>
      <c r="AC285" s="675"/>
      <c r="AD285" s="675"/>
      <c r="AE285" s="675"/>
      <c r="AF285" s="675"/>
      <c r="AG285" s="675"/>
      <c r="AH285" s="675"/>
      <c r="AI285" s="675"/>
      <c r="AJ285" s="675"/>
      <c r="AK285" s="675"/>
      <c r="AL285" s="675"/>
      <c r="AM285" s="675"/>
      <c r="AN285" s="675"/>
      <c r="AO285" s="675"/>
      <c r="AP285" s="675"/>
      <c r="AQ285" s="675"/>
      <c r="AR285" s="675"/>
      <c r="AS285" s="675"/>
      <c r="AT285" s="675"/>
      <c r="AU285" s="675"/>
      <c r="AV285" s="675"/>
      <c r="AW285" s="675"/>
      <c r="AX285" s="675"/>
      <c r="AY285" s="675"/>
      <c r="AZ285" s="675"/>
      <c r="BA285" s="675"/>
      <c r="BB285" s="675"/>
      <c r="BC285" s="676"/>
      <c r="BD285" s="302"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33" t="s">
        <v>1586</v>
      </c>
      <c r="EM285" s="822" t="s">
        <v>1584</v>
      </c>
      <c r="EN285" s="274" t="s">
        <v>1585</v>
      </c>
      <c r="EO285" s="654">
        <v>0.5</v>
      </c>
      <c r="EP285" s="387">
        <v>1</v>
      </c>
      <c r="EQ285" s="276">
        <v>0</v>
      </c>
      <c r="ER285" s="277">
        <v>0.5</v>
      </c>
      <c r="ES285" s="330">
        <v>0.25</v>
      </c>
      <c r="ET285" s="824">
        <v>0.25</v>
      </c>
    </row>
    <row r="286" spans="1:150" ht="50.25" customHeight="1" x14ac:dyDescent="0.2">
      <c r="A286" s="770" t="s">
        <v>103</v>
      </c>
      <c r="B286" s="431" t="s">
        <v>104</v>
      </c>
      <c r="C286" s="432" t="s">
        <v>1452</v>
      </c>
      <c r="D286" s="432"/>
      <c r="E286" s="8" t="s">
        <v>641</v>
      </c>
      <c r="F286" s="282" t="str">
        <f t="shared" si="202"/>
        <v>E4.P_D</v>
      </c>
      <c r="G286" s="455" t="s">
        <v>424</v>
      </c>
      <c r="H286" s="455" t="s">
        <v>589</v>
      </c>
      <c r="I286" s="445"/>
      <c r="J286" s="285" t="s">
        <v>61</v>
      </c>
      <c r="K286" s="286" t="str">
        <f t="shared" si="203"/>
        <v>E4.P_D.MR1</v>
      </c>
      <c r="L286" s="514" t="s">
        <v>568</v>
      </c>
      <c r="M286" s="515" t="s">
        <v>1575</v>
      </c>
      <c r="N286" s="494">
        <v>1</v>
      </c>
      <c r="O286" s="494">
        <v>4</v>
      </c>
      <c r="P286" s="495" t="s">
        <v>1271</v>
      </c>
      <c r="Q286" s="495" t="str">
        <f t="shared" si="204"/>
        <v>E4.P_D.MR1-MP02-2</v>
      </c>
      <c r="R286" s="530" t="s">
        <v>1584</v>
      </c>
      <c r="S286" s="697" t="s">
        <v>1588</v>
      </c>
      <c r="T286" s="532">
        <v>0.7</v>
      </c>
      <c r="U286" s="533">
        <v>1</v>
      </c>
      <c r="V286" s="532" t="s">
        <v>67</v>
      </c>
      <c r="W286" s="534">
        <v>0.5</v>
      </c>
      <c r="X286" s="535">
        <v>0.5</v>
      </c>
      <c r="Y286" s="536">
        <v>0</v>
      </c>
      <c r="Z286" s="537">
        <v>0</v>
      </c>
      <c r="AA286" s="538"/>
      <c r="AB286" s="539"/>
      <c r="AC286" s="539"/>
      <c r="AD286" s="539"/>
      <c r="AE286" s="539"/>
      <c r="AF286" s="539"/>
      <c r="AG286" s="539"/>
      <c r="AH286" s="539"/>
      <c r="AI286" s="539"/>
      <c r="AJ286" s="539"/>
      <c r="AK286" s="539"/>
      <c r="AL286" s="539"/>
      <c r="AM286" s="539"/>
      <c r="AN286" s="539"/>
      <c r="AO286" s="539"/>
      <c r="AP286" s="539"/>
      <c r="AQ286" s="539"/>
      <c r="AR286" s="539"/>
      <c r="AS286" s="539"/>
      <c r="AT286" s="539"/>
      <c r="AU286" s="539"/>
      <c r="AV286" s="539"/>
      <c r="AW286" s="539"/>
      <c r="AX286" s="539"/>
      <c r="AY286" s="539"/>
      <c r="AZ286" s="539"/>
      <c r="BA286" s="539"/>
      <c r="BB286" s="539"/>
      <c r="BC286" s="540"/>
      <c r="BD286" s="302"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33" t="s">
        <v>1589</v>
      </c>
      <c r="EM286" s="822" t="s">
        <v>1584</v>
      </c>
      <c r="EN286" s="274" t="s">
        <v>1588</v>
      </c>
      <c r="EO286" s="275">
        <v>0.7</v>
      </c>
      <c r="EP286" s="275">
        <v>1</v>
      </c>
      <c r="EQ286" s="277">
        <v>0.5</v>
      </c>
      <c r="ER286" s="815">
        <v>0.25</v>
      </c>
      <c r="ES286" s="815">
        <v>0.25</v>
      </c>
      <c r="ET286" s="825">
        <v>0</v>
      </c>
    </row>
    <row r="287" spans="1:150" ht="37.5" customHeight="1" x14ac:dyDescent="0.2">
      <c r="A287" s="770" t="s">
        <v>103</v>
      </c>
      <c r="B287" s="431" t="s">
        <v>104</v>
      </c>
      <c r="C287" s="432" t="s">
        <v>1452</v>
      </c>
      <c r="D287" s="432"/>
      <c r="E287" s="8" t="s">
        <v>641</v>
      </c>
      <c r="F287" s="282" t="str">
        <f t="shared" si="202"/>
        <v>E4.P_D</v>
      </c>
      <c r="G287" s="455" t="s">
        <v>424</v>
      </c>
      <c r="H287" s="455" t="s">
        <v>589</v>
      </c>
      <c r="I287" s="445"/>
      <c r="J287" s="285" t="s">
        <v>61</v>
      </c>
      <c r="K287" s="286" t="str">
        <f t="shared" si="203"/>
        <v>E4.P_D.MR1</v>
      </c>
      <c r="L287" s="514" t="s">
        <v>568</v>
      </c>
      <c r="M287" s="515" t="s">
        <v>1575</v>
      </c>
      <c r="N287" s="494">
        <v>1</v>
      </c>
      <c r="O287" s="494">
        <v>4</v>
      </c>
      <c r="P287" s="495" t="s">
        <v>99</v>
      </c>
      <c r="Q287" s="495" t="str">
        <f t="shared" si="204"/>
        <v>E4.P_D.MR1-MP03-1</v>
      </c>
      <c r="R287" s="630" t="s">
        <v>1591</v>
      </c>
      <c r="S287" s="531" t="s">
        <v>1531</v>
      </c>
      <c r="T287" s="742">
        <v>0.5</v>
      </c>
      <c r="U287" s="673">
        <v>1</v>
      </c>
      <c r="V287" s="672" t="s">
        <v>67</v>
      </c>
      <c r="W287" s="547">
        <v>0.25</v>
      </c>
      <c r="X287" s="548">
        <v>0.25</v>
      </c>
      <c r="Y287" s="547">
        <v>0.25</v>
      </c>
      <c r="Z287" s="549">
        <v>0.25</v>
      </c>
      <c r="AA287" s="674"/>
      <c r="AB287" s="675"/>
      <c r="AC287" s="675"/>
      <c r="AD287" s="675"/>
      <c r="AE287" s="675"/>
      <c r="AF287" s="675"/>
      <c r="AG287" s="675"/>
      <c r="AH287" s="675"/>
      <c r="AI287" s="675"/>
      <c r="AJ287" s="675"/>
      <c r="AK287" s="675"/>
      <c r="AL287" s="675"/>
      <c r="AM287" s="675"/>
      <c r="AN287" s="675"/>
      <c r="AO287" s="675"/>
      <c r="AP287" s="675"/>
      <c r="AQ287" s="675"/>
      <c r="AR287" s="675"/>
      <c r="AS287" s="675"/>
      <c r="AT287" s="675"/>
      <c r="AU287" s="675"/>
      <c r="AV287" s="675"/>
      <c r="AW287" s="675"/>
      <c r="AX287" s="675"/>
      <c r="AY287" s="675"/>
      <c r="AZ287" s="675"/>
      <c r="BA287" s="675"/>
      <c r="BB287" s="675"/>
      <c r="BC287" s="676"/>
      <c r="BD287" s="302"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33" t="s">
        <v>1592</v>
      </c>
      <c r="EM287" s="319" t="s">
        <v>1591</v>
      </c>
      <c r="EN287" s="275" t="s">
        <v>1531</v>
      </c>
      <c r="EO287" s="654">
        <v>0.5</v>
      </c>
      <c r="EP287" s="387">
        <v>1</v>
      </c>
      <c r="EQ287" s="330">
        <v>0.25</v>
      </c>
      <c r="ER287" s="330">
        <v>0.25</v>
      </c>
      <c r="ES287" s="330">
        <v>0.25</v>
      </c>
      <c r="ET287" s="824">
        <v>0.25</v>
      </c>
    </row>
    <row r="288" spans="1:150" ht="37.5" customHeight="1" x14ac:dyDescent="0.2">
      <c r="A288" s="770" t="s">
        <v>103</v>
      </c>
      <c r="B288" s="431" t="s">
        <v>104</v>
      </c>
      <c r="C288" s="432" t="s">
        <v>1452</v>
      </c>
      <c r="D288" s="432"/>
      <c r="E288" s="8" t="s">
        <v>641</v>
      </c>
      <c r="F288" s="282" t="str">
        <f t="shared" si="202"/>
        <v>E4.P_D</v>
      </c>
      <c r="G288" s="455" t="s">
        <v>424</v>
      </c>
      <c r="H288" s="455" t="s">
        <v>589</v>
      </c>
      <c r="I288" s="445"/>
      <c r="J288" s="285" t="s">
        <v>61</v>
      </c>
      <c r="K288" s="286" t="str">
        <f t="shared" si="203"/>
        <v>E4.P_D.MR1</v>
      </c>
      <c r="L288" s="514" t="s">
        <v>568</v>
      </c>
      <c r="M288" s="515" t="s">
        <v>1575</v>
      </c>
      <c r="N288" s="494">
        <v>1</v>
      </c>
      <c r="O288" s="494">
        <v>4</v>
      </c>
      <c r="P288" s="495" t="s">
        <v>112</v>
      </c>
      <c r="Q288" s="495" t="str">
        <f t="shared" si="204"/>
        <v>E4.P_D.MR1-MP04-1</v>
      </c>
      <c r="R288" s="530" t="s">
        <v>1594</v>
      </c>
      <c r="S288" s="697" t="s">
        <v>1595</v>
      </c>
      <c r="T288" s="672">
        <v>1</v>
      </c>
      <c r="U288" s="673">
        <v>4</v>
      </c>
      <c r="V288" s="672" t="s">
        <v>67</v>
      </c>
      <c r="W288" s="536">
        <v>1</v>
      </c>
      <c r="X288" s="677">
        <v>1</v>
      </c>
      <c r="Y288" s="536">
        <v>1</v>
      </c>
      <c r="Z288" s="537">
        <v>1</v>
      </c>
      <c r="AA288" s="674"/>
      <c r="AB288" s="675"/>
      <c r="AC288" s="675"/>
      <c r="AD288" s="675"/>
      <c r="AE288" s="675"/>
      <c r="AF288" s="675"/>
      <c r="AG288" s="675"/>
      <c r="AH288" s="675"/>
      <c r="AI288" s="675"/>
      <c r="AJ288" s="675"/>
      <c r="AK288" s="675"/>
      <c r="AL288" s="675"/>
      <c r="AM288" s="675"/>
      <c r="AN288" s="675"/>
      <c r="AO288" s="675"/>
      <c r="AP288" s="675"/>
      <c r="AQ288" s="675"/>
      <c r="AR288" s="675"/>
      <c r="AS288" s="675"/>
      <c r="AT288" s="675"/>
      <c r="AU288" s="675"/>
      <c r="AV288" s="675"/>
      <c r="AW288" s="675"/>
      <c r="AX288" s="675"/>
      <c r="AY288" s="675"/>
      <c r="AZ288" s="675"/>
      <c r="BA288" s="675"/>
      <c r="BB288" s="675"/>
      <c r="BC288" s="676"/>
      <c r="BD288" s="302"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33" t="s">
        <v>1596</v>
      </c>
      <c r="EM288" s="822" t="s">
        <v>1594</v>
      </c>
      <c r="EN288" s="274" t="s">
        <v>1595</v>
      </c>
      <c r="EO288" s="387">
        <v>1</v>
      </c>
      <c r="EP288" s="387">
        <v>4</v>
      </c>
      <c r="EQ288" s="276">
        <v>1</v>
      </c>
      <c r="ER288" s="276">
        <v>1</v>
      </c>
      <c r="ES288" s="276">
        <v>1</v>
      </c>
      <c r="ET288" s="825">
        <v>1</v>
      </c>
    </row>
    <row r="289" spans="1:150" ht="35.25" customHeight="1" x14ac:dyDescent="0.2">
      <c r="A289" s="770" t="s">
        <v>103</v>
      </c>
      <c r="B289" s="431" t="s">
        <v>104</v>
      </c>
      <c r="C289" s="432" t="s">
        <v>1452</v>
      </c>
      <c r="D289" s="432"/>
      <c r="E289" s="8" t="s">
        <v>641</v>
      </c>
      <c r="F289" s="282" t="str">
        <f t="shared" si="202"/>
        <v>E4.P_D</v>
      </c>
      <c r="G289" s="455" t="s">
        <v>424</v>
      </c>
      <c r="H289" s="455" t="s">
        <v>589</v>
      </c>
      <c r="I289" s="445"/>
      <c r="J289" s="285" t="s">
        <v>61</v>
      </c>
      <c r="K289" s="286" t="str">
        <f t="shared" si="203"/>
        <v>E4.P_D.MR1</v>
      </c>
      <c r="L289" s="514" t="s">
        <v>568</v>
      </c>
      <c r="M289" s="515" t="s">
        <v>1575</v>
      </c>
      <c r="N289" s="494">
        <v>1</v>
      </c>
      <c r="O289" s="494">
        <v>4</v>
      </c>
      <c r="P289" s="495" t="s">
        <v>1364</v>
      </c>
      <c r="Q289" s="495" t="str">
        <f t="shared" si="204"/>
        <v>E4.P_D.MR1-MP04-2</v>
      </c>
      <c r="R289" s="530" t="s">
        <v>1594</v>
      </c>
      <c r="S289" s="697" t="s">
        <v>1598</v>
      </c>
      <c r="T289" s="672">
        <v>1</v>
      </c>
      <c r="U289" s="673">
        <v>4</v>
      </c>
      <c r="V289" s="672" t="s">
        <v>67</v>
      </c>
      <c r="W289" s="536">
        <v>1</v>
      </c>
      <c r="X289" s="677">
        <v>1</v>
      </c>
      <c r="Y289" s="536">
        <v>1</v>
      </c>
      <c r="Z289" s="537">
        <v>1</v>
      </c>
      <c r="AA289" s="674"/>
      <c r="AB289" s="675"/>
      <c r="AC289" s="675"/>
      <c r="AD289" s="675"/>
      <c r="AE289" s="675"/>
      <c r="AF289" s="675"/>
      <c r="AG289" s="675"/>
      <c r="AH289" s="675"/>
      <c r="AI289" s="675"/>
      <c r="AJ289" s="675"/>
      <c r="AK289" s="675"/>
      <c r="AL289" s="675"/>
      <c r="AM289" s="675"/>
      <c r="AN289" s="675"/>
      <c r="AO289" s="675"/>
      <c r="AP289" s="675"/>
      <c r="AQ289" s="675"/>
      <c r="AR289" s="675"/>
      <c r="AS289" s="675"/>
      <c r="AT289" s="675"/>
      <c r="AU289" s="675"/>
      <c r="AV289" s="675"/>
      <c r="AW289" s="675"/>
      <c r="AX289" s="675"/>
      <c r="AY289" s="675"/>
      <c r="AZ289" s="675"/>
      <c r="BA289" s="675"/>
      <c r="BB289" s="675"/>
      <c r="BC289" s="676"/>
      <c r="BD289" s="302"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33" t="s">
        <v>1599</v>
      </c>
      <c r="EM289" s="822" t="s">
        <v>1594</v>
      </c>
      <c r="EN289" s="274" t="s">
        <v>1598</v>
      </c>
      <c r="EO289" s="387">
        <v>1</v>
      </c>
      <c r="EP289" s="387">
        <v>4</v>
      </c>
      <c r="EQ289" s="276">
        <v>1</v>
      </c>
      <c r="ER289" s="276">
        <v>1</v>
      </c>
      <c r="ES289" s="276">
        <v>1</v>
      </c>
      <c r="ET289" s="825">
        <v>1</v>
      </c>
    </row>
    <row r="290" spans="1:150" ht="48.75" customHeight="1" x14ac:dyDescent="0.2">
      <c r="A290" s="770" t="s">
        <v>103</v>
      </c>
      <c r="B290" s="431" t="s">
        <v>104</v>
      </c>
      <c r="C290" s="432" t="s">
        <v>1452</v>
      </c>
      <c r="D290" s="432"/>
      <c r="E290" s="8" t="s">
        <v>641</v>
      </c>
      <c r="F290" s="282" t="str">
        <f t="shared" si="202"/>
        <v>E4.P_D</v>
      </c>
      <c r="G290" s="455" t="s">
        <v>424</v>
      </c>
      <c r="H290" s="455" t="s">
        <v>589</v>
      </c>
      <c r="I290" s="445"/>
      <c r="J290" s="285" t="s">
        <v>61</v>
      </c>
      <c r="K290" s="286" t="str">
        <f t="shared" si="203"/>
        <v>E4.P_D.MR1</v>
      </c>
      <c r="L290" s="514" t="s">
        <v>568</v>
      </c>
      <c r="M290" s="515" t="s">
        <v>1575</v>
      </c>
      <c r="N290" s="494">
        <v>1</v>
      </c>
      <c r="O290" s="494">
        <v>4</v>
      </c>
      <c r="P290" s="495" t="s">
        <v>122</v>
      </c>
      <c r="Q290" s="495" t="str">
        <f t="shared" si="204"/>
        <v>E4.P_D.MR1-MP05-1</v>
      </c>
      <c r="R290" s="530" t="s">
        <v>1601</v>
      </c>
      <c r="S290" s="697" t="s">
        <v>1602</v>
      </c>
      <c r="T290" s="672">
        <v>1</v>
      </c>
      <c r="U290" s="673">
        <v>4</v>
      </c>
      <c r="V290" s="672" t="s">
        <v>67</v>
      </c>
      <c r="W290" s="536">
        <v>1</v>
      </c>
      <c r="X290" s="677">
        <v>1</v>
      </c>
      <c r="Y290" s="536">
        <v>1</v>
      </c>
      <c r="Z290" s="537">
        <v>1</v>
      </c>
      <c r="AA290" s="674"/>
      <c r="AB290" s="675"/>
      <c r="AC290" s="675"/>
      <c r="AD290" s="675"/>
      <c r="AE290" s="675"/>
      <c r="AF290" s="675"/>
      <c r="AG290" s="675"/>
      <c r="AH290" s="675"/>
      <c r="AI290" s="675"/>
      <c r="AJ290" s="675"/>
      <c r="AK290" s="675"/>
      <c r="AL290" s="675"/>
      <c r="AM290" s="675"/>
      <c r="AN290" s="675"/>
      <c r="AO290" s="675"/>
      <c r="AP290" s="675"/>
      <c r="AQ290" s="675"/>
      <c r="AR290" s="675"/>
      <c r="AS290" s="675"/>
      <c r="AT290" s="675"/>
      <c r="AU290" s="675"/>
      <c r="AV290" s="675"/>
      <c r="AW290" s="675"/>
      <c r="AX290" s="675"/>
      <c r="AY290" s="675"/>
      <c r="AZ290" s="675"/>
      <c r="BA290" s="675"/>
      <c r="BB290" s="675"/>
      <c r="BC290" s="676"/>
      <c r="BD290" s="302"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33" t="s">
        <v>1603</v>
      </c>
      <c r="EM290" s="822" t="s">
        <v>1601</v>
      </c>
      <c r="EN290" s="274" t="s">
        <v>1602</v>
      </c>
      <c r="EO290" s="387">
        <v>1</v>
      </c>
      <c r="EP290" s="387">
        <v>4</v>
      </c>
      <c r="EQ290" s="276">
        <v>1</v>
      </c>
      <c r="ER290" s="276">
        <v>1</v>
      </c>
      <c r="ES290" s="276">
        <v>1</v>
      </c>
      <c r="ET290" s="825">
        <v>1</v>
      </c>
    </row>
    <row r="291" spans="1:150" ht="47.25" customHeight="1" x14ac:dyDescent="0.2">
      <c r="A291" s="770" t="s">
        <v>103</v>
      </c>
      <c r="B291" s="431" t="s">
        <v>104</v>
      </c>
      <c r="C291" s="432" t="s">
        <v>1452</v>
      </c>
      <c r="D291" s="432"/>
      <c r="E291" s="8" t="s">
        <v>641</v>
      </c>
      <c r="F291" s="282" t="str">
        <f t="shared" si="202"/>
        <v>E4.P_D</v>
      </c>
      <c r="G291" s="455" t="s">
        <v>424</v>
      </c>
      <c r="H291" s="455" t="s">
        <v>589</v>
      </c>
      <c r="I291" s="445"/>
      <c r="J291" s="285" t="s">
        <v>61</v>
      </c>
      <c r="K291" s="286" t="str">
        <f t="shared" si="203"/>
        <v>E4.P_D.MR1</v>
      </c>
      <c r="L291" s="514" t="s">
        <v>568</v>
      </c>
      <c r="M291" s="515" t="s">
        <v>1575</v>
      </c>
      <c r="N291" s="494">
        <v>1</v>
      </c>
      <c r="O291" s="494">
        <v>4</v>
      </c>
      <c r="P291" s="495" t="s">
        <v>1415</v>
      </c>
      <c r="Q291" s="495" t="str">
        <f t="shared" si="204"/>
        <v>E4.P_D.MR1-MP05-2</v>
      </c>
      <c r="R291" s="530" t="s">
        <v>1601</v>
      </c>
      <c r="S291" s="697" t="s">
        <v>1605</v>
      </c>
      <c r="T291" s="672">
        <v>1</v>
      </c>
      <c r="U291" s="673">
        <v>4</v>
      </c>
      <c r="V291" s="672" t="s">
        <v>67</v>
      </c>
      <c r="W291" s="536">
        <v>1</v>
      </c>
      <c r="X291" s="677">
        <v>1</v>
      </c>
      <c r="Y291" s="536">
        <v>1</v>
      </c>
      <c r="Z291" s="537">
        <v>1</v>
      </c>
      <c r="AA291" s="674"/>
      <c r="AB291" s="675"/>
      <c r="AC291" s="675"/>
      <c r="AD291" s="675"/>
      <c r="AE291" s="675"/>
      <c r="AF291" s="675"/>
      <c r="AG291" s="675"/>
      <c r="AH291" s="675"/>
      <c r="AI291" s="675"/>
      <c r="AJ291" s="675"/>
      <c r="AK291" s="675"/>
      <c r="AL291" s="675"/>
      <c r="AM291" s="675"/>
      <c r="AN291" s="675"/>
      <c r="AO291" s="675"/>
      <c r="AP291" s="675"/>
      <c r="AQ291" s="675"/>
      <c r="AR291" s="675"/>
      <c r="AS291" s="675"/>
      <c r="AT291" s="675"/>
      <c r="AU291" s="675"/>
      <c r="AV291" s="675"/>
      <c r="AW291" s="675"/>
      <c r="AX291" s="675"/>
      <c r="AY291" s="675"/>
      <c r="AZ291" s="675"/>
      <c r="BA291" s="675"/>
      <c r="BB291" s="675"/>
      <c r="BC291" s="676"/>
      <c r="BD291" s="302"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33" t="s">
        <v>1606</v>
      </c>
      <c r="EM291" s="822" t="s">
        <v>1601</v>
      </c>
      <c r="EN291" s="274" t="s">
        <v>1605</v>
      </c>
      <c r="EO291" s="387">
        <v>1</v>
      </c>
      <c r="EP291" s="387">
        <v>4</v>
      </c>
      <c r="EQ291" s="276">
        <v>1</v>
      </c>
      <c r="ER291" s="276">
        <v>1</v>
      </c>
      <c r="ES291" s="276">
        <v>1</v>
      </c>
      <c r="ET291" s="825">
        <v>1</v>
      </c>
    </row>
    <row r="292" spans="1:150" ht="50.25" customHeight="1" x14ac:dyDescent="0.2">
      <c r="A292" s="770" t="s">
        <v>103</v>
      </c>
      <c r="B292" s="431" t="s">
        <v>104</v>
      </c>
      <c r="C292" s="432" t="s">
        <v>1452</v>
      </c>
      <c r="D292" s="432"/>
      <c r="E292" s="8" t="s">
        <v>641</v>
      </c>
      <c r="F292" s="282" t="str">
        <f t="shared" si="202"/>
        <v>E4.P_D</v>
      </c>
      <c r="G292" s="455" t="s">
        <v>424</v>
      </c>
      <c r="H292" s="455" t="s">
        <v>589</v>
      </c>
      <c r="I292" s="445"/>
      <c r="J292" s="285" t="s">
        <v>61</v>
      </c>
      <c r="K292" s="286" t="str">
        <f t="shared" si="203"/>
        <v>E4.P_D.MR1</v>
      </c>
      <c r="L292" s="514" t="s">
        <v>568</v>
      </c>
      <c r="M292" s="515" t="s">
        <v>1575</v>
      </c>
      <c r="N292" s="494">
        <v>1</v>
      </c>
      <c r="O292" s="494">
        <v>4</v>
      </c>
      <c r="P292" s="495" t="s">
        <v>132</v>
      </c>
      <c r="Q292" s="495" t="str">
        <f t="shared" si="204"/>
        <v>E4.P_D.MR1-MP06-1</v>
      </c>
      <c r="R292" s="530" t="s">
        <v>1608</v>
      </c>
      <c r="S292" s="697" t="s">
        <v>1609</v>
      </c>
      <c r="T292" s="742">
        <v>0.5</v>
      </c>
      <c r="U292" s="673">
        <v>1</v>
      </c>
      <c r="V292" s="672" t="s">
        <v>67</v>
      </c>
      <c r="W292" s="547">
        <v>0.25</v>
      </c>
      <c r="X292" s="548">
        <v>0.25</v>
      </c>
      <c r="Y292" s="547">
        <v>0.25</v>
      </c>
      <c r="Z292" s="549">
        <v>0.25</v>
      </c>
      <c r="AA292" s="674"/>
      <c r="AB292" s="675"/>
      <c r="AC292" s="675"/>
      <c r="AD292" s="675"/>
      <c r="AE292" s="675"/>
      <c r="AF292" s="675"/>
      <c r="AG292" s="675"/>
      <c r="AH292" s="675"/>
      <c r="AI292" s="675"/>
      <c r="AJ292" s="675"/>
      <c r="AK292" s="675"/>
      <c r="AL292" s="675"/>
      <c r="AM292" s="675"/>
      <c r="AN292" s="675"/>
      <c r="AO292" s="675"/>
      <c r="AP292" s="675"/>
      <c r="AQ292" s="675"/>
      <c r="AR292" s="675"/>
      <c r="AS292" s="675"/>
      <c r="AT292" s="675"/>
      <c r="AU292" s="675"/>
      <c r="AV292" s="675"/>
      <c r="AW292" s="675"/>
      <c r="AX292" s="675"/>
      <c r="AY292" s="675"/>
      <c r="AZ292" s="675"/>
      <c r="BA292" s="675"/>
      <c r="BB292" s="675"/>
      <c r="BC292" s="676"/>
      <c r="BD292" s="302"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33" t="s">
        <v>1610</v>
      </c>
      <c r="EM292" s="822" t="s">
        <v>1608</v>
      </c>
      <c r="EN292" s="274" t="s">
        <v>1609</v>
      </c>
      <c r="EO292" s="654">
        <v>0.5</v>
      </c>
      <c r="EP292" s="387">
        <v>1</v>
      </c>
      <c r="EQ292" s="330">
        <v>0.25</v>
      </c>
      <c r="ER292" s="330">
        <v>0.25</v>
      </c>
      <c r="ES292" s="330">
        <v>0.25</v>
      </c>
      <c r="ET292" s="824">
        <v>0.25</v>
      </c>
    </row>
    <row r="293" spans="1:150" ht="47.25" customHeight="1" x14ac:dyDescent="0.2">
      <c r="A293" s="770" t="s">
        <v>103</v>
      </c>
      <c r="B293" s="431" t="s">
        <v>104</v>
      </c>
      <c r="C293" s="432" t="s">
        <v>1452</v>
      </c>
      <c r="D293" s="432"/>
      <c r="E293" s="8" t="s">
        <v>641</v>
      </c>
      <c r="F293" s="282" t="str">
        <f t="shared" si="202"/>
        <v>E4.P_D</v>
      </c>
      <c r="G293" s="455" t="s">
        <v>424</v>
      </c>
      <c r="H293" s="455" t="s">
        <v>589</v>
      </c>
      <c r="I293" s="445"/>
      <c r="J293" s="285" t="s">
        <v>61</v>
      </c>
      <c r="K293" s="286" t="str">
        <f t="shared" si="203"/>
        <v>E4.P_D.MR1</v>
      </c>
      <c r="L293" s="514" t="s">
        <v>568</v>
      </c>
      <c r="M293" s="515" t="s">
        <v>1575</v>
      </c>
      <c r="N293" s="494">
        <v>1</v>
      </c>
      <c r="O293" s="494">
        <v>4</v>
      </c>
      <c r="P293" s="495" t="s">
        <v>1380</v>
      </c>
      <c r="Q293" s="495" t="str">
        <f t="shared" si="204"/>
        <v>E4.P_D.MR1-MP06-2</v>
      </c>
      <c r="R293" s="530" t="s">
        <v>1612</v>
      </c>
      <c r="S293" s="697" t="s">
        <v>1613</v>
      </c>
      <c r="T293" s="742">
        <v>0.5</v>
      </c>
      <c r="U293" s="673">
        <v>1</v>
      </c>
      <c r="V293" s="672" t="s">
        <v>67</v>
      </c>
      <c r="W293" s="547">
        <v>0.25</v>
      </c>
      <c r="X293" s="548">
        <v>0.25</v>
      </c>
      <c r="Y293" s="547">
        <v>0.25</v>
      </c>
      <c r="Z293" s="549">
        <v>0.25</v>
      </c>
      <c r="AA293" s="674"/>
      <c r="AB293" s="675"/>
      <c r="AC293" s="675"/>
      <c r="AD293" s="675"/>
      <c r="AE293" s="675"/>
      <c r="AF293" s="675"/>
      <c r="AG293" s="675"/>
      <c r="AH293" s="675"/>
      <c r="AI293" s="675"/>
      <c r="AJ293" s="675"/>
      <c r="AK293" s="675"/>
      <c r="AL293" s="675"/>
      <c r="AM293" s="675"/>
      <c r="AN293" s="675"/>
      <c r="AO293" s="675"/>
      <c r="AP293" s="675"/>
      <c r="AQ293" s="675"/>
      <c r="AR293" s="675"/>
      <c r="AS293" s="675"/>
      <c r="AT293" s="675"/>
      <c r="AU293" s="675"/>
      <c r="AV293" s="675"/>
      <c r="AW293" s="675"/>
      <c r="AX293" s="675"/>
      <c r="AY293" s="675"/>
      <c r="AZ293" s="675"/>
      <c r="BA293" s="675"/>
      <c r="BB293" s="675"/>
      <c r="BC293" s="676"/>
      <c r="BD293" s="302"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33" t="s">
        <v>1614</v>
      </c>
      <c r="EM293" s="822" t="s">
        <v>1612</v>
      </c>
      <c r="EN293" s="274" t="s">
        <v>1613</v>
      </c>
      <c r="EO293" s="654">
        <v>0.5</v>
      </c>
      <c r="EP293" s="387">
        <v>1</v>
      </c>
      <c r="EQ293" s="330">
        <v>0.25</v>
      </c>
      <c r="ER293" s="330">
        <v>0.25</v>
      </c>
      <c r="ES293" s="330">
        <v>0.25</v>
      </c>
      <c r="ET293" s="824">
        <v>0.25</v>
      </c>
    </row>
    <row r="294" spans="1:150" ht="46.5" customHeight="1" thickBot="1" x14ac:dyDescent="0.25">
      <c r="A294" s="770" t="s">
        <v>103</v>
      </c>
      <c r="B294" s="431" t="s">
        <v>104</v>
      </c>
      <c r="C294" s="432" t="s">
        <v>1452</v>
      </c>
      <c r="D294" s="432"/>
      <c r="E294" s="8" t="s">
        <v>641</v>
      </c>
      <c r="F294" s="282" t="str">
        <f t="shared" si="202"/>
        <v>E4.P_D</v>
      </c>
      <c r="G294" s="455" t="s">
        <v>424</v>
      </c>
      <c r="H294" s="455" t="s">
        <v>589</v>
      </c>
      <c r="I294" s="449"/>
      <c r="J294" s="342" t="s">
        <v>61</v>
      </c>
      <c r="K294" s="402" t="str">
        <f t="shared" si="203"/>
        <v>E4.P_D.MR1</v>
      </c>
      <c r="L294" s="550" t="s">
        <v>568</v>
      </c>
      <c r="M294" s="551" t="s">
        <v>1575</v>
      </c>
      <c r="N294" s="500">
        <v>1</v>
      </c>
      <c r="O294" s="500">
        <v>4</v>
      </c>
      <c r="P294" s="789" t="s">
        <v>142</v>
      </c>
      <c r="Q294" s="789" t="str">
        <f t="shared" si="204"/>
        <v>E4.P_D.MR1-MP07-1</v>
      </c>
      <c r="R294" s="631" t="s">
        <v>1616</v>
      </c>
      <c r="S294" s="554" t="s">
        <v>1617</v>
      </c>
      <c r="T294" s="679">
        <v>0</v>
      </c>
      <c r="U294" s="680">
        <v>1</v>
      </c>
      <c r="V294" s="679" t="s">
        <v>67</v>
      </c>
      <c r="W294" s="557">
        <v>0</v>
      </c>
      <c r="X294" s="558">
        <v>1</v>
      </c>
      <c r="Y294" s="557">
        <v>0</v>
      </c>
      <c r="Z294" s="559">
        <v>0</v>
      </c>
      <c r="AA294" s="674"/>
      <c r="AB294" s="675"/>
      <c r="AC294" s="675"/>
      <c r="AD294" s="675"/>
      <c r="AE294" s="675"/>
      <c r="AF294" s="675"/>
      <c r="AG294" s="675"/>
      <c r="AH294" s="675"/>
      <c r="AI294" s="675"/>
      <c r="AJ294" s="675"/>
      <c r="AK294" s="675"/>
      <c r="AL294" s="675"/>
      <c r="AM294" s="675"/>
      <c r="AN294" s="675"/>
      <c r="AO294" s="675"/>
      <c r="AP294" s="675"/>
      <c r="AQ294" s="675"/>
      <c r="AR294" s="675"/>
      <c r="AS294" s="675"/>
      <c r="AT294" s="675"/>
      <c r="AU294" s="675"/>
      <c r="AV294" s="675"/>
      <c r="AW294" s="675"/>
      <c r="AX294" s="675"/>
      <c r="AY294" s="675"/>
      <c r="AZ294" s="675"/>
      <c r="BA294" s="675"/>
      <c r="BB294" s="675"/>
      <c r="BC294" s="676"/>
      <c r="BD294" s="302"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33" t="s">
        <v>1618</v>
      </c>
      <c r="EM294" s="319" t="s">
        <v>1616</v>
      </c>
      <c r="EN294" s="275" t="s">
        <v>1617</v>
      </c>
      <c r="EO294" s="387">
        <v>0</v>
      </c>
      <c r="EP294" s="387">
        <v>1</v>
      </c>
      <c r="EQ294" s="276">
        <v>0</v>
      </c>
      <c r="ER294" s="276">
        <v>1</v>
      </c>
      <c r="ES294" s="276">
        <v>0</v>
      </c>
      <c r="ET294" s="825">
        <v>0</v>
      </c>
    </row>
    <row r="295" spans="1:150" ht="109.5" customHeight="1" x14ac:dyDescent="0.2">
      <c r="A295" s="770" t="s">
        <v>103</v>
      </c>
      <c r="B295" s="431" t="s">
        <v>104</v>
      </c>
      <c r="C295" s="432" t="s">
        <v>1452</v>
      </c>
      <c r="D295" s="432"/>
      <c r="E295" s="8" t="s">
        <v>641</v>
      </c>
      <c r="F295" s="282" t="str">
        <f t="shared" si="202"/>
        <v>E4.P_D</v>
      </c>
      <c r="G295" s="455" t="s">
        <v>424</v>
      </c>
      <c r="H295" s="455" t="s">
        <v>589</v>
      </c>
      <c r="I295" s="406" t="s">
        <v>1620</v>
      </c>
      <c r="J295" s="437" t="s">
        <v>167</v>
      </c>
      <c r="K295" s="400" t="str">
        <f t="shared" si="203"/>
        <v>E4.P_D.MR2</v>
      </c>
      <c r="L295" s="362" t="s">
        <v>577</v>
      </c>
      <c r="M295" s="363" t="s">
        <v>1621</v>
      </c>
      <c r="N295" s="482">
        <v>0</v>
      </c>
      <c r="O295" s="482">
        <v>1</v>
      </c>
      <c r="P295" s="484" t="s">
        <v>64</v>
      </c>
      <c r="Q295" s="484" t="str">
        <f t="shared" si="204"/>
        <v>E4.P_D.MR2-MP01-1</v>
      </c>
      <c r="R295" s="419" t="s">
        <v>1622</v>
      </c>
      <c r="S295" s="369" t="s">
        <v>1621</v>
      </c>
      <c r="T295" s="370">
        <v>0</v>
      </c>
      <c r="U295" s="371">
        <v>1</v>
      </c>
      <c r="V295" s="370" t="s">
        <v>67</v>
      </c>
      <c r="W295" s="564">
        <v>0.25</v>
      </c>
      <c r="X295" s="565">
        <v>0.25</v>
      </c>
      <c r="Y295" s="564">
        <v>0.25</v>
      </c>
      <c r="Z295" s="566">
        <v>0.25</v>
      </c>
      <c r="AA295" s="299"/>
      <c r="AB295" s="300"/>
      <c r="AC295" s="300"/>
      <c r="AD295" s="300"/>
      <c r="AE295" s="300"/>
      <c r="AF295" s="300"/>
      <c r="AG295" s="300"/>
      <c r="AH295" s="300"/>
      <c r="AI295" s="300"/>
      <c r="AJ295" s="300"/>
      <c r="AK295" s="300"/>
      <c r="AL295" s="300"/>
      <c r="AM295" s="300"/>
      <c r="AN295" s="300"/>
      <c r="AO295" s="300"/>
      <c r="AP295" s="300"/>
      <c r="AQ295" s="300"/>
      <c r="AR295" s="300"/>
      <c r="AS295" s="300"/>
      <c r="AT295" s="300"/>
      <c r="AU295" s="300"/>
      <c r="AV295" s="300"/>
      <c r="AW295" s="300"/>
      <c r="AX295" s="300"/>
      <c r="AY295" s="300"/>
      <c r="AZ295" s="300"/>
      <c r="BA295" s="300"/>
      <c r="BB295" s="300"/>
      <c r="BC295" s="301"/>
      <c r="BD295" s="302"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33" t="s">
        <v>1624</v>
      </c>
      <c r="EM295" s="319" t="s">
        <v>1622</v>
      </c>
      <c r="EN295" s="275" t="s">
        <v>1621</v>
      </c>
      <c r="EO295" s="275">
        <v>0</v>
      </c>
      <c r="EP295" s="275">
        <v>1</v>
      </c>
      <c r="EQ295" s="330">
        <v>0.25</v>
      </c>
      <c r="ER295" s="330">
        <v>0.25</v>
      </c>
      <c r="ES295" s="330">
        <v>0.25</v>
      </c>
      <c r="ET295" s="824">
        <v>0.25</v>
      </c>
    </row>
    <row r="296" spans="1:150" ht="40.5" customHeight="1" thickBot="1" x14ac:dyDescent="0.25">
      <c r="A296" s="770" t="s">
        <v>103</v>
      </c>
      <c r="B296" s="431" t="s">
        <v>104</v>
      </c>
      <c r="C296" s="432" t="s">
        <v>1452</v>
      </c>
      <c r="D296" s="432"/>
      <c r="E296" s="8" t="s">
        <v>641</v>
      </c>
      <c r="F296" s="282" t="str">
        <f t="shared" si="202"/>
        <v>E4.P_D</v>
      </c>
      <c r="G296" s="283" t="s">
        <v>424</v>
      </c>
      <c r="H296" s="283" t="s">
        <v>589</v>
      </c>
      <c r="I296" s="449"/>
      <c r="J296" s="342" t="s">
        <v>167</v>
      </c>
      <c r="K296" s="402" t="str">
        <f t="shared" si="203"/>
        <v>E4.P_D.MR2</v>
      </c>
      <c r="L296" s="427" t="s">
        <v>577</v>
      </c>
      <c r="M296" s="428" t="s">
        <v>1621</v>
      </c>
      <c r="N296" s="500">
        <v>0</v>
      </c>
      <c r="O296" s="500">
        <v>1</v>
      </c>
      <c r="P296" s="501" t="s">
        <v>87</v>
      </c>
      <c r="Q296" s="501" t="str">
        <f t="shared" si="204"/>
        <v>E4.P_D.MR2-MP02-1</v>
      </c>
      <c r="R296" s="478" t="s">
        <v>1626</v>
      </c>
      <c r="S296" s="338" t="s">
        <v>1627</v>
      </c>
      <c r="T296" s="394">
        <v>0</v>
      </c>
      <c r="U296" s="395">
        <v>1</v>
      </c>
      <c r="V296" s="394" t="s">
        <v>67</v>
      </c>
      <c r="W296" s="396">
        <v>0.25</v>
      </c>
      <c r="X296" s="397">
        <v>0.25</v>
      </c>
      <c r="Y296" s="396">
        <v>0.25</v>
      </c>
      <c r="Z296" s="398">
        <v>0.25</v>
      </c>
      <c r="AA296" s="384"/>
      <c r="AB296" s="385"/>
      <c r="AC296" s="385"/>
      <c r="AD296" s="385"/>
      <c r="AE296" s="385"/>
      <c r="AF296" s="385"/>
      <c r="AG296" s="385"/>
      <c r="AH296" s="385"/>
      <c r="AI296" s="385"/>
      <c r="AJ296" s="385"/>
      <c r="AK296" s="385"/>
      <c r="AL296" s="385"/>
      <c r="AM296" s="385"/>
      <c r="AN296" s="385"/>
      <c r="AO296" s="385"/>
      <c r="AP296" s="385"/>
      <c r="AQ296" s="385"/>
      <c r="AR296" s="385"/>
      <c r="AS296" s="385"/>
      <c r="AT296" s="385"/>
      <c r="AU296" s="385"/>
      <c r="AV296" s="385"/>
      <c r="AW296" s="385"/>
      <c r="AX296" s="385"/>
      <c r="AY296" s="385"/>
      <c r="AZ296" s="385"/>
      <c r="BA296" s="385"/>
      <c r="BB296" s="385"/>
      <c r="BC296" s="386"/>
      <c r="BD296" s="302"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33" t="s">
        <v>1628</v>
      </c>
      <c r="EM296" s="319" t="s">
        <v>1626</v>
      </c>
      <c r="EN296" s="275" t="s">
        <v>1627</v>
      </c>
      <c r="EO296" s="387">
        <v>0</v>
      </c>
      <c r="EP296" s="387">
        <v>1</v>
      </c>
      <c r="EQ296" s="330">
        <v>0.25</v>
      </c>
      <c r="ER296" s="330">
        <v>0.25</v>
      </c>
      <c r="ES296" s="330">
        <v>0.25</v>
      </c>
      <c r="ET296" s="824">
        <v>0.25</v>
      </c>
    </row>
    <row r="297" spans="1:150" ht="99" customHeight="1" x14ac:dyDescent="0.2">
      <c r="A297" s="770" t="s">
        <v>103</v>
      </c>
      <c r="B297" s="431" t="s">
        <v>104</v>
      </c>
      <c r="C297" s="432" t="s">
        <v>1452</v>
      </c>
      <c r="D297" s="432"/>
      <c r="E297" s="8" t="s">
        <v>641</v>
      </c>
      <c r="F297" s="282" t="str">
        <f t="shared" si="202"/>
        <v>E4.P_D</v>
      </c>
      <c r="G297" s="283" t="s">
        <v>424</v>
      </c>
      <c r="H297" s="283" t="s">
        <v>589</v>
      </c>
      <c r="I297" s="406" t="s">
        <v>1630</v>
      </c>
      <c r="J297" s="437" t="s">
        <v>212</v>
      </c>
      <c r="K297" s="400" t="str">
        <f t="shared" si="203"/>
        <v>E4.P_D.MR3</v>
      </c>
      <c r="L297" s="362" t="s">
        <v>585</v>
      </c>
      <c r="M297" s="363" t="s">
        <v>1631</v>
      </c>
      <c r="N297" s="364">
        <v>1</v>
      </c>
      <c r="O297" s="248">
        <v>1</v>
      </c>
      <c r="P297" s="582" t="s">
        <v>64</v>
      </c>
      <c r="Q297" s="788" t="str">
        <f t="shared" si="204"/>
        <v>E4.P_D.MR3-MP01-1</v>
      </c>
      <c r="R297" s="419" t="s">
        <v>1632</v>
      </c>
      <c r="S297" s="369" t="s">
        <v>1633</v>
      </c>
      <c r="T297" s="370">
        <v>1</v>
      </c>
      <c r="U297" s="371">
        <v>1</v>
      </c>
      <c r="V297" s="370" t="s">
        <v>102</v>
      </c>
      <c r="W297" s="564">
        <v>0.25</v>
      </c>
      <c r="X297" s="565">
        <v>0.25</v>
      </c>
      <c r="Y297" s="564">
        <v>0.25</v>
      </c>
      <c r="Z297" s="566">
        <v>0.25</v>
      </c>
      <c r="AA297" s="299"/>
      <c r="AB297" s="300"/>
      <c r="AC297" s="300"/>
      <c r="AD297" s="300"/>
      <c r="AE297" s="300"/>
      <c r="AF297" s="300"/>
      <c r="AG297" s="300"/>
      <c r="AH297" s="300"/>
      <c r="AI297" s="300"/>
      <c r="AJ297" s="300"/>
      <c r="AK297" s="300"/>
      <c r="AL297" s="300"/>
      <c r="AM297" s="300"/>
      <c r="AN297" s="300"/>
      <c r="AO297" s="300"/>
      <c r="AP297" s="300"/>
      <c r="AQ297" s="300"/>
      <c r="AR297" s="300"/>
      <c r="AS297" s="300"/>
      <c r="AT297" s="300"/>
      <c r="AU297" s="300"/>
      <c r="AV297" s="300"/>
      <c r="AW297" s="300"/>
      <c r="AX297" s="300"/>
      <c r="AY297" s="300"/>
      <c r="AZ297" s="300"/>
      <c r="BA297" s="300"/>
      <c r="BB297" s="300"/>
      <c r="BC297" s="301"/>
      <c r="BD297" s="302"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27" t="s">
        <v>1634</v>
      </c>
      <c r="EM297" s="319" t="s">
        <v>1632</v>
      </c>
      <c r="EN297" s="275" t="s">
        <v>1633</v>
      </c>
      <c r="EO297" s="275">
        <v>1</v>
      </c>
      <c r="EP297" s="275">
        <v>1</v>
      </c>
      <c r="EQ297" s="330">
        <v>1</v>
      </c>
      <c r="ER297" s="330">
        <v>1</v>
      </c>
      <c r="ES297" s="330">
        <v>1</v>
      </c>
      <c r="ET297" s="824">
        <v>1</v>
      </c>
    </row>
    <row r="298" spans="1:150" ht="60.75" customHeight="1" thickBot="1" x14ac:dyDescent="0.25">
      <c r="A298" s="770" t="s">
        <v>103</v>
      </c>
      <c r="B298" s="431" t="s">
        <v>104</v>
      </c>
      <c r="C298" s="432" t="s">
        <v>1452</v>
      </c>
      <c r="D298" s="432"/>
      <c r="E298" s="8" t="s">
        <v>641</v>
      </c>
      <c r="F298" s="282" t="str">
        <f t="shared" si="202"/>
        <v>E4.P_D</v>
      </c>
      <c r="G298" s="425" t="s">
        <v>424</v>
      </c>
      <c r="H298" s="425" t="s">
        <v>589</v>
      </c>
      <c r="I298" s="449"/>
      <c r="J298" s="342" t="s">
        <v>212</v>
      </c>
      <c r="K298" s="402" t="str">
        <f t="shared" si="203"/>
        <v>E4.P_D.MR3</v>
      </c>
      <c r="L298" s="427" t="s">
        <v>585</v>
      </c>
      <c r="M298" s="428" t="s">
        <v>1631</v>
      </c>
      <c r="N298" s="376">
        <v>1</v>
      </c>
      <c r="O298" s="289">
        <v>1</v>
      </c>
      <c r="P298" s="568" t="s">
        <v>87</v>
      </c>
      <c r="Q298" s="403" t="str">
        <f t="shared" si="204"/>
        <v>E4.P_D.MR3-MP02-1</v>
      </c>
      <c r="R298" s="478" t="s">
        <v>1636</v>
      </c>
      <c r="S298" s="338" t="s">
        <v>1637</v>
      </c>
      <c r="T298" s="352">
        <v>198</v>
      </c>
      <c r="U298" s="353">
        <v>230</v>
      </c>
      <c r="V298" s="352" t="s">
        <v>67</v>
      </c>
      <c r="W298" s="354">
        <v>50</v>
      </c>
      <c r="X298" s="355">
        <v>60</v>
      </c>
      <c r="Y298" s="354">
        <v>60</v>
      </c>
      <c r="Z298" s="356">
        <v>60</v>
      </c>
      <c r="AA298" s="299"/>
      <c r="AB298" s="300"/>
      <c r="AC298" s="300"/>
      <c r="AD298" s="300"/>
      <c r="AE298" s="300"/>
      <c r="AF298" s="300"/>
      <c r="AG298" s="300"/>
      <c r="AH298" s="300"/>
      <c r="AI298" s="300"/>
      <c r="AJ298" s="300"/>
      <c r="AK298" s="300"/>
      <c r="AL298" s="300"/>
      <c r="AM298" s="300"/>
      <c r="AN298" s="300"/>
      <c r="AO298" s="300"/>
      <c r="AP298" s="300"/>
      <c r="AQ298" s="300"/>
      <c r="AR298" s="300"/>
      <c r="AS298" s="300"/>
      <c r="AT298" s="300"/>
      <c r="AU298" s="300"/>
      <c r="AV298" s="300"/>
      <c r="AW298" s="300"/>
      <c r="AX298" s="300"/>
      <c r="AY298" s="300"/>
      <c r="AZ298" s="300"/>
      <c r="BA298" s="300"/>
      <c r="BB298" s="300"/>
      <c r="BC298" s="301"/>
      <c r="BD298" s="302"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27" t="s">
        <v>1638</v>
      </c>
      <c r="EM298" s="319" t="s">
        <v>1636</v>
      </c>
      <c r="EN298" s="275" t="s">
        <v>1637</v>
      </c>
      <c r="EO298" s="275">
        <v>198</v>
      </c>
      <c r="EP298" s="275">
        <v>230</v>
      </c>
      <c r="EQ298" s="276">
        <v>50</v>
      </c>
      <c r="ER298" s="276">
        <v>60</v>
      </c>
      <c r="ES298" s="276">
        <v>60</v>
      </c>
      <c r="ET298" s="825">
        <v>60</v>
      </c>
    </row>
    <row r="299" spans="1:150" ht="106.5" customHeight="1" x14ac:dyDescent="0.2">
      <c r="A299" s="770" t="s">
        <v>103</v>
      </c>
      <c r="B299" s="431" t="s">
        <v>104</v>
      </c>
      <c r="C299" s="432" t="s">
        <v>1452</v>
      </c>
      <c r="D299" s="433" t="s">
        <v>1174</v>
      </c>
      <c r="E299" s="3" t="s">
        <v>695</v>
      </c>
      <c r="F299" s="434" t="str">
        <f t="shared" si="202"/>
        <v>E4.P_E</v>
      </c>
      <c r="G299" s="435" t="s">
        <v>1640</v>
      </c>
      <c r="H299" s="480" t="s">
        <v>608</v>
      </c>
      <c r="I299" s="406" t="s">
        <v>1641</v>
      </c>
      <c r="J299" s="437" t="s">
        <v>61</v>
      </c>
      <c r="K299" s="400" t="str">
        <f t="shared" si="203"/>
        <v>E4.P_E.MR1</v>
      </c>
      <c r="L299" s="362" t="s">
        <v>594</v>
      </c>
      <c r="M299" s="363" t="s">
        <v>1642</v>
      </c>
      <c r="N299" s="482">
        <v>85957</v>
      </c>
      <c r="O299" s="482">
        <v>97991</v>
      </c>
      <c r="P299" s="645" t="s">
        <v>64</v>
      </c>
      <c r="Q299" s="484" t="str">
        <f t="shared" si="204"/>
        <v>E4.P_E.MR1-MP01-1</v>
      </c>
      <c r="R299" s="419" t="s">
        <v>1643</v>
      </c>
      <c r="S299" s="369" t="s">
        <v>1644</v>
      </c>
      <c r="T299" s="370">
        <v>1</v>
      </c>
      <c r="U299" s="620">
        <v>1</v>
      </c>
      <c r="V299" s="619" t="s">
        <v>102</v>
      </c>
      <c r="W299" s="487">
        <v>1</v>
      </c>
      <c r="X299" s="488">
        <v>0</v>
      </c>
      <c r="Y299" s="487">
        <v>0</v>
      </c>
      <c r="Z299" s="489">
        <v>0</v>
      </c>
      <c r="AA299" s="299"/>
      <c r="AB299" s="300"/>
      <c r="AC299" s="300"/>
      <c r="AD299" s="300"/>
      <c r="AE299" s="300"/>
      <c r="AF299" s="300"/>
      <c r="AG299" s="300"/>
      <c r="AH299" s="300"/>
      <c r="AI299" s="300"/>
      <c r="AJ299" s="300"/>
      <c r="AK299" s="300"/>
      <c r="AL299" s="300"/>
      <c r="AM299" s="300"/>
      <c r="AN299" s="300"/>
      <c r="AO299" s="300"/>
      <c r="AP299" s="300"/>
      <c r="AQ299" s="300"/>
      <c r="AR299" s="300"/>
      <c r="AS299" s="300"/>
      <c r="AT299" s="300"/>
      <c r="AU299" s="300"/>
      <c r="AV299" s="300"/>
      <c r="AW299" s="300"/>
      <c r="AX299" s="300"/>
      <c r="AY299" s="300"/>
      <c r="AZ299" s="300"/>
      <c r="BA299" s="300"/>
      <c r="BB299" s="300"/>
      <c r="BC299" s="301"/>
      <c r="BD299" s="302"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33" t="s">
        <v>1646</v>
      </c>
      <c r="EM299" s="319" t="s">
        <v>1643</v>
      </c>
      <c r="EN299" s="275" t="s">
        <v>1644</v>
      </c>
      <c r="EO299" s="275">
        <v>1</v>
      </c>
      <c r="EP299" s="275">
        <v>1</v>
      </c>
      <c r="EQ299" s="276">
        <v>1</v>
      </c>
      <c r="ER299" s="276">
        <v>0</v>
      </c>
      <c r="ES299" s="276">
        <v>0</v>
      </c>
      <c r="ET299" s="825">
        <v>0</v>
      </c>
    </row>
    <row r="300" spans="1:150" ht="41.25" customHeight="1" x14ac:dyDescent="0.2">
      <c r="A300" s="770" t="s">
        <v>103</v>
      </c>
      <c r="B300" s="431" t="s">
        <v>104</v>
      </c>
      <c r="C300" s="432" t="s">
        <v>1452</v>
      </c>
      <c r="D300" s="432"/>
      <c r="E300" s="8" t="s">
        <v>695</v>
      </c>
      <c r="F300" s="282" t="str">
        <f t="shared" si="202"/>
        <v>E4.P_E</v>
      </c>
      <c r="G300" s="455" t="s">
        <v>435</v>
      </c>
      <c r="H300" s="455" t="s">
        <v>608</v>
      </c>
      <c r="I300" s="284"/>
      <c r="J300" s="285" t="s">
        <v>61</v>
      </c>
      <c r="K300" s="286" t="str">
        <f t="shared" si="203"/>
        <v>E4.P_E.MR1</v>
      </c>
      <c r="L300" s="411" t="s">
        <v>594</v>
      </c>
      <c r="M300" s="412" t="s">
        <v>1642</v>
      </c>
      <c r="N300" s="494">
        <v>85957</v>
      </c>
      <c r="O300" s="494">
        <v>97991</v>
      </c>
      <c r="P300" s="483" t="s">
        <v>87</v>
      </c>
      <c r="Q300" s="495" t="str">
        <f t="shared" si="204"/>
        <v>E4.P_E.MR1-MP02-1</v>
      </c>
      <c r="R300" s="423" t="s">
        <v>1648</v>
      </c>
      <c r="S300" s="315" t="s">
        <v>1649</v>
      </c>
      <c r="T300" s="294">
        <v>0</v>
      </c>
      <c r="U300" s="295">
        <v>1</v>
      </c>
      <c r="V300" s="294" t="s">
        <v>67</v>
      </c>
      <c r="W300" s="322">
        <v>0.25</v>
      </c>
      <c r="X300" s="323">
        <v>0.25</v>
      </c>
      <c r="Y300" s="322">
        <v>0.25</v>
      </c>
      <c r="Z300" s="324">
        <v>0.25</v>
      </c>
      <c r="AA300" s="299"/>
      <c r="AB300" s="300"/>
      <c r="AC300" s="300"/>
      <c r="AD300" s="300"/>
      <c r="AE300" s="300"/>
      <c r="AF300" s="300"/>
      <c r="AG300" s="300"/>
      <c r="AH300" s="300"/>
      <c r="AI300" s="300"/>
      <c r="AJ300" s="300"/>
      <c r="AK300" s="300"/>
      <c r="AL300" s="300"/>
      <c r="AM300" s="300"/>
      <c r="AN300" s="300"/>
      <c r="AO300" s="300"/>
      <c r="AP300" s="300"/>
      <c r="AQ300" s="300"/>
      <c r="AR300" s="300"/>
      <c r="AS300" s="300"/>
      <c r="AT300" s="300"/>
      <c r="AU300" s="300"/>
      <c r="AV300" s="300"/>
      <c r="AW300" s="300"/>
      <c r="AX300" s="300"/>
      <c r="AY300" s="300"/>
      <c r="AZ300" s="300"/>
      <c r="BA300" s="300"/>
      <c r="BB300" s="300"/>
      <c r="BC300" s="301"/>
      <c r="BD300" s="302"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33" t="s">
        <v>1650</v>
      </c>
      <c r="EM300" s="319" t="s">
        <v>1648</v>
      </c>
      <c r="EN300" s="275" t="s">
        <v>1649</v>
      </c>
      <c r="EO300" s="275">
        <v>0</v>
      </c>
      <c r="EP300" s="275">
        <v>1</v>
      </c>
      <c r="EQ300" s="330">
        <v>0.25</v>
      </c>
      <c r="ER300" s="330">
        <v>0.25</v>
      </c>
      <c r="ES300" s="330">
        <v>0.25</v>
      </c>
      <c r="ET300" s="824">
        <v>0.25</v>
      </c>
    </row>
    <row r="301" spans="1:150" ht="53.25" customHeight="1" x14ac:dyDescent="0.2">
      <c r="A301" s="770" t="s">
        <v>103</v>
      </c>
      <c r="B301" s="431" t="s">
        <v>104</v>
      </c>
      <c r="C301" s="432" t="s">
        <v>1452</v>
      </c>
      <c r="D301" s="432"/>
      <c r="E301" s="8" t="s">
        <v>695</v>
      </c>
      <c r="F301" s="282" t="str">
        <f t="shared" si="202"/>
        <v>E4.P_E</v>
      </c>
      <c r="G301" s="455" t="s">
        <v>435</v>
      </c>
      <c r="H301" s="455" t="s">
        <v>608</v>
      </c>
      <c r="I301" s="284"/>
      <c r="J301" s="285" t="s">
        <v>61</v>
      </c>
      <c r="K301" s="286" t="str">
        <f t="shared" si="203"/>
        <v>E4.P_E.MR1</v>
      </c>
      <c r="L301" s="411" t="s">
        <v>594</v>
      </c>
      <c r="M301" s="412" t="s">
        <v>1642</v>
      </c>
      <c r="N301" s="494">
        <v>85957</v>
      </c>
      <c r="O301" s="494">
        <v>97991</v>
      </c>
      <c r="P301" s="483" t="s">
        <v>99</v>
      </c>
      <c r="Q301" s="495" t="str">
        <f t="shared" si="204"/>
        <v>E4.P_E.MR1-MP03-1</v>
      </c>
      <c r="R301" s="423" t="s">
        <v>1652</v>
      </c>
      <c r="S301" s="315" t="s">
        <v>1653</v>
      </c>
      <c r="T301" s="294">
        <v>3500</v>
      </c>
      <c r="U301" s="295">
        <v>1500</v>
      </c>
      <c r="V301" s="294" t="s">
        <v>807</v>
      </c>
      <c r="W301" s="296">
        <v>9900</v>
      </c>
      <c r="X301" s="297">
        <v>8500</v>
      </c>
      <c r="Y301" s="296">
        <v>7500</v>
      </c>
      <c r="Z301" s="298">
        <v>5000</v>
      </c>
      <c r="AA301" s="299"/>
      <c r="AB301" s="300"/>
      <c r="AC301" s="300"/>
      <c r="AD301" s="300"/>
      <c r="AE301" s="300"/>
      <c r="AF301" s="300"/>
      <c r="AG301" s="300"/>
      <c r="AH301" s="300"/>
      <c r="AI301" s="300"/>
      <c r="AJ301" s="300"/>
      <c r="AK301" s="300"/>
      <c r="AL301" s="300"/>
      <c r="AM301" s="300"/>
      <c r="AN301" s="300"/>
      <c r="AO301" s="300"/>
      <c r="AP301" s="300"/>
      <c r="AQ301" s="300"/>
      <c r="AR301" s="300"/>
      <c r="AS301" s="300"/>
      <c r="AT301" s="300"/>
      <c r="AU301" s="300"/>
      <c r="AV301" s="300"/>
      <c r="AW301" s="300"/>
      <c r="AX301" s="300"/>
      <c r="AY301" s="300"/>
      <c r="AZ301" s="300"/>
      <c r="BA301" s="300"/>
      <c r="BB301" s="300"/>
      <c r="BC301" s="301"/>
      <c r="BD301" s="302"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33" t="s">
        <v>1654</v>
      </c>
      <c r="EM301" s="319" t="s">
        <v>1652</v>
      </c>
      <c r="EN301" s="275" t="s">
        <v>1653</v>
      </c>
      <c r="EO301" s="275">
        <v>3500</v>
      </c>
      <c r="EP301" s="275">
        <v>1500</v>
      </c>
      <c r="EQ301" s="808">
        <v>3000</v>
      </c>
      <c r="ER301" s="808">
        <v>2500</v>
      </c>
      <c r="ES301" s="808">
        <v>2000</v>
      </c>
      <c r="ET301" s="835">
        <v>1500</v>
      </c>
    </row>
    <row r="302" spans="1:150" ht="54" customHeight="1" x14ac:dyDescent="0.2">
      <c r="A302" s="770" t="s">
        <v>103</v>
      </c>
      <c r="B302" s="431" t="s">
        <v>104</v>
      </c>
      <c r="C302" s="432" t="s">
        <v>1452</v>
      </c>
      <c r="D302" s="432"/>
      <c r="E302" s="8" t="s">
        <v>695</v>
      </c>
      <c r="F302" s="282" t="str">
        <f t="shared" si="202"/>
        <v>E4.P_E</v>
      </c>
      <c r="G302" s="455" t="s">
        <v>435</v>
      </c>
      <c r="H302" s="455" t="s">
        <v>608</v>
      </c>
      <c r="I302" s="284"/>
      <c r="J302" s="285" t="s">
        <v>61</v>
      </c>
      <c r="K302" s="286" t="str">
        <f t="shared" si="203"/>
        <v>E4.P_E.MR1</v>
      </c>
      <c r="L302" s="411" t="s">
        <v>594</v>
      </c>
      <c r="M302" s="412" t="s">
        <v>1642</v>
      </c>
      <c r="N302" s="494">
        <v>85957</v>
      </c>
      <c r="O302" s="494">
        <v>97991</v>
      </c>
      <c r="P302" s="483" t="s">
        <v>112</v>
      </c>
      <c r="Q302" s="495" t="str">
        <f t="shared" si="204"/>
        <v>E4.P_E.MR1-MP04-1</v>
      </c>
      <c r="R302" s="423" t="s">
        <v>1656</v>
      </c>
      <c r="S302" s="315" t="s">
        <v>1657</v>
      </c>
      <c r="T302" s="294">
        <v>1</v>
      </c>
      <c r="U302" s="295">
        <v>1</v>
      </c>
      <c r="V302" s="294" t="s">
        <v>102</v>
      </c>
      <c r="W302" s="322">
        <v>0.25</v>
      </c>
      <c r="X302" s="323">
        <v>0.25</v>
      </c>
      <c r="Y302" s="322">
        <v>0.25</v>
      </c>
      <c r="Z302" s="324">
        <v>0.25</v>
      </c>
      <c r="AA302" s="299"/>
      <c r="AB302" s="300"/>
      <c r="AC302" s="300"/>
      <c r="AD302" s="300"/>
      <c r="AE302" s="300"/>
      <c r="AF302" s="300"/>
      <c r="AG302" s="300"/>
      <c r="AH302" s="300"/>
      <c r="AI302" s="300"/>
      <c r="AJ302" s="300"/>
      <c r="AK302" s="300"/>
      <c r="AL302" s="300"/>
      <c r="AM302" s="300"/>
      <c r="AN302" s="300"/>
      <c r="AO302" s="300"/>
      <c r="AP302" s="300"/>
      <c r="AQ302" s="300"/>
      <c r="AR302" s="300"/>
      <c r="AS302" s="300"/>
      <c r="AT302" s="300"/>
      <c r="AU302" s="300"/>
      <c r="AV302" s="300"/>
      <c r="AW302" s="300"/>
      <c r="AX302" s="300"/>
      <c r="AY302" s="300"/>
      <c r="AZ302" s="300"/>
      <c r="BA302" s="300"/>
      <c r="BB302" s="300"/>
      <c r="BC302" s="301"/>
      <c r="BD302" s="302"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33" t="s">
        <v>1658</v>
      </c>
      <c r="EM302" s="319" t="s">
        <v>1656</v>
      </c>
      <c r="EN302" s="275" t="s">
        <v>1657</v>
      </c>
      <c r="EO302" s="275">
        <v>1</v>
      </c>
      <c r="EP302" s="275">
        <v>1</v>
      </c>
      <c r="EQ302" s="330">
        <v>0.25</v>
      </c>
      <c r="ER302" s="330">
        <v>0.25</v>
      </c>
      <c r="ES302" s="330">
        <v>0.25</v>
      </c>
      <c r="ET302" s="824">
        <v>0.25</v>
      </c>
    </row>
    <row r="303" spans="1:150" ht="37.5" customHeight="1" x14ac:dyDescent="0.2">
      <c r="A303" s="770" t="s">
        <v>103</v>
      </c>
      <c r="B303" s="431" t="s">
        <v>104</v>
      </c>
      <c r="C303" s="432" t="s">
        <v>1452</v>
      </c>
      <c r="D303" s="432"/>
      <c r="E303" s="8" t="s">
        <v>695</v>
      </c>
      <c r="F303" s="282" t="str">
        <f t="shared" si="202"/>
        <v>E4.P_E</v>
      </c>
      <c r="G303" s="455" t="s">
        <v>435</v>
      </c>
      <c r="H303" s="455" t="s">
        <v>608</v>
      </c>
      <c r="I303" s="284"/>
      <c r="J303" s="285" t="s">
        <v>61</v>
      </c>
      <c r="K303" s="286" t="str">
        <f t="shared" si="203"/>
        <v>E4.P_E.MR1</v>
      </c>
      <c r="L303" s="411" t="s">
        <v>594</v>
      </c>
      <c r="M303" s="412" t="s">
        <v>1642</v>
      </c>
      <c r="N303" s="494">
        <v>85957</v>
      </c>
      <c r="O303" s="494">
        <v>97991</v>
      </c>
      <c r="P303" s="483" t="s">
        <v>122</v>
      </c>
      <c r="Q303" s="495" t="str">
        <f t="shared" si="204"/>
        <v>E4.P_E.MR1-MP05-1</v>
      </c>
      <c r="R303" s="423" t="s">
        <v>1660</v>
      </c>
      <c r="S303" s="315" t="s">
        <v>1661</v>
      </c>
      <c r="T303" s="294">
        <v>0</v>
      </c>
      <c r="U303" s="295">
        <v>1</v>
      </c>
      <c r="V303" s="294" t="s">
        <v>67</v>
      </c>
      <c r="W303" s="322">
        <v>0.25</v>
      </c>
      <c r="X303" s="323">
        <v>0.25</v>
      </c>
      <c r="Y303" s="322">
        <v>0.25</v>
      </c>
      <c r="Z303" s="324">
        <v>0.25</v>
      </c>
      <c r="AA303" s="299"/>
      <c r="AB303" s="300"/>
      <c r="AC303" s="300"/>
      <c r="AD303" s="300"/>
      <c r="AE303" s="300"/>
      <c r="AF303" s="300"/>
      <c r="AG303" s="300"/>
      <c r="AH303" s="300"/>
      <c r="AI303" s="300"/>
      <c r="AJ303" s="300"/>
      <c r="AK303" s="300"/>
      <c r="AL303" s="300"/>
      <c r="AM303" s="300"/>
      <c r="AN303" s="300"/>
      <c r="AO303" s="300"/>
      <c r="AP303" s="300"/>
      <c r="AQ303" s="300"/>
      <c r="AR303" s="300"/>
      <c r="AS303" s="300"/>
      <c r="AT303" s="300"/>
      <c r="AU303" s="300"/>
      <c r="AV303" s="300"/>
      <c r="AW303" s="300"/>
      <c r="AX303" s="300"/>
      <c r="AY303" s="300"/>
      <c r="AZ303" s="300"/>
      <c r="BA303" s="300"/>
      <c r="BB303" s="300"/>
      <c r="BC303" s="301"/>
      <c r="BD303" s="302"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33" t="s">
        <v>1662</v>
      </c>
      <c r="EM303" s="319" t="s">
        <v>1660</v>
      </c>
      <c r="EN303" s="275" t="s">
        <v>1661</v>
      </c>
      <c r="EO303" s="275">
        <v>0</v>
      </c>
      <c r="EP303" s="275">
        <v>1</v>
      </c>
      <c r="EQ303" s="330">
        <v>0.25</v>
      </c>
      <c r="ER303" s="330">
        <v>0.25</v>
      </c>
      <c r="ES303" s="330">
        <v>0.25</v>
      </c>
      <c r="ET303" s="824">
        <v>0.25</v>
      </c>
    </row>
    <row r="304" spans="1:150" ht="44.25" customHeight="1" thickBot="1" x14ac:dyDescent="0.25">
      <c r="A304" s="790" t="s">
        <v>103</v>
      </c>
      <c r="B304" s="599" t="s">
        <v>104</v>
      </c>
      <c r="C304" s="600" t="s">
        <v>1452</v>
      </c>
      <c r="D304" s="600"/>
      <c r="E304" s="21" t="s">
        <v>695</v>
      </c>
      <c r="F304" s="601" t="str">
        <f t="shared" si="202"/>
        <v>E4.P_E</v>
      </c>
      <c r="G304" s="567" t="s">
        <v>435</v>
      </c>
      <c r="H304" s="567" t="s">
        <v>608</v>
      </c>
      <c r="I304" s="498"/>
      <c r="J304" s="342" t="s">
        <v>61</v>
      </c>
      <c r="K304" s="402" t="str">
        <f t="shared" si="203"/>
        <v>E4.P_E.MR1</v>
      </c>
      <c r="L304" s="427" t="s">
        <v>594</v>
      </c>
      <c r="M304" s="428" t="s">
        <v>1642</v>
      </c>
      <c r="N304" s="500">
        <v>85957</v>
      </c>
      <c r="O304" s="500">
        <v>97991</v>
      </c>
      <c r="P304" s="656" t="s">
        <v>132</v>
      </c>
      <c r="Q304" s="501" t="str">
        <f t="shared" si="204"/>
        <v>E4.P_E.MR1-MP06-1</v>
      </c>
      <c r="R304" s="430" t="s">
        <v>1664</v>
      </c>
      <c r="S304" s="351" t="s">
        <v>1665</v>
      </c>
      <c r="T304" s="394">
        <v>2</v>
      </c>
      <c r="U304" s="395">
        <v>3</v>
      </c>
      <c r="V304" s="394" t="s">
        <v>67</v>
      </c>
      <c r="W304" s="396">
        <v>0.75</v>
      </c>
      <c r="X304" s="397">
        <v>0.75</v>
      </c>
      <c r="Y304" s="396">
        <v>0.75</v>
      </c>
      <c r="Z304" s="398">
        <v>0.75</v>
      </c>
      <c r="AA304" s="641"/>
      <c r="AB304" s="642"/>
      <c r="AC304" s="642"/>
      <c r="AD304" s="642"/>
      <c r="AE304" s="642"/>
      <c r="AF304" s="642"/>
      <c r="AG304" s="642"/>
      <c r="AH304" s="642"/>
      <c r="AI304" s="642"/>
      <c r="AJ304" s="642"/>
      <c r="AK304" s="642"/>
      <c r="AL304" s="642"/>
      <c r="AM304" s="642"/>
      <c r="AN304" s="642"/>
      <c r="AO304" s="642"/>
      <c r="AP304" s="642"/>
      <c r="AQ304" s="642"/>
      <c r="AR304" s="642"/>
      <c r="AS304" s="642"/>
      <c r="AT304" s="642"/>
      <c r="AU304" s="642"/>
      <c r="AV304" s="642"/>
      <c r="AW304" s="642"/>
      <c r="AX304" s="642"/>
      <c r="AY304" s="642"/>
      <c r="AZ304" s="642"/>
      <c r="BA304" s="642"/>
      <c r="BB304" s="642"/>
      <c r="BC304" s="643"/>
      <c r="BD304" s="791"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47" t="s">
        <v>1666</v>
      </c>
      <c r="EM304" s="848" t="s">
        <v>1664</v>
      </c>
      <c r="EN304" s="849" t="s">
        <v>1665</v>
      </c>
      <c r="EO304" s="850">
        <v>2</v>
      </c>
      <c r="EP304" s="850">
        <v>3</v>
      </c>
      <c r="EQ304" s="851">
        <v>0.75</v>
      </c>
      <c r="ER304" s="851">
        <v>0.75</v>
      </c>
      <c r="ES304" s="851">
        <v>0.75</v>
      </c>
      <c r="ET304" s="852">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ILE4cL2cWn0rG9Rvs0X4cOcdrtZbIZwtqbTOYtVv0FCJBzeOfy+L5DpksKL6hfxLITuY7ESo6YeI3gcOUVWljw==" saltValue="bo7SKRa59UqS+PArUGCusA==" spinCount="10000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xr:uid="{00000000-0004-0000-0100-000000000000}"/>
    <hyperlink ref="K121" r:id="rId2" display="Ficha de Control P E2.P_B.MR1.xlsm" xr:uid="{00000000-0004-0000-0100-000001000000}"/>
    <hyperlink ref="K295" r:id="rId3" display="Ficha de Control P E4.P_D.MR2.xlsm" xr:uid="{00000000-0004-0000-0100-000002000000}"/>
    <hyperlink ref="K283" r:id="rId4" display="Ficha de Control P E4.P_D.MR1.xlsm" xr:uid="{00000000-0004-0000-0100-000003000000}"/>
    <hyperlink ref="K201" r:id="rId5" display="Ficha de Control P E3.P_F.MR1.xlsm" xr:uid="{00000000-0004-0000-0100-000004000000}"/>
    <hyperlink ref="K206" r:id="rId6" display="Ficha de Control P E3.P_G.MR1.xlsm" xr:uid="{00000000-0004-0000-0100-000005000000}"/>
    <hyperlink ref="K211" r:id="rId7" display="Ficha de Control P E3.P_H.MR1.xlsm" xr:uid="{00000000-0004-0000-0100-000006000000}"/>
    <hyperlink ref="K218" r:id="rId8" display="Ficha de Control P E3.P_I.MR1.xlsm" xr:uid="{00000000-0004-0000-0100-000007000000}"/>
    <hyperlink ref="K221" r:id="rId9" display="Ficha de Control P E3.P_J.MR1.xlsm" xr:uid="{00000000-0004-0000-0100-000008000000}"/>
    <hyperlink ref="K229" r:id="rId10" display="Ficha de Control P E3.P_K.MR1.xlsm" xr:uid="{00000000-0004-0000-0100-000009000000}"/>
    <hyperlink ref="K99" r:id="rId11" display="Ficha de Control P E1.P_H.MR1.xlsm" xr:uid="{00000000-0004-0000-0100-00000A000000}"/>
    <hyperlink ref="K128" r:id="rId12" display="Ficha de Control P E2.P_D.MR1.xlsm" xr:uid="{00000000-0004-0000-0100-00000B000000}"/>
    <hyperlink ref="K256" r:id="rId13" display="Ficha de Control P E4.P_A.MR1.xlsm" xr:uid="{00000000-0004-0000-0100-00000C000000}"/>
    <hyperlink ref="K269" r:id="rId14" display="Ficha de Control P E4.P_A.MR3.xlsm" xr:uid="{00000000-0004-0000-0100-00000D000000}"/>
    <hyperlink ref="K53" r:id="rId15" display="Ficha de Control P E1.P_C.MR1.xlsm" xr:uid="{00000000-0004-0000-0100-00000E000000}"/>
    <hyperlink ref="K82" r:id="rId16" display="Ficha de Control P E1.P_E.MR1.xlsm" xr:uid="{00000000-0004-0000-0100-00000F000000}"/>
    <hyperlink ref="K69" r:id="rId17" display="Ficha de Control P E1.P_D.MR1.xlsm" xr:uid="{00000000-0004-0000-0100-000010000000}"/>
    <hyperlink ref="K27" r:id="rId18" display="Ficha de Control P E1.P_A.MR4.xlsx" xr:uid="{00000000-0004-0000-0100-000011000000}"/>
    <hyperlink ref="K263" r:id="rId19" display="Ficha de Control P E4.P_A.MR2.xlsm" xr:uid="{00000000-0004-0000-0100-000012000000}"/>
    <hyperlink ref="K87" r:id="rId20" display="Ficha de Control P E1.P_F.MR1.xlsm" xr:uid="{00000000-0004-0000-0100-000013000000}"/>
    <hyperlink ref="K91" r:id="rId21" display="Ficha de Control P E1.P_F.MR2.xlsm" xr:uid="{00000000-0004-0000-0100-000014000000}"/>
    <hyperlink ref="K272" r:id="rId22" display="Ficha de Control P E4.P_A.MR4.xlsm" xr:uid="{00000000-0004-0000-0100-000015000000}"/>
    <hyperlink ref="K18" r:id="rId23" display="Ficha de Control P E1.P_A.MR2.xlsm" xr:uid="{00000000-0004-0000-0100-000016000000}"/>
    <hyperlink ref="K109" r:id="rId24" display="Ficha de Control P E1.P_J.MR1.xlsm" xr:uid="{00000000-0004-0000-0100-000017000000}"/>
    <hyperlink ref="K281" r:id="rId25" display="Ficha de Control P E4.P_C.MR1.xlsm" xr:uid="{00000000-0004-0000-0100-000018000000}"/>
    <hyperlink ref="K111" r:id="rId26" display="Ficha de Control P E2.P_A.MR1.xlsm" xr:uid="{00000000-0004-0000-0100-000019000000}"/>
    <hyperlink ref="K240" r:id="rId27" display="Ficha de Control P E3.P_L.MR2.xlsm" xr:uid="{00000000-0004-0000-0100-00001A000000}"/>
    <hyperlink ref="K249" r:id="rId28" display="Ficha de Control P E3.P_L.MR3.xlsm" xr:uid="{00000000-0004-0000-0100-00001B000000}"/>
    <hyperlink ref="K98" r:id="rId29" display="Ficha de Control P E1.P_G.MR2.xlsm" xr:uid="{00000000-0004-0000-0100-00001C000000}"/>
    <hyperlink ref="K95" r:id="rId30" display="Ficha de Control P E1.P_G.MR1.xlsm" xr:uid="{00000000-0004-0000-0100-00001D000000}"/>
    <hyperlink ref="K169" r:id="rId31" display="Ficha de Control P E3.P_B.MR1.xlsm" xr:uid="{00000000-0004-0000-0100-00001E000000}"/>
    <hyperlink ref="K148" r:id="rId32" display="Ficha de Control P E3.P_A.MR1.xlsm" xr:uid="{00000000-0004-0000-0100-00001F000000}"/>
    <hyperlink ref="K139" r:id="rId33" display="Ficha de Control P E2.P_F.MR1.xlsm" xr:uid="{00000000-0004-0000-0100-000020000000}"/>
    <hyperlink ref="K144" r:id="rId34" display="Ficha de Control P E2.P_F.MR2.xlsm" xr:uid="{00000000-0004-0000-0100-000021000000}"/>
    <hyperlink ref="K195" r:id="rId35" display="Ficha de Control P E3.P_E.MR1.xlsm" xr:uid="{00000000-0004-0000-0100-000022000000}"/>
    <hyperlink ref="K182" r:id="rId36" display="Ficha de Control P E3.P_C.MR1.xlsm" xr:uid="{00000000-0004-0000-0100-000023000000}"/>
    <hyperlink ref="K36" r:id="rId37" display="Ficha de Control P E1.P_B.MR1.xlsm" xr:uid="{00000000-0004-0000-0100-000024000000}"/>
    <hyperlink ref="K40" r:id="rId38" display="Ficha de Control P E1.P_B.MR2.xlsm" xr:uid="{00000000-0004-0000-0100-000025000000}"/>
    <hyperlink ref="K43" r:id="rId39" display="Ficha de Control P E1.P_B.MR3.xlsm" xr:uid="{00000000-0004-0000-0100-000026000000}"/>
    <hyperlink ref="K22" r:id="rId40" display="Ficha de Control P E1.P_A.MR3.xlsm" xr:uid="{00000000-0004-0000-0100-000027000000}"/>
    <hyperlink ref="K106" r:id="rId41" display="Ficha de Control P E1.P_I.MR1.xlsm" xr:uid="{00000000-0004-0000-0100-000028000000}"/>
    <hyperlink ref="K230" r:id="rId42" display="Ficha de Control P E3.P_L.MR1.xlsm" xr:uid="{00000000-0004-0000-0100-000029000000}"/>
    <hyperlink ref="K9" r:id="rId43" display="Ficha de Control P E1.P_A.MR1.xlsm" xr:uid="{00000000-0004-0000-0100-00002A000000}"/>
    <hyperlink ref="K252" r:id="rId44" display="Ficha de Control P E3.P_L.MR4.xlsm" xr:uid="{00000000-0004-0000-0100-00002B000000}"/>
    <hyperlink ref="K185" r:id="rId45" display="Ficha de Control P E3.P_C.MR2.xlsm" xr:uid="{00000000-0004-0000-0100-00002C000000}"/>
    <hyperlink ref="K299" r:id="rId46" display="Ficha de Control P E4.P_E.MR1.xlsm" xr:uid="{00000000-0004-0000-0100-00002D000000}"/>
    <hyperlink ref="K17" r:id="rId47" display="Ficha de Control P E1.P_A.MR1_8.xlsm" xr:uid="{00000000-0004-0000-0100-00002E000000}"/>
    <hyperlink ref="K297" r:id="rId48" display="Ficha de Control P E4.P_D.MR3.xlsm" xr:uid="{00000000-0004-0000-0100-00002F000000}"/>
    <hyperlink ref="K186" r:id="rId49" display="Ficha de Control P E3.P_D.MR1.xlsm" xr:uid="{00000000-0004-0000-0100-000030000000}"/>
    <hyperlink ref="K192" r:id="rId50" display="Ficha de Control P E3.P_D.MR2.xlsm" xr:uid="{00000000-0004-0000-0100-000031000000}"/>
    <hyperlink ref="K275" r:id="rId51" display="Ficha de Control P E4.P_B.MR1.xlsm" xr:uid="{00000000-0004-0000-0100-000032000000}"/>
    <hyperlink ref="K32" r:id="rId52" display="Ficha de Control P E1.P_A.MR5.xlsm" xr:uid="{00000000-0004-0000-0100-000033000000}"/>
    <hyperlink ref="K125" r:id="rId53" display="Ficha de Control P E2.P_C.MR1.xlsm" xr:uid="{00000000-0004-0000-0100-000034000000}"/>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1" bestFit="1" customWidth="1"/>
    <col min="2" max="2" width="26.140625" style="211" customWidth="1"/>
    <col min="3" max="3" width="33.28515625" style="211" customWidth="1"/>
    <col min="4" max="4" width="11.42578125" style="211"/>
    <col min="5" max="5" width="53.42578125" style="211" hidden="1" customWidth="1"/>
    <col min="6" max="256" width="11.42578125" style="211"/>
    <col min="257" max="257" width="34" style="211" bestFit="1" customWidth="1"/>
    <col min="258" max="258" width="26.140625" style="211" customWidth="1"/>
    <col min="259" max="259" width="33.28515625" style="211" customWidth="1"/>
    <col min="260" max="260" width="11.42578125" style="211"/>
    <col min="261" max="261" width="53.42578125" style="211" customWidth="1"/>
    <col min="262" max="512" width="11.42578125" style="211"/>
    <col min="513" max="513" width="34" style="211" bestFit="1" customWidth="1"/>
    <col min="514" max="514" width="26.140625" style="211" customWidth="1"/>
    <col min="515" max="515" width="33.28515625" style="211" customWidth="1"/>
    <col min="516" max="516" width="11.42578125" style="211"/>
    <col min="517" max="517" width="53.42578125" style="211" customWidth="1"/>
    <col min="518" max="768" width="11.42578125" style="211"/>
    <col min="769" max="769" width="34" style="211" bestFit="1" customWidth="1"/>
    <col min="770" max="770" width="26.140625" style="211" customWidth="1"/>
    <col min="771" max="771" width="33.28515625" style="211" customWidth="1"/>
    <col min="772" max="772" width="11.42578125" style="211"/>
    <col min="773" max="773" width="53.42578125" style="211" customWidth="1"/>
    <col min="774" max="1024" width="11.42578125" style="211"/>
    <col min="1025" max="1025" width="34" style="211" bestFit="1" customWidth="1"/>
    <col min="1026" max="1026" width="26.140625" style="211" customWidth="1"/>
    <col min="1027" max="1027" width="33.28515625" style="211" customWidth="1"/>
    <col min="1028" max="1028" width="11.42578125" style="211"/>
    <col min="1029" max="1029" width="53.42578125" style="211" customWidth="1"/>
    <col min="1030" max="1280" width="11.42578125" style="211"/>
    <col min="1281" max="1281" width="34" style="211" bestFit="1" customWidth="1"/>
    <col min="1282" max="1282" width="26.140625" style="211" customWidth="1"/>
    <col min="1283" max="1283" width="33.28515625" style="211" customWidth="1"/>
    <col min="1284" max="1284" width="11.42578125" style="211"/>
    <col min="1285" max="1285" width="53.42578125" style="211" customWidth="1"/>
    <col min="1286" max="1536" width="11.42578125" style="211"/>
    <col min="1537" max="1537" width="34" style="211" bestFit="1" customWidth="1"/>
    <col min="1538" max="1538" width="26.140625" style="211" customWidth="1"/>
    <col min="1539" max="1539" width="33.28515625" style="211" customWidth="1"/>
    <col min="1540" max="1540" width="11.42578125" style="211"/>
    <col min="1541" max="1541" width="53.42578125" style="211" customWidth="1"/>
    <col min="1542" max="1792" width="11.42578125" style="211"/>
    <col min="1793" max="1793" width="34" style="211" bestFit="1" customWidth="1"/>
    <col min="1794" max="1794" width="26.140625" style="211" customWidth="1"/>
    <col min="1795" max="1795" width="33.28515625" style="211" customWidth="1"/>
    <col min="1796" max="1796" width="11.42578125" style="211"/>
    <col min="1797" max="1797" width="53.42578125" style="211" customWidth="1"/>
    <col min="1798" max="2048" width="11.42578125" style="211"/>
    <col min="2049" max="2049" width="34" style="211" bestFit="1" customWidth="1"/>
    <col min="2050" max="2050" width="26.140625" style="211" customWidth="1"/>
    <col min="2051" max="2051" width="33.28515625" style="211" customWidth="1"/>
    <col min="2052" max="2052" width="11.42578125" style="211"/>
    <col min="2053" max="2053" width="53.42578125" style="211" customWidth="1"/>
    <col min="2054" max="2304" width="11.42578125" style="211"/>
    <col min="2305" max="2305" width="34" style="211" bestFit="1" customWidth="1"/>
    <col min="2306" max="2306" width="26.140625" style="211" customWidth="1"/>
    <col min="2307" max="2307" width="33.28515625" style="211" customWidth="1"/>
    <col min="2308" max="2308" width="11.42578125" style="211"/>
    <col min="2309" max="2309" width="53.42578125" style="211" customWidth="1"/>
    <col min="2310" max="2560" width="11.42578125" style="211"/>
    <col min="2561" max="2561" width="34" style="211" bestFit="1" customWidth="1"/>
    <col min="2562" max="2562" width="26.140625" style="211" customWidth="1"/>
    <col min="2563" max="2563" width="33.28515625" style="211" customWidth="1"/>
    <col min="2564" max="2564" width="11.42578125" style="211"/>
    <col min="2565" max="2565" width="53.42578125" style="211" customWidth="1"/>
    <col min="2566" max="2816" width="11.42578125" style="211"/>
    <col min="2817" max="2817" width="34" style="211" bestFit="1" customWidth="1"/>
    <col min="2818" max="2818" width="26.140625" style="211" customWidth="1"/>
    <col min="2819" max="2819" width="33.28515625" style="211" customWidth="1"/>
    <col min="2820" max="2820" width="11.42578125" style="211"/>
    <col min="2821" max="2821" width="53.42578125" style="211" customWidth="1"/>
    <col min="2822" max="3072" width="11.42578125" style="211"/>
    <col min="3073" max="3073" width="34" style="211" bestFit="1" customWidth="1"/>
    <col min="3074" max="3074" width="26.140625" style="211" customWidth="1"/>
    <col min="3075" max="3075" width="33.28515625" style="211" customWidth="1"/>
    <col min="3076" max="3076" width="11.42578125" style="211"/>
    <col min="3077" max="3077" width="53.42578125" style="211" customWidth="1"/>
    <col min="3078" max="3328" width="11.42578125" style="211"/>
    <col min="3329" max="3329" width="34" style="211" bestFit="1" customWidth="1"/>
    <col min="3330" max="3330" width="26.140625" style="211" customWidth="1"/>
    <col min="3331" max="3331" width="33.28515625" style="211" customWidth="1"/>
    <col min="3332" max="3332" width="11.42578125" style="211"/>
    <col min="3333" max="3333" width="53.42578125" style="211" customWidth="1"/>
    <col min="3334" max="3584" width="11.42578125" style="211"/>
    <col min="3585" max="3585" width="34" style="211" bestFit="1" customWidth="1"/>
    <col min="3586" max="3586" width="26.140625" style="211" customWidth="1"/>
    <col min="3587" max="3587" width="33.28515625" style="211" customWidth="1"/>
    <col min="3588" max="3588" width="11.42578125" style="211"/>
    <col min="3589" max="3589" width="53.42578125" style="211" customWidth="1"/>
    <col min="3590" max="3840" width="11.42578125" style="211"/>
    <col min="3841" max="3841" width="34" style="211" bestFit="1" customWidth="1"/>
    <col min="3842" max="3842" width="26.140625" style="211" customWidth="1"/>
    <col min="3843" max="3843" width="33.28515625" style="211" customWidth="1"/>
    <col min="3844" max="3844" width="11.42578125" style="211"/>
    <col min="3845" max="3845" width="53.42578125" style="211" customWidth="1"/>
    <col min="3846" max="4096" width="11.42578125" style="211"/>
    <col min="4097" max="4097" width="34" style="211" bestFit="1" customWidth="1"/>
    <col min="4098" max="4098" width="26.140625" style="211" customWidth="1"/>
    <col min="4099" max="4099" width="33.28515625" style="211" customWidth="1"/>
    <col min="4100" max="4100" width="11.42578125" style="211"/>
    <col min="4101" max="4101" width="53.42578125" style="211" customWidth="1"/>
    <col min="4102" max="4352" width="11.42578125" style="211"/>
    <col min="4353" max="4353" width="34" style="211" bestFit="1" customWidth="1"/>
    <col min="4354" max="4354" width="26.140625" style="211" customWidth="1"/>
    <col min="4355" max="4355" width="33.28515625" style="211" customWidth="1"/>
    <col min="4356" max="4356" width="11.42578125" style="211"/>
    <col min="4357" max="4357" width="53.42578125" style="211" customWidth="1"/>
    <col min="4358" max="4608" width="11.42578125" style="211"/>
    <col min="4609" max="4609" width="34" style="211" bestFit="1" customWidth="1"/>
    <col min="4610" max="4610" width="26.140625" style="211" customWidth="1"/>
    <col min="4611" max="4611" width="33.28515625" style="211" customWidth="1"/>
    <col min="4612" max="4612" width="11.42578125" style="211"/>
    <col min="4613" max="4613" width="53.42578125" style="211" customWidth="1"/>
    <col min="4614" max="4864" width="11.42578125" style="211"/>
    <col min="4865" max="4865" width="34" style="211" bestFit="1" customWidth="1"/>
    <col min="4866" max="4866" width="26.140625" style="211" customWidth="1"/>
    <col min="4867" max="4867" width="33.28515625" style="211" customWidth="1"/>
    <col min="4868" max="4868" width="11.42578125" style="211"/>
    <col min="4869" max="4869" width="53.42578125" style="211" customWidth="1"/>
    <col min="4870" max="5120" width="11.42578125" style="211"/>
    <col min="5121" max="5121" width="34" style="211" bestFit="1" customWidth="1"/>
    <col min="5122" max="5122" width="26.140625" style="211" customWidth="1"/>
    <col min="5123" max="5123" width="33.28515625" style="211" customWidth="1"/>
    <col min="5124" max="5124" width="11.42578125" style="211"/>
    <col min="5125" max="5125" width="53.42578125" style="211" customWidth="1"/>
    <col min="5126" max="5376" width="11.42578125" style="211"/>
    <col min="5377" max="5377" width="34" style="211" bestFit="1" customWidth="1"/>
    <col min="5378" max="5378" width="26.140625" style="211" customWidth="1"/>
    <col min="5379" max="5379" width="33.28515625" style="211" customWidth="1"/>
    <col min="5380" max="5380" width="11.42578125" style="211"/>
    <col min="5381" max="5381" width="53.42578125" style="211" customWidth="1"/>
    <col min="5382" max="5632" width="11.42578125" style="211"/>
    <col min="5633" max="5633" width="34" style="211" bestFit="1" customWidth="1"/>
    <col min="5634" max="5634" width="26.140625" style="211" customWidth="1"/>
    <col min="5635" max="5635" width="33.28515625" style="211" customWidth="1"/>
    <col min="5636" max="5636" width="11.42578125" style="211"/>
    <col min="5637" max="5637" width="53.42578125" style="211" customWidth="1"/>
    <col min="5638" max="5888" width="11.42578125" style="211"/>
    <col min="5889" max="5889" width="34" style="211" bestFit="1" customWidth="1"/>
    <col min="5890" max="5890" width="26.140625" style="211" customWidth="1"/>
    <col min="5891" max="5891" width="33.28515625" style="211" customWidth="1"/>
    <col min="5892" max="5892" width="11.42578125" style="211"/>
    <col min="5893" max="5893" width="53.42578125" style="211" customWidth="1"/>
    <col min="5894" max="6144" width="11.42578125" style="211"/>
    <col min="6145" max="6145" width="34" style="211" bestFit="1" customWidth="1"/>
    <col min="6146" max="6146" width="26.140625" style="211" customWidth="1"/>
    <col min="6147" max="6147" width="33.28515625" style="211" customWidth="1"/>
    <col min="6148" max="6148" width="11.42578125" style="211"/>
    <col min="6149" max="6149" width="53.42578125" style="211" customWidth="1"/>
    <col min="6150" max="6400" width="11.42578125" style="211"/>
    <col min="6401" max="6401" width="34" style="211" bestFit="1" customWidth="1"/>
    <col min="6402" max="6402" width="26.140625" style="211" customWidth="1"/>
    <col min="6403" max="6403" width="33.28515625" style="211" customWidth="1"/>
    <col min="6404" max="6404" width="11.42578125" style="211"/>
    <col min="6405" max="6405" width="53.42578125" style="211" customWidth="1"/>
    <col min="6406" max="6656" width="11.42578125" style="211"/>
    <col min="6657" max="6657" width="34" style="211" bestFit="1" customWidth="1"/>
    <col min="6658" max="6658" width="26.140625" style="211" customWidth="1"/>
    <col min="6659" max="6659" width="33.28515625" style="211" customWidth="1"/>
    <col min="6660" max="6660" width="11.42578125" style="211"/>
    <col min="6661" max="6661" width="53.42578125" style="211" customWidth="1"/>
    <col min="6662" max="6912" width="11.42578125" style="211"/>
    <col min="6913" max="6913" width="34" style="211" bestFit="1" customWidth="1"/>
    <col min="6914" max="6914" width="26.140625" style="211" customWidth="1"/>
    <col min="6915" max="6915" width="33.28515625" style="211" customWidth="1"/>
    <col min="6916" max="6916" width="11.42578125" style="211"/>
    <col min="6917" max="6917" width="53.42578125" style="211" customWidth="1"/>
    <col min="6918" max="7168" width="11.42578125" style="211"/>
    <col min="7169" max="7169" width="34" style="211" bestFit="1" customWidth="1"/>
    <col min="7170" max="7170" width="26.140625" style="211" customWidth="1"/>
    <col min="7171" max="7171" width="33.28515625" style="211" customWidth="1"/>
    <col min="7172" max="7172" width="11.42578125" style="211"/>
    <col min="7173" max="7173" width="53.42578125" style="211" customWidth="1"/>
    <col min="7174" max="7424" width="11.42578125" style="211"/>
    <col min="7425" max="7425" width="34" style="211" bestFit="1" customWidth="1"/>
    <col min="7426" max="7426" width="26.140625" style="211" customWidth="1"/>
    <col min="7427" max="7427" width="33.28515625" style="211" customWidth="1"/>
    <col min="7428" max="7428" width="11.42578125" style="211"/>
    <col min="7429" max="7429" width="53.42578125" style="211" customWidth="1"/>
    <col min="7430" max="7680" width="11.42578125" style="211"/>
    <col min="7681" max="7681" width="34" style="211" bestFit="1" customWidth="1"/>
    <col min="7682" max="7682" width="26.140625" style="211" customWidth="1"/>
    <col min="7683" max="7683" width="33.28515625" style="211" customWidth="1"/>
    <col min="7684" max="7684" width="11.42578125" style="211"/>
    <col min="7685" max="7685" width="53.42578125" style="211" customWidth="1"/>
    <col min="7686" max="7936" width="11.42578125" style="211"/>
    <col min="7937" max="7937" width="34" style="211" bestFit="1" customWidth="1"/>
    <col min="7938" max="7938" width="26.140625" style="211" customWidth="1"/>
    <col min="7939" max="7939" width="33.28515625" style="211" customWidth="1"/>
    <col min="7940" max="7940" width="11.42578125" style="211"/>
    <col min="7941" max="7941" width="53.42578125" style="211" customWidth="1"/>
    <col min="7942" max="8192" width="11.42578125" style="211"/>
    <col min="8193" max="8193" width="34" style="211" bestFit="1" customWidth="1"/>
    <col min="8194" max="8194" width="26.140625" style="211" customWidth="1"/>
    <col min="8195" max="8195" width="33.28515625" style="211" customWidth="1"/>
    <col min="8196" max="8196" width="11.42578125" style="211"/>
    <col min="8197" max="8197" width="53.42578125" style="211" customWidth="1"/>
    <col min="8198" max="8448" width="11.42578125" style="211"/>
    <col min="8449" max="8449" width="34" style="211" bestFit="1" customWidth="1"/>
    <col min="8450" max="8450" width="26.140625" style="211" customWidth="1"/>
    <col min="8451" max="8451" width="33.28515625" style="211" customWidth="1"/>
    <col min="8452" max="8452" width="11.42578125" style="211"/>
    <col min="8453" max="8453" width="53.42578125" style="211" customWidth="1"/>
    <col min="8454" max="8704" width="11.42578125" style="211"/>
    <col min="8705" max="8705" width="34" style="211" bestFit="1" customWidth="1"/>
    <col min="8706" max="8706" width="26.140625" style="211" customWidth="1"/>
    <col min="8707" max="8707" width="33.28515625" style="211" customWidth="1"/>
    <col min="8708" max="8708" width="11.42578125" style="211"/>
    <col min="8709" max="8709" width="53.42578125" style="211" customWidth="1"/>
    <col min="8710" max="8960" width="11.42578125" style="211"/>
    <col min="8961" max="8961" width="34" style="211" bestFit="1" customWidth="1"/>
    <col min="8962" max="8962" width="26.140625" style="211" customWidth="1"/>
    <col min="8963" max="8963" width="33.28515625" style="211" customWidth="1"/>
    <col min="8964" max="8964" width="11.42578125" style="211"/>
    <col min="8965" max="8965" width="53.42578125" style="211" customWidth="1"/>
    <col min="8966" max="9216" width="11.42578125" style="211"/>
    <col min="9217" max="9217" width="34" style="211" bestFit="1" customWidth="1"/>
    <col min="9218" max="9218" width="26.140625" style="211" customWidth="1"/>
    <col min="9219" max="9219" width="33.28515625" style="211" customWidth="1"/>
    <col min="9220" max="9220" width="11.42578125" style="211"/>
    <col min="9221" max="9221" width="53.42578125" style="211" customWidth="1"/>
    <col min="9222" max="9472" width="11.42578125" style="211"/>
    <col min="9473" max="9473" width="34" style="211" bestFit="1" customWidth="1"/>
    <col min="9474" max="9474" width="26.140625" style="211" customWidth="1"/>
    <col min="9475" max="9475" width="33.28515625" style="211" customWidth="1"/>
    <col min="9476" max="9476" width="11.42578125" style="211"/>
    <col min="9477" max="9477" width="53.42578125" style="211" customWidth="1"/>
    <col min="9478" max="9728" width="11.42578125" style="211"/>
    <col min="9729" max="9729" width="34" style="211" bestFit="1" customWidth="1"/>
    <col min="9730" max="9730" width="26.140625" style="211" customWidth="1"/>
    <col min="9731" max="9731" width="33.28515625" style="211" customWidth="1"/>
    <col min="9732" max="9732" width="11.42578125" style="211"/>
    <col min="9733" max="9733" width="53.42578125" style="211" customWidth="1"/>
    <col min="9734" max="9984" width="11.42578125" style="211"/>
    <col min="9985" max="9985" width="34" style="211" bestFit="1" customWidth="1"/>
    <col min="9986" max="9986" width="26.140625" style="211" customWidth="1"/>
    <col min="9987" max="9987" width="33.28515625" style="211" customWidth="1"/>
    <col min="9988" max="9988" width="11.42578125" style="211"/>
    <col min="9989" max="9989" width="53.42578125" style="211" customWidth="1"/>
    <col min="9990" max="10240" width="11.42578125" style="211"/>
    <col min="10241" max="10241" width="34" style="211" bestFit="1" customWidth="1"/>
    <col min="10242" max="10242" width="26.140625" style="211" customWidth="1"/>
    <col min="10243" max="10243" width="33.28515625" style="211" customWidth="1"/>
    <col min="10244" max="10244" width="11.42578125" style="211"/>
    <col min="10245" max="10245" width="53.42578125" style="211" customWidth="1"/>
    <col min="10246" max="10496" width="11.42578125" style="211"/>
    <col min="10497" max="10497" width="34" style="211" bestFit="1" customWidth="1"/>
    <col min="10498" max="10498" width="26.140625" style="211" customWidth="1"/>
    <col min="10499" max="10499" width="33.28515625" style="211" customWidth="1"/>
    <col min="10500" max="10500" width="11.42578125" style="211"/>
    <col min="10501" max="10501" width="53.42578125" style="211" customWidth="1"/>
    <col min="10502" max="10752" width="11.42578125" style="211"/>
    <col min="10753" max="10753" width="34" style="211" bestFit="1" customWidth="1"/>
    <col min="10754" max="10754" width="26.140625" style="211" customWidth="1"/>
    <col min="10755" max="10755" width="33.28515625" style="211" customWidth="1"/>
    <col min="10756" max="10756" width="11.42578125" style="211"/>
    <col min="10757" max="10757" width="53.42578125" style="211" customWidth="1"/>
    <col min="10758" max="11008" width="11.42578125" style="211"/>
    <col min="11009" max="11009" width="34" style="211" bestFit="1" customWidth="1"/>
    <col min="11010" max="11010" width="26.140625" style="211" customWidth="1"/>
    <col min="11011" max="11011" width="33.28515625" style="211" customWidth="1"/>
    <col min="11012" max="11012" width="11.42578125" style="211"/>
    <col min="11013" max="11013" width="53.42578125" style="211" customWidth="1"/>
    <col min="11014" max="11264" width="11.42578125" style="211"/>
    <col min="11265" max="11265" width="34" style="211" bestFit="1" customWidth="1"/>
    <col min="11266" max="11266" width="26.140625" style="211" customWidth="1"/>
    <col min="11267" max="11267" width="33.28515625" style="211" customWidth="1"/>
    <col min="11268" max="11268" width="11.42578125" style="211"/>
    <col min="11269" max="11269" width="53.42578125" style="211" customWidth="1"/>
    <col min="11270" max="11520" width="11.42578125" style="211"/>
    <col min="11521" max="11521" width="34" style="211" bestFit="1" customWidth="1"/>
    <col min="11522" max="11522" width="26.140625" style="211" customWidth="1"/>
    <col min="11523" max="11523" width="33.28515625" style="211" customWidth="1"/>
    <col min="11524" max="11524" width="11.42578125" style="211"/>
    <col min="11525" max="11525" width="53.42578125" style="211" customWidth="1"/>
    <col min="11526" max="11776" width="11.42578125" style="211"/>
    <col min="11777" max="11777" width="34" style="211" bestFit="1" customWidth="1"/>
    <col min="11778" max="11778" width="26.140625" style="211" customWidth="1"/>
    <col min="11779" max="11779" width="33.28515625" style="211" customWidth="1"/>
    <col min="11780" max="11780" width="11.42578125" style="211"/>
    <col min="11781" max="11781" width="53.42578125" style="211" customWidth="1"/>
    <col min="11782" max="12032" width="11.42578125" style="211"/>
    <col min="12033" max="12033" width="34" style="211" bestFit="1" customWidth="1"/>
    <col min="12034" max="12034" width="26.140625" style="211" customWidth="1"/>
    <col min="12035" max="12035" width="33.28515625" style="211" customWidth="1"/>
    <col min="12036" max="12036" width="11.42578125" style="211"/>
    <col min="12037" max="12037" width="53.42578125" style="211" customWidth="1"/>
    <col min="12038" max="12288" width="11.42578125" style="211"/>
    <col min="12289" max="12289" width="34" style="211" bestFit="1" customWidth="1"/>
    <col min="12290" max="12290" width="26.140625" style="211" customWidth="1"/>
    <col min="12291" max="12291" width="33.28515625" style="211" customWidth="1"/>
    <col min="12292" max="12292" width="11.42578125" style="211"/>
    <col min="12293" max="12293" width="53.42578125" style="211" customWidth="1"/>
    <col min="12294" max="12544" width="11.42578125" style="211"/>
    <col min="12545" max="12545" width="34" style="211" bestFit="1" customWidth="1"/>
    <col min="12546" max="12546" width="26.140625" style="211" customWidth="1"/>
    <col min="12547" max="12547" width="33.28515625" style="211" customWidth="1"/>
    <col min="12548" max="12548" width="11.42578125" style="211"/>
    <col min="12549" max="12549" width="53.42578125" style="211" customWidth="1"/>
    <col min="12550" max="12800" width="11.42578125" style="211"/>
    <col min="12801" max="12801" width="34" style="211" bestFit="1" customWidth="1"/>
    <col min="12802" max="12802" width="26.140625" style="211" customWidth="1"/>
    <col min="12803" max="12803" width="33.28515625" style="211" customWidth="1"/>
    <col min="12804" max="12804" width="11.42578125" style="211"/>
    <col min="12805" max="12805" width="53.42578125" style="211" customWidth="1"/>
    <col min="12806" max="13056" width="11.42578125" style="211"/>
    <col min="13057" max="13057" width="34" style="211" bestFit="1" customWidth="1"/>
    <col min="13058" max="13058" width="26.140625" style="211" customWidth="1"/>
    <col min="13059" max="13059" width="33.28515625" style="211" customWidth="1"/>
    <col min="13060" max="13060" width="11.42578125" style="211"/>
    <col min="13061" max="13061" width="53.42578125" style="211" customWidth="1"/>
    <col min="13062" max="13312" width="11.42578125" style="211"/>
    <col min="13313" max="13313" width="34" style="211" bestFit="1" customWidth="1"/>
    <col min="13314" max="13314" width="26.140625" style="211" customWidth="1"/>
    <col min="13315" max="13315" width="33.28515625" style="211" customWidth="1"/>
    <col min="13316" max="13316" width="11.42578125" style="211"/>
    <col min="13317" max="13317" width="53.42578125" style="211" customWidth="1"/>
    <col min="13318" max="13568" width="11.42578125" style="211"/>
    <col min="13569" max="13569" width="34" style="211" bestFit="1" customWidth="1"/>
    <col min="13570" max="13570" width="26.140625" style="211" customWidth="1"/>
    <col min="13571" max="13571" width="33.28515625" style="211" customWidth="1"/>
    <col min="13572" max="13572" width="11.42578125" style="211"/>
    <col min="13573" max="13573" width="53.42578125" style="211" customWidth="1"/>
    <col min="13574" max="13824" width="11.42578125" style="211"/>
    <col min="13825" max="13825" width="34" style="211" bestFit="1" customWidth="1"/>
    <col min="13826" max="13826" width="26.140625" style="211" customWidth="1"/>
    <col min="13827" max="13827" width="33.28515625" style="211" customWidth="1"/>
    <col min="13828" max="13828" width="11.42578125" style="211"/>
    <col min="13829" max="13829" width="53.42578125" style="211" customWidth="1"/>
    <col min="13830" max="14080" width="11.42578125" style="211"/>
    <col min="14081" max="14081" width="34" style="211" bestFit="1" customWidth="1"/>
    <col min="14082" max="14082" width="26.140625" style="211" customWidth="1"/>
    <col min="14083" max="14083" width="33.28515625" style="211" customWidth="1"/>
    <col min="14084" max="14084" width="11.42578125" style="211"/>
    <col min="14085" max="14085" width="53.42578125" style="211" customWidth="1"/>
    <col min="14086" max="14336" width="11.42578125" style="211"/>
    <col min="14337" max="14337" width="34" style="211" bestFit="1" customWidth="1"/>
    <col min="14338" max="14338" width="26.140625" style="211" customWidth="1"/>
    <col min="14339" max="14339" width="33.28515625" style="211" customWidth="1"/>
    <col min="14340" max="14340" width="11.42578125" style="211"/>
    <col min="14341" max="14341" width="53.42578125" style="211" customWidth="1"/>
    <col min="14342" max="14592" width="11.42578125" style="211"/>
    <col min="14593" max="14593" width="34" style="211" bestFit="1" customWidth="1"/>
    <col min="14594" max="14594" width="26.140625" style="211" customWidth="1"/>
    <col min="14595" max="14595" width="33.28515625" style="211" customWidth="1"/>
    <col min="14596" max="14596" width="11.42578125" style="211"/>
    <col min="14597" max="14597" width="53.42578125" style="211" customWidth="1"/>
    <col min="14598" max="14848" width="11.42578125" style="211"/>
    <col min="14849" max="14849" width="34" style="211" bestFit="1" customWidth="1"/>
    <col min="14850" max="14850" width="26.140625" style="211" customWidth="1"/>
    <col min="14851" max="14851" width="33.28515625" style="211" customWidth="1"/>
    <col min="14852" max="14852" width="11.42578125" style="211"/>
    <col min="14853" max="14853" width="53.42578125" style="211" customWidth="1"/>
    <col min="14854" max="15104" width="11.42578125" style="211"/>
    <col min="15105" max="15105" width="34" style="211" bestFit="1" customWidth="1"/>
    <col min="15106" max="15106" width="26.140625" style="211" customWidth="1"/>
    <col min="15107" max="15107" width="33.28515625" style="211" customWidth="1"/>
    <col min="15108" max="15108" width="11.42578125" style="211"/>
    <col min="15109" max="15109" width="53.42578125" style="211" customWidth="1"/>
    <col min="15110" max="15360" width="11.42578125" style="211"/>
    <col min="15361" max="15361" width="34" style="211" bestFit="1" customWidth="1"/>
    <col min="15362" max="15362" width="26.140625" style="211" customWidth="1"/>
    <col min="15363" max="15363" width="33.28515625" style="211" customWidth="1"/>
    <col min="15364" max="15364" width="11.42578125" style="211"/>
    <col min="15365" max="15365" width="53.42578125" style="211" customWidth="1"/>
    <col min="15366" max="15616" width="11.42578125" style="211"/>
    <col min="15617" max="15617" width="34" style="211" bestFit="1" customWidth="1"/>
    <col min="15618" max="15618" width="26.140625" style="211" customWidth="1"/>
    <col min="15619" max="15619" width="33.28515625" style="211" customWidth="1"/>
    <col min="15620" max="15620" width="11.42578125" style="211"/>
    <col min="15621" max="15621" width="53.42578125" style="211" customWidth="1"/>
    <col min="15622" max="15872" width="11.42578125" style="211"/>
    <col min="15873" max="15873" width="34" style="211" bestFit="1" customWidth="1"/>
    <col min="15874" max="15874" width="26.140625" style="211" customWidth="1"/>
    <col min="15875" max="15875" width="33.28515625" style="211" customWidth="1"/>
    <col min="15876" max="15876" width="11.42578125" style="211"/>
    <col min="15877" max="15877" width="53.42578125" style="211" customWidth="1"/>
    <col min="15878" max="16128" width="11.42578125" style="211"/>
    <col min="16129" max="16129" width="34" style="211" bestFit="1" customWidth="1"/>
    <col min="16130" max="16130" width="26.140625" style="211" customWidth="1"/>
    <col min="16131" max="16131" width="33.28515625" style="211" customWidth="1"/>
    <col min="16132" max="16132" width="11.42578125" style="211"/>
    <col min="16133" max="16133" width="53.42578125" style="211" customWidth="1"/>
    <col min="16134" max="16384" width="11.42578125" style="211"/>
  </cols>
  <sheetData>
    <row r="1" spans="1:5" ht="32.25" thickTop="1" x14ac:dyDescent="0.25">
      <c r="A1" s="58" t="s">
        <v>1713</v>
      </c>
      <c r="B1" s="59" t="s">
        <v>1714</v>
      </c>
      <c r="C1" s="60" t="s">
        <v>1715</v>
      </c>
    </row>
    <row r="2" spans="1:5" ht="15.75" x14ac:dyDescent="0.25">
      <c r="A2" s="801" t="s">
        <v>73</v>
      </c>
      <c r="B2" s="802" t="s">
        <v>73</v>
      </c>
      <c r="C2" s="803" t="s">
        <v>73</v>
      </c>
      <c r="E2" s="211" t="str">
        <f>+C2</f>
        <v>0-0</v>
      </c>
    </row>
    <row r="3" spans="1:5" ht="30" x14ac:dyDescent="0.25">
      <c r="A3" s="863" t="s">
        <v>1716</v>
      </c>
      <c r="B3" s="864" t="s">
        <v>1717</v>
      </c>
      <c r="C3" s="865" t="s">
        <v>1718</v>
      </c>
      <c r="E3" s="211" t="str">
        <f>+CONCATENATE(C3," - ",B3)</f>
        <v>WALFRANDO ADOLFO FORERO BEJARANO - ALCALDE MUNICPAL</v>
      </c>
    </row>
    <row r="4" spans="1:5" ht="30" x14ac:dyDescent="0.25">
      <c r="A4" s="863" t="s">
        <v>1719</v>
      </c>
      <c r="B4" s="864" t="s">
        <v>1720</v>
      </c>
      <c r="C4" s="865" t="s">
        <v>1721</v>
      </c>
      <c r="E4" s="211" t="str">
        <f t="shared" ref="E4:E44" si="0">+CONCATENATE(C4," - ",B4)</f>
        <v>MARLA PATRICIA BARBOSA PALLARES - JEFE OFICINA JURÍDICA Y DE CONTRATACIÓN</v>
      </c>
    </row>
    <row r="5" spans="1:5" ht="30" x14ac:dyDescent="0.25">
      <c r="A5" s="863" t="s">
        <v>1722</v>
      </c>
      <c r="B5" s="864" t="s">
        <v>1723</v>
      </c>
      <c r="C5" s="865" t="s">
        <v>1724</v>
      </c>
      <c r="E5" s="211" t="str">
        <f t="shared" si="0"/>
        <v>LILIANA FERNANDA LÓPEZ RIVEROS - JEFE DE CONTROL INTERNO</v>
      </c>
    </row>
    <row r="6" spans="1:5" ht="30" x14ac:dyDescent="0.25">
      <c r="A6" s="863" t="s">
        <v>1725</v>
      </c>
      <c r="B6" s="864" t="s">
        <v>1726</v>
      </c>
      <c r="C6" s="865" t="s">
        <v>1727</v>
      </c>
      <c r="E6" s="211" t="str">
        <f t="shared" si="0"/>
        <v>LUIS ARMANDO SUÁREZ MORENO - SECRETARIO DE GOBIERNO</v>
      </c>
    </row>
    <row r="7" spans="1:5" ht="42.75" x14ac:dyDescent="0.25">
      <c r="A7" s="863" t="s">
        <v>1728</v>
      </c>
      <c r="B7" s="864" t="s">
        <v>1729</v>
      </c>
      <c r="C7" s="865" t="s">
        <v>1730</v>
      </c>
      <c r="E7" s="211" t="str">
        <f t="shared" si="0"/>
        <v>MARTHA LUCÍA FARIAS VILLARRAGA - SECRETARIA DE DESARROLLO ADMINISTRATIVO</v>
      </c>
    </row>
    <row r="8" spans="1:5" ht="42.75" x14ac:dyDescent="0.25">
      <c r="A8" s="863" t="s">
        <v>1918</v>
      </c>
      <c r="B8" s="864" t="s">
        <v>1917</v>
      </c>
      <c r="C8" s="865" t="s">
        <v>1731</v>
      </c>
      <c r="E8" s="211" t="str">
        <f t="shared" si="0"/>
        <v>LUZ EMILCE MAMBUSCAY LÓPEZ - SECRETARIA DESARROLLO ECONÓMICO</v>
      </c>
    </row>
    <row r="9" spans="1:5" ht="42.75" x14ac:dyDescent="0.25">
      <c r="A9" s="863" t="s">
        <v>1732</v>
      </c>
      <c r="B9" s="864" t="s">
        <v>1733</v>
      </c>
      <c r="C9" s="865" t="s">
        <v>1734</v>
      </c>
      <c r="E9" s="211" t="str">
        <f t="shared" si="0"/>
        <v>LINETH MAGALY VÁSQUEZ ROCHA - SECRETARIA DE DESARROLLO E INTEGRACIÓN SOCIAL</v>
      </c>
    </row>
    <row r="10" spans="1:5" ht="30" x14ac:dyDescent="0.25">
      <c r="A10" s="863" t="s">
        <v>1735</v>
      </c>
      <c r="B10" s="864" t="s">
        <v>1916</v>
      </c>
      <c r="C10" s="865" t="s">
        <v>1915</v>
      </c>
      <c r="E10" s="211" t="str">
        <f t="shared" si="0"/>
        <v>CARLOS JULIÁN NAVAS MARTÍNEZ - SECRETARIO DEL AMBIENTE</v>
      </c>
    </row>
    <row r="11" spans="1:5" ht="30" x14ac:dyDescent="0.25">
      <c r="A11" s="863" t="s">
        <v>1736</v>
      </c>
      <c r="B11" s="864" t="s">
        <v>1737</v>
      </c>
      <c r="C11" s="865" t="s">
        <v>1738</v>
      </c>
      <c r="E11" s="211" t="str">
        <f t="shared" si="0"/>
        <v>CÉSAR ORLANDO CHAPETÓN MARTÍNEZ  - SECRETARIO DE PLANEACIÓN</v>
      </c>
    </row>
    <row r="12" spans="1:5" x14ac:dyDescent="0.25">
      <c r="A12" s="863" t="s">
        <v>1739</v>
      </c>
      <c r="B12" s="864" t="s">
        <v>1740</v>
      </c>
      <c r="C12" s="865" t="s">
        <v>1741</v>
      </c>
      <c r="E12" s="211" t="str">
        <f t="shared" si="0"/>
        <v>WILMAN CONTRERAS MATEUS - SECRETARIO DE SALUD</v>
      </c>
    </row>
    <row r="13" spans="1:5" ht="30" x14ac:dyDescent="0.25">
      <c r="A13" s="866" t="s">
        <v>1742</v>
      </c>
      <c r="B13" s="864" t="s">
        <v>1743</v>
      </c>
      <c r="C13" s="865" t="s">
        <v>1744</v>
      </c>
      <c r="E13" s="211" t="str">
        <f t="shared" si="0"/>
        <v>SANDRA PATRICIA GARAVITO MORENO - SECRETARIA DE EDUCACIÓN</v>
      </c>
    </row>
    <row r="14" spans="1:5" ht="30" x14ac:dyDescent="0.25">
      <c r="A14" s="863" t="s">
        <v>1745</v>
      </c>
      <c r="B14" s="864" t="s">
        <v>1746</v>
      </c>
      <c r="C14" s="865" t="s">
        <v>1747</v>
      </c>
      <c r="E14" s="211" t="str">
        <f t="shared" si="0"/>
        <v>RAFAEL ANTONIO RIVERA GÓMEZ - SECRETARIO DE INFRAESTRUCTURA</v>
      </c>
    </row>
    <row r="15" spans="1:5" ht="30" x14ac:dyDescent="0.25">
      <c r="A15" s="863" t="s">
        <v>1748</v>
      </c>
      <c r="B15" s="864" t="s">
        <v>1749</v>
      </c>
      <c r="C15" s="865" t="s">
        <v>1750</v>
      </c>
      <c r="E15" s="211" t="str">
        <f t="shared" si="0"/>
        <v>MIGUEL ALEJANDRO RICO SUAREZ - SECRETARIO DE HACIENDA</v>
      </c>
    </row>
    <row r="16" spans="1:5" ht="42.75" x14ac:dyDescent="0.25">
      <c r="A16" s="863" t="s">
        <v>1751</v>
      </c>
      <c r="B16" s="864" t="s">
        <v>1752</v>
      </c>
      <c r="C16" s="865" t="s">
        <v>1753</v>
      </c>
      <c r="E16" s="211" t="str">
        <f t="shared" si="0"/>
        <v>JOHNNY FERNEY PÉREZ QUINCHE - SECRETARIO DE CULTURA Y PATRIMONIO</v>
      </c>
    </row>
    <row r="17" spans="1:5" ht="30" x14ac:dyDescent="0.25">
      <c r="A17" s="863" t="s">
        <v>1754</v>
      </c>
      <c r="B17" s="864" t="s">
        <v>1755</v>
      </c>
      <c r="C17" s="865" t="s">
        <v>1756</v>
      </c>
      <c r="E17" s="211" t="str">
        <f t="shared" si="0"/>
        <v>ANGELA PATRICIA NAVARRO LÓPEZ - JEFE DE COMUNICACIONES</v>
      </c>
    </row>
    <row r="18" spans="1:5" ht="57" x14ac:dyDescent="0.25">
      <c r="A18" s="863" t="s">
        <v>1757</v>
      </c>
      <c r="B18" s="864" t="s">
        <v>1758</v>
      </c>
      <c r="C18" s="865" t="s">
        <v>1759</v>
      </c>
      <c r="E18" s="211" t="str">
        <f t="shared" si="0"/>
        <v>HENRY HERNAN PRIETO VALBUENA - DIRECTOR EJECUTIVO INSTITUTO DE RECREACIÓN Y DEPORTE</v>
      </c>
    </row>
    <row r="19" spans="1:5" ht="30" x14ac:dyDescent="0.25">
      <c r="A19" s="863" t="s">
        <v>1760</v>
      </c>
      <c r="B19" s="864" t="s">
        <v>1761</v>
      </c>
      <c r="C19" s="865" t="s">
        <v>1762</v>
      </c>
      <c r="E19" s="211" t="str">
        <f t="shared" si="0"/>
        <v xml:space="preserve">FRANCISCO ALIRIO RODRÍGUEZ SANTOS - GERENTE EMPRESA DE SERVICIOS PÚBLICOS </v>
      </c>
    </row>
    <row r="20" spans="1:5" ht="15.75" x14ac:dyDescent="0.25">
      <c r="A20" s="867"/>
      <c r="B20" s="868"/>
      <c r="C20" s="869"/>
      <c r="E20" s="211" t="str">
        <f t="shared" si="0"/>
        <v xml:space="preserve"> - </v>
      </c>
    </row>
    <row r="21" spans="1:5" ht="15.75" x14ac:dyDescent="0.25">
      <c r="A21" s="867"/>
      <c r="B21" s="868"/>
      <c r="C21" s="869"/>
      <c r="E21" s="211" t="str">
        <f t="shared" si="0"/>
        <v xml:space="preserve"> - </v>
      </c>
    </row>
    <row r="22" spans="1:5" ht="15.75" x14ac:dyDescent="0.25">
      <c r="A22" s="867"/>
      <c r="B22" s="868"/>
      <c r="C22" s="869"/>
      <c r="E22" s="211" t="str">
        <f t="shared" si="0"/>
        <v xml:space="preserve"> - </v>
      </c>
    </row>
    <row r="23" spans="1:5" ht="15.75" x14ac:dyDescent="0.25">
      <c r="A23" s="867"/>
      <c r="B23" s="868"/>
      <c r="C23" s="869"/>
      <c r="E23" s="211" t="str">
        <f t="shared" si="0"/>
        <v xml:space="preserve"> - </v>
      </c>
    </row>
    <row r="24" spans="1:5" ht="15.75" x14ac:dyDescent="0.25">
      <c r="A24" s="867"/>
      <c r="B24" s="868"/>
      <c r="C24" s="869"/>
      <c r="E24" s="211" t="str">
        <f t="shared" si="0"/>
        <v xml:space="preserve"> - </v>
      </c>
    </row>
    <row r="25" spans="1:5" ht="15.75" x14ac:dyDescent="0.25">
      <c r="A25" s="867"/>
      <c r="B25" s="868"/>
      <c r="C25" s="869"/>
      <c r="E25" s="211" t="str">
        <f t="shared" si="0"/>
        <v xml:space="preserve"> - </v>
      </c>
    </row>
    <row r="26" spans="1:5" ht="15.75" x14ac:dyDescent="0.25">
      <c r="A26" s="867"/>
      <c r="B26" s="868"/>
      <c r="C26" s="869"/>
      <c r="E26" s="211" t="str">
        <f t="shared" si="0"/>
        <v xml:space="preserve"> - </v>
      </c>
    </row>
    <row r="27" spans="1:5" ht="15.75" x14ac:dyDescent="0.25">
      <c r="A27" s="867"/>
      <c r="B27" s="868"/>
      <c r="C27" s="869"/>
      <c r="E27" s="211" t="str">
        <f t="shared" si="0"/>
        <v xml:space="preserve"> - </v>
      </c>
    </row>
    <row r="28" spans="1:5" ht="15.75" x14ac:dyDescent="0.25">
      <c r="A28" s="867"/>
      <c r="B28" s="868"/>
      <c r="C28" s="869"/>
      <c r="E28" s="211" t="str">
        <f t="shared" si="0"/>
        <v xml:space="preserve"> - </v>
      </c>
    </row>
    <row r="29" spans="1:5" ht="15.75" x14ac:dyDescent="0.25">
      <c r="A29" s="867"/>
      <c r="B29" s="868"/>
      <c r="C29" s="869"/>
      <c r="E29" s="211" t="str">
        <f t="shared" si="0"/>
        <v xml:space="preserve"> - </v>
      </c>
    </row>
    <row r="30" spans="1:5" x14ac:dyDescent="0.25">
      <c r="A30" s="870"/>
      <c r="B30" s="871"/>
      <c r="C30" s="872"/>
      <c r="E30" s="211" t="str">
        <f t="shared" si="0"/>
        <v xml:space="preserve"> - </v>
      </c>
    </row>
    <row r="31" spans="1:5" x14ac:dyDescent="0.25">
      <c r="A31" s="870"/>
      <c r="B31" s="871"/>
      <c r="C31" s="872"/>
      <c r="E31" s="211" t="str">
        <f t="shared" si="0"/>
        <v xml:space="preserve"> - </v>
      </c>
    </row>
    <row r="32" spans="1:5" x14ac:dyDescent="0.25">
      <c r="A32" s="870"/>
      <c r="B32" s="871"/>
      <c r="C32" s="872"/>
      <c r="E32" s="211" t="str">
        <f t="shared" si="0"/>
        <v xml:space="preserve"> - </v>
      </c>
    </row>
    <row r="33" spans="1:5" x14ac:dyDescent="0.25">
      <c r="A33" s="870"/>
      <c r="B33" s="871"/>
      <c r="C33" s="872"/>
      <c r="E33" s="211" t="str">
        <f t="shared" si="0"/>
        <v xml:space="preserve"> - </v>
      </c>
    </row>
    <row r="34" spans="1:5" x14ac:dyDescent="0.25">
      <c r="A34" s="870"/>
      <c r="B34" s="871"/>
      <c r="C34" s="872"/>
      <c r="E34" s="211" t="str">
        <f t="shared" si="0"/>
        <v xml:space="preserve"> - </v>
      </c>
    </row>
    <row r="35" spans="1:5" x14ac:dyDescent="0.25">
      <c r="A35" s="870"/>
      <c r="B35" s="871"/>
      <c r="C35" s="872"/>
      <c r="E35" s="211" t="str">
        <f t="shared" si="0"/>
        <v xml:space="preserve"> - </v>
      </c>
    </row>
    <row r="36" spans="1:5" x14ac:dyDescent="0.25">
      <c r="A36" s="870"/>
      <c r="B36" s="871"/>
      <c r="C36" s="872"/>
      <c r="E36" s="211" t="str">
        <f t="shared" si="0"/>
        <v xml:space="preserve"> - </v>
      </c>
    </row>
    <row r="37" spans="1:5" x14ac:dyDescent="0.25">
      <c r="A37" s="870"/>
      <c r="B37" s="871"/>
      <c r="C37" s="872"/>
      <c r="E37" s="211" t="str">
        <f t="shared" si="0"/>
        <v xml:space="preserve"> - </v>
      </c>
    </row>
    <row r="38" spans="1:5" x14ac:dyDescent="0.25">
      <c r="A38" s="870"/>
      <c r="B38" s="871"/>
      <c r="C38" s="872"/>
      <c r="E38" s="211" t="str">
        <f t="shared" si="0"/>
        <v xml:space="preserve"> - </v>
      </c>
    </row>
    <row r="39" spans="1:5" x14ac:dyDescent="0.25">
      <c r="A39" s="870"/>
      <c r="B39" s="871"/>
      <c r="C39" s="872"/>
      <c r="E39" s="211" t="str">
        <f t="shared" si="0"/>
        <v xml:space="preserve"> - </v>
      </c>
    </row>
    <row r="40" spans="1:5" x14ac:dyDescent="0.25">
      <c r="A40" s="870"/>
      <c r="B40" s="871"/>
      <c r="C40" s="872"/>
      <c r="E40" s="211" t="str">
        <f t="shared" si="0"/>
        <v xml:space="preserve"> - </v>
      </c>
    </row>
    <row r="41" spans="1:5" x14ac:dyDescent="0.25">
      <c r="A41" s="870"/>
      <c r="B41" s="871"/>
      <c r="C41" s="872"/>
      <c r="E41" s="211" t="str">
        <f t="shared" si="0"/>
        <v xml:space="preserve"> - </v>
      </c>
    </row>
    <row r="42" spans="1:5" x14ac:dyDescent="0.25">
      <c r="A42" s="870"/>
      <c r="B42" s="871"/>
      <c r="C42" s="872"/>
      <c r="E42" s="211" t="str">
        <f t="shared" si="0"/>
        <v xml:space="preserve"> - </v>
      </c>
    </row>
    <row r="43" spans="1:5" x14ac:dyDescent="0.25">
      <c r="A43" s="870"/>
      <c r="B43" s="871"/>
      <c r="C43" s="872"/>
      <c r="E43" s="211" t="str">
        <f t="shared" si="0"/>
        <v xml:space="preserve"> - </v>
      </c>
    </row>
    <row r="44" spans="1:5" ht="15.75" thickBot="1" x14ac:dyDescent="0.3">
      <c r="A44" s="873"/>
      <c r="B44" s="874"/>
      <c r="C44" s="875"/>
      <c r="E44" s="211" t="str">
        <f t="shared" si="0"/>
        <v xml:space="preserve"> - </v>
      </c>
    </row>
    <row r="45" spans="1:5" ht="15.75" thickTop="1"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1" hidden="1" customWidth="1"/>
    <col min="2" max="3" width="24.5703125" style="211" customWidth="1"/>
    <col min="4" max="4" width="44.85546875" style="211" customWidth="1"/>
    <col min="5" max="257" width="24.5703125" style="211"/>
    <col min="258" max="259" width="24.5703125" style="211" customWidth="1"/>
    <col min="260" max="260" width="44.85546875" style="211" customWidth="1"/>
    <col min="261" max="513" width="24.5703125" style="211"/>
    <col min="514" max="515" width="24.5703125" style="211" customWidth="1"/>
    <col min="516" max="516" width="44.85546875" style="211" customWidth="1"/>
    <col min="517" max="769" width="24.5703125" style="211"/>
    <col min="770" max="771" width="24.5703125" style="211" customWidth="1"/>
    <col min="772" max="772" width="44.85546875" style="211" customWidth="1"/>
    <col min="773" max="1025" width="24.5703125" style="211"/>
    <col min="1026" max="1027" width="24.5703125" style="211" customWidth="1"/>
    <col min="1028" max="1028" width="44.85546875" style="211" customWidth="1"/>
    <col min="1029" max="1281" width="24.5703125" style="211"/>
    <col min="1282" max="1283" width="24.5703125" style="211" customWidth="1"/>
    <col min="1284" max="1284" width="44.85546875" style="211" customWidth="1"/>
    <col min="1285" max="1537" width="24.5703125" style="211"/>
    <col min="1538" max="1539" width="24.5703125" style="211" customWidth="1"/>
    <col min="1540" max="1540" width="44.85546875" style="211" customWidth="1"/>
    <col min="1541" max="1793" width="24.5703125" style="211"/>
    <col min="1794" max="1795" width="24.5703125" style="211" customWidth="1"/>
    <col min="1796" max="1796" width="44.85546875" style="211" customWidth="1"/>
    <col min="1797" max="2049" width="24.5703125" style="211"/>
    <col min="2050" max="2051" width="24.5703125" style="211" customWidth="1"/>
    <col min="2052" max="2052" width="44.85546875" style="211" customWidth="1"/>
    <col min="2053" max="2305" width="24.5703125" style="211"/>
    <col min="2306" max="2307" width="24.5703125" style="211" customWidth="1"/>
    <col min="2308" max="2308" width="44.85546875" style="211" customWidth="1"/>
    <col min="2309" max="2561" width="24.5703125" style="211"/>
    <col min="2562" max="2563" width="24.5703125" style="211" customWidth="1"/>
    <col min="2564" max="2564" width="44.85546875" style="211" customWidth="1"/>
    <col min="2565" max="2817" width="24.5703125" style="211"/>
    <col min="2818" max="2819" width="24.5703125" style="211" customWidth="1"/>
    <col min="2820" max="2820" width="44.85546875" style="211" customWidth="1"/>
    <col min="2821" max="3073" width="24.5703125" style="211"/>
    <col min="3074" max="3075" width="24.5703125" style="211" customWidth="1"/>
    <col min="3076" max="3076" width="44.85546875" style="211" customWidth="1"/>
    <col min="3077" max="3329" width="24.5703125" style="211"/>
    <col min="3330" max="3331" width="24.5703125" style="211" customWidth="1"/>
    <col min="3332" max="3332" width="44.85546875" style="211" customWidth="1"/>
    <col min="3333" max="3585" width="24.5703125" style="211"/>
    <col min="3586" max="3587" width="24.5703125" style="211" customWidth="1"/>
    <col min="3588" max="3588" width="44.85546875" style="211" customWidth="1"/>
    <col min="3589" max="3841" width="24.5703125" style="211"/>
    <col min="3842" max="3843" width="24.5703125" style="211" customWidth="1"/>
    <col min="3844" max="3844" width="44.85546875" style="211" customWidth="1"/>
    <col min="3845" max="4097" width="24.5703125" style="211"/>
    <col min="4098" max="4099" width="24.5703125" style="211" customWidth="1"/>
    <col min="4100" max="4100" width="44.85546875" style="211" customWidth="1"/>
    <col min="4101" max="4353" width="24.5703125" style="211"/>
    <col min="4354" max="4355" width="24.5703125" style="211" customWidth="1"/>
    <col min="4356" max="4356" width="44.85546875" style="211" customWidth="1"/>
    <col min="4357" max="4609" width="24.5703125" style="211"/>
    <col min="4610" max="4611" width="24.5703125" style="211" customWidth="1"/>
    <col min="4612" max="4612" width="44.85546875" style="211" customWidth="1"/>
    <col min="4613" max="4865" width="24.5703125" style="211"/>
    <col min="4866" max="4867" width="24.5703125" style="211" customWidth="1"/>
    <col min="4868" max="4868" width="44.85546875" style="211" customWidth="1"/>
    <col min="4869" max="5121" width="24.5703125" style="211"/>
    <col min="5122" max="5123" width="24.5703125" style="211" customWidth="1"/>
    <col min="5124" max="5124" width="44.85546875" style="211" customWidth="1"/>
    <col min="5125" max="5377" width="24.5703125" style="211"/>
    <col min="5378" max="5379" width="24.5703125" style="211" customWidth="1"/>
    <col min="5380" max="5380" width="44.85546875" style="211" customWidth="1"/>
    <col min="5381" max="5633" width="24.5703125" style="211"/>
    <col min="5634" max="5635" width="24.5703125" style="211" customWidth="1"/>
    <col min="5636" max="5636" width="44.85546875" style="211" customWidth="1"/>
    <col min="5637" max="5889" width="24.5703125" style="211"/>
    <col min="5890" max="5891" width="24.5703125" style="211" customWidth="1"/>
    <col min="5892" max="5892" width="44.85546875" style="211" customWidth="1"/>
    <col min="5893" max="6145" width="24.5703125" style="211"/>
    <col min="6146" max="6147" width="24.5703125" style="211" customWidth="1"/>
    <col min="6148" max="6148" width="44.85546875" style="211" customWidth="1"/>
    <col min="6149" max="6401" width="24.5703125" style="211"/>
    <col min="6402" max="6403" width="24.5703125" style="211" customWidth="1"/>
    <col min="6404" max="6404" width="44.85546875" style="211" customWidth="1"/>
    <col min="6405" max="6657" width="24.5703125" style="211"/>
    <col min="6658" max="6659" width="24.5703125" style="211" customWidth="1"/>
    <col min="6660" max="6660" width="44.85546875" style="211" customWidth="1"/>
    <col min="6661" max="6913" width="24.5703125" style="211"/>
    <col min="6914" max="6915" width="24.5703125" style="211" customWidth="1"/>
    <col min="6916" max="6916" width="44.85546875" style="211" customWidth="1"/>
    <col min="6917" max="7169" width="24.5703125" style="211"/>
    <col min="7170" max="7171" width="24.5703125" style="211" customWidth="1"/>
    <col min="7172" max="7172" width="44.85546875" style="211" customWidth="1"/>
    <col min="7173" max="7425" width="24.5703125" style="211"/>
    <col min="7426" max="7427" width="24.5703125" style="211" customWidth="1"/>
    <col min="7428" max="7428" width="44.85546875" style="211" customWidth="1"/>
    <col min="7429" max="7681" width="24.5703125" style="211"/>
    <col min="7682" max="7683" width="24.5703125" style="211" customWidth="1"/>
    <col min="7684" max="7684" width="44.85546875" style="211" customWidth="1"/>
    <col min="7685" max="7937" width="24.5703125" style="211"/>
    <col min="7938" max="7939" width="24.5703125" style="211" customWidth="1"/>
    <col min="7940" max="7940" width="44.85546875" style="211" customWidth="1"/>
    <col min="7941" max="8193" width="24.5703125" style="211"/>
    <col min="8194" max="8195" width="24.5703125" style="211" customWidth="1"/>
    <col min="8196" max="8196" width="44.85546875" style="211" customWidth="1"/>
    <col min="8197" max="8449" width="24.5703125" style="211"/>
    <col min="8450" max="8451" width="24.5703125" style="211" customWidth="1"/>
    <col min="8452" max="8452" width="44.85546875" style="211" customWidth="1"/>
    <col min="8453" max="8705" width="24.5703125" style="211"/>
    <col min="8706" max="8707" width="24.5703125" style="211" customWidth="1"/>
    <col min="8708" max="8708" width="44.85546875" style="211" customWidth="1"/>
    <col min="8709" max="8961" width="24.5703125" style="211"/>
    <col min="8962" max="8963" width="24.5703125" style="211" customWidth="1"/>
    <col min="8964" max="8964" width="44.85546875" style="211" customWidth="1"/>
    <col min="8965" max="9217" width="24.5703125" style="211"/>
    <col min="9218" max="9219" width="24.5703125" style="211" customWidth="1"/>
    <col min="9220" max="9220" width="44.85546875" style="211" customWidth="1"/>
    <col min="9221" max="9473" width="24.5703125" style="211"/>
    <col min="9474" max="9475" width="24.5703125" style="211" customWidth="1"/>
    <col min="9476" max="9476" width="44.85546875" style="211" customWidth="1"/>
    <col min="9477" max="9729" width="24.5703125" style="211"/>
    <col min="9730" max="9731" width="24.5703125" style="211" customWidth="1"/>
    <col min="9732" max="9732" width="44.85546875" style="211" customWidth="1"/>
    <col min="9733" max="9985" width="24.5703125" style="211"/>
    <col min="9986" max="9987" width="24.5703125" style="211" customWidth="1"/>
    <col min="9988" max="9988" width="44.85546875" style="211" customWidth="1"/>
    <col min="9989" max="10241" width="24.5703125" style="211"/>
    <col min="10242" max="10243" width="24.5703125" style="211" customWidth="1"/>
    <col min="10244" max="10244" width="44.85546875" style="211" customWidth="1"/>
    <col min="10245" max="10497" width="24.5703125" style="211"/>
    <col min="10498" max="10499" width="24.5703125" style="211" customWidth="1"/>
    <col min="10500" max="10500" width="44.85546875" style="211" customWidth="1"/>
    <col min="10501" max="10753" width="24.5703125" style="211"/>
    <col min="10754" max="10755" width="24.5703125" style="211" customWidth="1"/>
    <col min="10756" max="10756" width="44.85546875" style="211" customWidth="1"/>
    <col min="10757" max="11009" width="24.5703125" style="211"/>
    <col min="11010" max="11011" width="24.5703125" style="211" customWidth="1"/>
    <col min="11012" max="11012" width="44.85546875" style="211" customWidth="1"/>
    <col min="11013" max="11265" width="24.5703125" style="211"/>
    <col min="11266" max="11267" width="24.5703125" style="211" customWidth="1"/>
    <col min="11268" max="11268" width="44.85546875" style="211" customWidth="1"/>
    <col min="11269" max="11521" width="24.5703125" style="211"/>
    <col min="11522" max="11523" width="24.5703125" style="211" customWidth="1"/>
    <col min="11524" max="11524" width="44.85546875" style="211" customWidth="1"/>
    <col min="11525" max="11777" width="24.5703125" style="211"/>
    <col min="11778" max="11779" width="24.5703125" style="211" customWidth="1"/>
    <col min="11780" max="11780" width="44.85546875" style="211" customWidth="1"/>
    <col min="11781" max="12033" width="24.5703125" style="211"/>
    <col min="12034" max="12035" width="24.5703125" style="211" customWidth="1"/>
    <col min="12036" max="12036" width="44.85546875" style="211" customWidth="1"/>
    <col min="12037" max="12289" width="24.5703125" style="211"/>
    <col min="12290" max="12291" width="24.5703125" style="211" customWidth="1"/>
    <col min="12292" max="12292" width="44.85546875" style="211" customWidth="1"/>
    <col min="12293" max="12545" width="24.5703125" style="211"/>
    <col min="12546" max="12547" width="24.5703125" style="211" customWidth="1"/>
    <col min="12548" max="12548" width="44.85546875" style="211" customWidth="1"/>
    <col min="12549" max="12801" width="24.5703125" style="211"/>
    <col min="12802" max="12803" width="24.5703125" style="211" customWidth="1"/>
    <col min="12804" max="12804" width="44.85546875" style="211" customWidth="1"/>
    <col min="12805" max="13057" width="24.5703125" style="211"/>
    <col min="13058" max="13059" width="24.5703125" style="211" customWidth="1"/>
    <col min="13060" max="13060" width="44.85546875" style="211" customWidth="1"/>
    <col min="13061" max="13313" width="24.5703125" style="211"/>
    <col min="13314" max="13315" width="24.5703125" style="211" customWidth="1"/>
    <col min="13316" max="13316" width="44.85546875" style="211" customWidth="1"/>
    <col min="13317" max="13569" width="24.5703125" style="211"/>
    <col min="13570" max="13571" width="24.5703125" style="211" customWidth="1"/>
    <col min="13572" max="13572" width="44.85546875" style="211" customWidth="1"/>
    <col min="13573" max="13825" width="24.5703125" style="211"/>
    <col min="13826" max="13827" width="24.5703125" style="211" customWidth="1"/>
    <col min="13828" max="13828" width="44.85546875" style="211" customWidth="1"/>
    <col min="13829" max="14081" width="24.5703125" style="211"/>
    <col min="14082" max="14083" width="24.5703125" style="211" customWidth="1"/>
    <col min="14084" max="14084" width="44.85546875" style="211" customWidth="1"/>
    <col min="14085" max="14337" width="24.5703125" style="211"/>
    <col min="14338" max="14339" width="24.5703125" style="211" customWidth="1"/>
    <col min="14340" max="14340" width="44.85546875" style="211" customWidth="1"/>
    <col min="14341" max="14593" width="24.5703125" style="211"/>
    <col min="14594" max="14595" width="24.5703125" style="211" customWidth="1"/>
    <col min="14596" max="14596" width="44.85546875" style="211" customWidth="1"/>
    <col min="14597" max="14849" width="24.5703125" style="211"/>
    <col min="14850" max="14851" width="24.5703125" style="211" customWidth="1"/>
    <col min="14852" max="14852" width="44.85546875" style="211" customWidth="1"/>
    <col min="14853" max="15105" width="24.5703125" style="211"/>
    <col min="15106" max="15107" width="24.5703125" style="211" customWidth="1"/>
    <col min="15108" max="15108" width="44.85546875" style="211" customWidth="1"/>
    <col min="15109" max="15361" width="24.5703125" style="211"/>
    <col min="15362" max="15363" width="24.5703125" style="211" customWidth="1"/>
    <col min="15364" max="15364" width="44.85546875" style="211" customWidth="1"/>
    <col min="15365" max="15617" width="24.5703125" style="211"/>
    <col min="15618" max="15619" width="24.5703125" style="211" customWidth="1"/>
    <col min="15620" max="15620" width="44.85546875" style="211" customWidth="1"/>
    <col min="15621" max="15873" width="24.5703125" style="211"/>
    <col min="15874" max="15875" width="24.5703125" style="211" customWidth="1"/>
    <col min="15876" max="15876" width="44.85546875" style="211" customWidth="1"/>
    <col min="15877" max="16129" width="24.5703125" style="211"/>
    <col min="16130" max="16131" width="24.5703125" style="211" customWidth="1"/>
    <col min="16132" max="16132" width="44.85546875" style="211" customWidth="1"/>
    <col min="16133" max="16384" width="24.5703125" style="211"/>
  </cols>
  <sheetData>
    <row r="1" spans="1:4" ht="32.25" thickTop="1" x14ac:dyDescent="0.25">
      <c r="B1" s="61" t="s">
        <v>1763</v>
      </c>
      <c r="C1" s="62" t="s">
        <v>1764</v>
      </c>
      <c r="D1" s="63" t="s">
        <v>1765</v>
      </c>
    </row>
    <row r="2" spans="1:4" ht="15.75" x14ac:dyDescent="0.25">
      <c r="A2" s="64" t="s">
        <v>73</v>
      </c>
      <c r="B2" s="64" t="s">
        <v>73</v>
      </c>
      <c r="C2" s="65" t="s">
        <v>73</v>
      </c>
      <c r="D2" s="66" t="s">
        <v>73</v>
      </c>
    </row>
    <row r="3" spans="1:4" ht="94.5" x14ac:dyDescent="0.25">
      <c r="A3" s="211" t="str">
        <f>+LEFT(B3,10)</f>
        <v>E2.P_E.MR1</v>
      </c>
      <c r="B3" s="99" t="s">
        <v>347</v>
      </c>
      <c r="C3" s="100" t="s">
        <v>1788</v>
      </c>
      <c r="D3" s="101" t="s">
        <v>1789</v>
      </c>
    </row>
    <row r="4" spans="1:4" ht="126" x14ac:dyDescent="0.25">
      <c r="A4" s="211" t="str">
        <f t="shared" ref="A4:A67" si="0">+LEFT(B4,10)</f>
        <v>E2.P_B.MR1</v>
      </c>
      <c r="B4" s="99" t="s">
        <v>311</v>
      </c>
      <c r="C4" s="100" t="s">
        <v>1790</v>
      </c>
      <c r="D4" s="101" t="s">
        <v>1791</v>
      </c>
    </row>
    <row r="5" spans="1:4" ht="63" x14ac:dyDescent="0.25">
      <c r="A5" s="211" t="str">
        <f t="shared" si="0"/>
        <v>E4.P_D.MR2</v>
      </c>
      <c r="B5" s="99" t="s">
        <v>596</v>
      </c>
      <c r="C5" s="100" t="s">
        <v>1792</v>
      </c>
      <c r="D5" s="101" t="s">
        <v>1793</v>
      </c>
    </row>
    <row r="6" spans="1:4" ht="126" x14ac:dyDescent="0.25">
      <c r="A6" s="211" t="str">
        <f t="shared" si="0"/>
        <v>E4.P_D.MR1</v>
      </c>
      <c r="B6" s="99" t="s">
        <v>587</v>
      </c>
      <c r="C6" s="100" t="s">
        <v>1794</v>
      </c>
      <c r="D6" s="101" t="s">
        <v>1795</v>
      </c>
    </row>
    <row r="7" spans="1:4" ht="126" x14ac:dyDescent="0.25">
      <c r="A7" s="211" t="str">
        <f t="shared" si="0"/>
        <v>E1.P_A.MR5</v>
      </c>
      <c r="B7" s="99" t="s">
        <v>140</v>
      </c>
      <c r="C7" s="100" t="s">
        <v>1796</v>
      </c>
      <c r="D7" s="101" t="s">
        <v>1797</v>
      </c>
    </row>
    <row r="8" spans="1:4" ht="78.75" x14ac:dyDescent="0.25">
      <c r="A8" s="211" t="str">
        <f t="shared" si="0"/>
        <v>E3.P_G.MR1</v>
      </c>
      <c r="B8" s="99" t="s">
        <v>465</v>
      </c>
      <c r="C8" s="100" t="s">
        <v>1798</v>
      </c>
      <c r="D8" s="101" t="s">
        <v>1799</v>
      </c>
    </row>
    <row r="9" spans="1:4" ht="61.5" customHeight="1" x14ac:dyDescent="0.25">
      <c r="A9" s="211" t="str">
        <f t="shared" si="0"/>
        <v>E3.P_H.MR1</v>
      </c>
      <c r="B9" s="99" t="s">
        <v>473</v>
      </c>
      <c r="C9" s="100" t="s">
        <v>1800</v>
      </c>
      <c r="D9" s="101" t="s">
        <v>1801</v>
      </c>
    </row>
    <row r="10" spans="1:4" ht="78.75" x14ac:dyDescent="0.25">
      <c r="A10" s="211" t="str">
        <f t="shared" si="0"/>
        <v>E3.P_I.MR1</v>
      </c>
      <c r="B10" s="99" t="s">
        <v>481</v>
      </c>
      <c r="C10" s="100" t="s">
        <v>1802</v>
      </c>
      <c r="D10" s="101" t="s">
        <v>1803</v>
      </c>
    </row>
    <row r="11" spans="1:4" ht="94.5" x14ac:dyDescent="0.25">
      <c r="A11" s="211" t="str">
        <f t="shared" si="0"/>
        <v>E3.P_J.MR1</v>
      </c>
      <c r="B11" s="99" t="s">
        <v>489</v>
      </c>
      <c r="C11" s="100" t="s">
        <v>1804</v>
      </c>
      <c r="D11" s="101" t="s">
        <v>1805</v>
      </c>
    </row>
    <row r="12" spans="1:4" ht="90.75" customHeight="1" x14ac:dyDescent="0.25">
      <c r="A12" s="211" t="str">
        <f t="shared" si="0"/>
        <v>E3.P_K.MR1</v>
      </c>
      <c r="B12" s="99" t="s">
        <v>497</v>
      </c>
      <c r="C12" s="100" t="s">
        <v>1806</v>
      </c>
      <c r="D12" s="101" t="s">
        <v>1807</v>
      </c>
    </row>
    <row r="13" spans="1:4" ht="94.5" x14ac:dyDescent="0.25">
      <c r="A13" s="211" t="str">
        <f t="shared" si="0"/>
        <v>E2.P_C.MR1</v>
      </c>
      <c r="B13" s="99" t="s">
        <v>322</v>
      </c>
      <c r="C13" s="100" t="s">
        <v>1808</v>
      </c>
      <c r="D13" s="101" t="s">
        <v>1809</v>
      </c>
    </row>
    <row r="14" spans="1:4" ht="78.75" x14ac:dyDescent="0.25">
      <c r="A14" s="211" t="str">
        <f t="shared" si="0"/>
        <v>E3.P_F.MR1</v>
      </c>
      <c r="B14" s="99" t="s">
        <v>457</v>
      </c>
      <c r="C14" s="100" t="s">
        <v>1810</v>
      </c>
      <c r="D14" s="101" t="s">
        <v>1811</v>
      </c>
    </row>
    <row r="15" spans="1:4" ht="78" customHeight="1" x14ac:dyDescent="0.25">
      <c r="A15" s="211" t="str">
        <f t="shared" si="0"/>
        <v>E2.P_D.MR1</v>
      </c>
      <c r="B15" s="99" t="s">
        <v>336</v>
      </c>
      <c r="C15" s="100" t="s">
        <v>1812</v>
      </c>
      <c r="D15" s="101" t="s">
        <v>1813</v>
      </c>
    </row>
    <row r="16" spans="1:4" ht="67.5" customHeight="1" x14ac:dyDescent="0.25">
      <c r="A16" s="211" t="str">
        <f t="shared" si="0"/>
        <v>E1.P_E.MR1</v>
      </c>
      <c r="B16" s="99" t="s">
        <v>207</v>
      </c>
      <c r="C16" s="100" t="s">
        <v>1814</v>
      </c>
      <c r="D16" s="101" t="s">
        <v>1815</v>
      </c>
    </row>
    <row r="17" spans="1:4" ht="110.25" x14ac:dyDescent="0.25">
      <c r="A17" s="211" t="str">
        <f t="shared" si="0"/>
        <v>E1.P_H.MR1</v>
      </c>
      <c r="B17" s="99" t="s">
        <v>263</v>
      </c>
      <c r="C17" s="100" t="s">
        <v>1816</v>
      </c>
      <c r="D17" s="101" t="s">
        <v>1817</v>
      </c>
    </row>
    <row r="18" spans="1:4" ht="78" customHeight="1" x14ac:dyDescent="0.25">
      <c r="A18" s="211" t="str">
        <f t="shared" si="0"/>
        <v>E1.P_C.MR1</v>
      </c>
      <c r="B18" s="99" t="s">
        <v>185</v>
      </c>
      <c r="C18" s="100" t="s">
        <v>1818</v>
      </c>
      <c r="D18" s="101" t="s">
        <v>1819</v>
      </c>
    </row>
    <row r="19" spans="1:4" ht="141.75" x14ac:dyDescent="0.25">
      <c r="A19" s="211" t="str">
        <f t="shared" si="0"/>
        <v>E1.P_D.MR1</v>
      </c>
      <c r="B19" s="99" t="s">
        <v>196</v>
      </c>
      <c r="C19" s="100" t="s">
        <v>1820</v>
      </c>
      <c r="D19" s="101" t="s">
        <v>1821</v>
      </c>
    </row>
    <row r="20" spans="1:4" ht="63" x14ac:dyDescent="0.25">
      <c r="A20" s="211" t="str">
        <f t="shared" si="0"/>
        <v>E1.P_A.MR4</v>
      </c>
      <c r="B20" s="99" t="s">
        <v>130</v>
      </c>
      <c r="C20" s="100" t="s">
        <v>1822</v>
      </c>
      <c r="D20" s="101" t="s">
        <v>1823</v>
      </c>
    </row>
    <row r="21" spans="1:4" ht="47.25" x14ac:dyDescent="0.25">
      <c r="A21" s="211" t="str">
        <f t="shared" si="0"/>
        <v>E4.P_A.MR1</v>
      </c>
      <c r="B21" s="99" t="s">
        <v>539</v>
      </c>
      <c r="C21" s="100" t="s">
        <v>1824</v>
      </c>
      <c r="D21" s="101" t="s">
        <v>1825</v>
      </c>
    </row>
    <row r="22" spans="1:4" ht="47.25" x14ac:dyDescent="0.25">
      <c r="A22" s="211" t="str">
        <f t="shared" si="0"/>
        <v>E4.P_A.MR2</v>
      </c>
      <c r="B22" s="99" t="s">
        <v>549</v>
      </c>
      <c r="C22" s="100" t="s">
        <v>1826</v>
      </c>
      <c r="D22" s="101" t="s">
        <v>1827</v>
      </c>
    </row>
    <row r="23" spans="1:4" ht="96" customHeight="1" x14ac:dyDescent="0.25">
      <c r="A23" s="211" t="str">
        <f t="shared" si="0"/>
        <v>E1.P_F.MR1</v>
      </c>
      <c r="B23" s="99" t="s">
        <v>222</v>
      </c>
      <c r="C23" s="100" t="s">
        <v>1828</v>
      </c>
      <c r="D23" s="101" t="s">
        <v>1829</v>
      </c>
    </row>
    <row r="24" spans="1:4" ht="63.75" customHeight="1" x14ac:dyDescent="0.25">
      <c r="A24" s="211" t="str">
        <f t="shared" si="0"/>
        <v>E4.P_A.MR3</v>
      </c>
      <c r="B24" s="99" t="s">
        <v>556</v>
      </c>
      <c r="C24" s="100" t="s">
        <v>1830</v>
      </c>
      <c r="D24" s="101" t="s">
        <v>1831</v>
      </c>
    </row>
    <row r="25" spans="1:4" ht="66" customHeight="1" x14ac:dyDescent="0.25">
      <c r="A25" s="211" t="str">
        <f t="shared" si="0"/>
        <v>E1.P_F.MR2</v>
      </c>
      <c r="B25" s="99" t="s">
        <v>234</v>
      </c>
      <c r="C25" s="100" t="s">
        <v>1832</v>
      </c>
      <c r="D25" s="101" t="s">
        <v>1833</v>
      </c>
    </row>
    <row r="26" spans="1:4" ht="110.25" x14ac:dyDescent="0.25">
      <c r="A26" s="211" t="str">
        <f t="shared" si="0"/>
        <v>E4.P_A.MR4</v>
      </c>
      <c r="B26" s="99" t="s">
        <v>563</v>
      </c>
      <c r="C26" s="100" t="s">
        <v>1834</v>
      </c>
      <c r="D26" s="101" t="s">
        <v>1835</v>
      </c>
    </row>
    <row r="27" spans="1:4" ht="63" x14ac:dyDescent="0.25">
      <c r="A27" s="211" t="str">
        <f t="shared" si="0"/>
        <v>E1.P_A.MR2</v>
      </c>
      <c r="B27" s="99" t="s">
        <v>110</v>
      </c>
      <c r="C27" s="100" t="s">
        <v>1836</v>
      </c>
      <c r="D27" s="101" t="s">
        <v>1837</v>
      </c>
    </row>
    <row r="28" spans="1:4" ht="64.5" customHeight="1" x14ac:dyDescent="0.25">
      <c r="A28" s="211" t="str">
        <f t="shared" si="0"/>
        <v>E1.P_J.MR1</v>
      </c>
      <c r="B28" s="99" t="s">
        <v>288</v>
      </c>
      <c r="C28" s="100" t="s">
        <v>1838</v>
      </c>
      <c r="D28" s="101" t="s">
        <v>1839</v>
      </c>
    </row>
    <row r="29" spans="1:4" ht="78.75" customHeight="1" x14ac:dyDescent="0.25">
      <c r="A29" s="211" t="str">
        <f t="shared" si="0"/>
        <v>E3.P_B.MR1</v>
      </c>
      <c r="B29" s="99" t="s">
        <v>395</v>
      </c>
      <c r="C29" s="100" t="s">
        <v>1840</v>
      </c>
      <c r="D29" s="101" t="s">
        <v>1841</v>
      </c>
    </row>
    <row r="30" spans="1:4" ht="108.75" customHeight="1" x14ac:dyDescent="0.25">
      <c r="A30" s="211" t="str">
        <f t="shared" si="0"/>
        <v>E4.P_C.MR1</v>
      </c>
      <c r="B30" s="99" t="s">
        <v>579</v>
      </c>
      <c r="C30" s="100" t="s">
        <v>1842</v>
      </c>
      <c r="D30" s="101" t="s">
        <v>1843</v>
      </c>
    </row>
    <row r="31" spans="1:4" ht="65.25" customHeight="1" x14ac:dyDescent="0.25">
      <c r="A31" s="211" t="str">
        <f t="shared" si="0"/>
        <v>E2.P_A.MR1</v>
      </c>
      <c r="B31" s="99" t="s">
        <v>299</v>
      </c>
      <c r="C31" s="100" t="s">
        <v>1844</v>
      </c>
      <c r="D31" s="101" t="s">
        <v>1845</v>
      </c>
    </row>
    <row r="32" spans="1:4" ht="93" customHeight="1" x14ac:dyDescent="0.25">
      <c r="A32" s="211" t="str">
        <f t="shared" si="0"/>
        <v>E1.P_G.MR1</v>
      </c>
      <c r="B32" s="99" t="s">
        <v>243</v>
      </c>
      <c r="C32" s="100" t="s">
        <v>1846</v>
      </c>
      <c r="D32" s="101" t="s">
        <v>1847</v>
      </c>
    </row>
    <row r="33" spans="1:4" ht="81" customHeight="1" x14ac:dyDescent="0.25">
      <c r="A33" s="211" t="str">
        <f t="shared" si="0"/>
        <v>E1.P_G.MR2</v>
      </c>
      <c r="B33" s="99" t="s">
        <v>254</v>
      </c>
      <c r="C33" s="100" t="s">
        <v>1848</v>
      </c>
      <c r="D33" s="101" t="s">
        <v>1849</v>
      </c>
    </row>
    <row r="34" spans="1:4" ht="63" customHeight="1" x14ac:dyDescent="0.25">
      <c r="A34" s="211" t="str">
        <f t="shared" si="0"/>
        <v>E3.P_L.MR2</v>
      </c>
      <c r="B34" s="99" t="s">
        <v>513</v>
      </c>
      <c r="C34" s="100" t="s">
        <v>1850</v>
      </c>
      <c r="D34" s="101" t="s">
        <v>1851</v>
      </c>
    </row>
    <row r="35" spans="1:4" ht="78" customHeight="1" x14ac:dyDescent="0.25">
      <c r="A35" s="211" t="str">
        <f t="shared" si="0"/>
        <v>E3.P_L.MR3</v>
      </c>
      <c r="B35" s="99" t="s">
        <v>520</v>
      </c>
      <c r="C35" s="100" t="s">
        <v>1852</v>
      </c>
      <c r="D35" s="101" t="s">
        <v>1853</v>
      </c>
    </row>
    <row r="36" spans="1:4" ht="63.75" customHeight="1" x14ac:dyDescent="0.25">
      <c r="A36" s="211" t="str">
        <f t="shared" si="0"/>
        <v>E2.P_F.MR1</v>
      </c>
      <c r="B36" s="99" t="s">
        <v>358</v>
      </c>
      <c r="C36" s="100" t="s">
        <v>1854</v>
      </c>
      <c r="D36" s="101" t="s">
        <v>1855</v>
      </c>
    </row>
    <row r="37" spans="1:4" ht="110.25" x14ac:dyDescent="0.25">
      <c r="A37" s="211" t="str">
        <f t="shared" si="0"/>
        <v>E3.P_A.MR1</v>
      </c>
      <c r="B37" s="99" t="s">
        <v>383</v>
      </c>
      <c r="C37" s="100" t="s">
        <v>1856</v>
      </c>
      <c r="D37" s="101" t="s">
        <v>1857</v>
      </c>
    </row>
    <row r="38" spans="1:4" ht="94.5" x14ac:dyDescent="0.25">
      <c r="A38" s="211" t="str">
        <f t="shared" si="0"/>
        <v>E2.P_F.MR2</v>
      </c>
      <c r="B38" s="99" t="s">
        <v>369</v>
      </c>
      <c r="C38" s="100" t="s">
        <v>1858</v>
      </c>
      <c r="D38" s="101" t="s">
        <v>1859</v>
      </c>
    </row>
    <row r="39" spans="1:4" ht="78.75" x14ac:dyDescent="0.25">
      <c r="A39" s="211" t="str">
        <f t="shared" si="0"/>
        <v>E1.P_B.MR1</v>
      </c>
      <c r="B39" s="99" t="s">
        <v>150</v>
      </c>
      <c r="C39" s="100" t="s">
        <v>1860</v>
      </c>
      <c r="D39" s="101" t="s">
        <v>1861</v>
      </c>
    </row>
    <row r="40" spans="1:4" ht="157.5" x14ac:dyDescent="0.25">
      <c r="A40" s="211" t="str">
        <f t="shared" si="0"/>
        <v>E3.P_E.MR1</v>
      </c>
      <c r="B40" s="99" t="s">
        <v>446</v>
      </c>
      <c r="C40" s="100" t="s">
        <v>1862</v>
      </c>
      <c r="D40" s="101" t="s">
        <v>1863</v>
      </c>
    </row>
    <row r="41" spans="1:4" ht="110.25" x14ac:dyDescent="0.25">
      <c r="A41" s="211" t="str">
        <f t="shared" si="0"/>
        <v>E1.P_B.MR2</v>
      </c>
      <c r="B41" s="99" t="s">
        <v>164</v>
      </c>
      <c r="C41" s="100" t="s">
        <v>1864</v>
      </c>
      <c r="D41" s="101" t="s">
        <v>1865</v>
      </c>
    </row>
    <row r="42" spans="1:4" ht="157.5" x14ac:dyDescent="0.25">
      <c r="A42" s="211" t="str">
        <f t="shared" si="0"/>
        <v>E1.P_B.MR3</v>
      </c>
      <c r="B42" s="99" t="s">
        <v>176</v>
      </c>
      <c r="C42" s="100" t="s">
        <v>1866</v>
      </c>
      <c r="D42" s="101" t="s">
        <v>1867</v>
      </c>
    </row>
    <row r="43" spans="1:4" ht="78.75" x14ac:dyDescent="0.25">
      <c r="A43" s="211" t="str">
        <f t="shared" si="0"/>
        <v>E3.P_C.MR1</v>
      </c>
      <c r="B43" s="99" t="s">
        <v>406</v>
      </c>
      <c r="C43" s="100" t="s">
        <v>1868</v>
      </c>
      <c r="D43" s="101" t="s">
        <v>1869</v>
      </c>
    </row>
    <row r="44" spans="1:4" ht="51" customHeight="1" x14ac:dyDescent="0.25">
      <c r="A44" s="211" t="str">
        <f t="shared" si="0"/>
        <v>E1.P_A.MR3</v>
      </c>
      <c r="B44" s="99" t="s">
        <v>120</v>
      </c>
      <c r="C44" s="100" t="s">
        <v>1870</v>
      </c>
      <c r="D44" s="101" t="s">
        <v>1871</v>
      </c>
    </row>
    <row r="45" spans="1:4" ht="78.75" x14ac:dyDescent="0.25">
      <c r="A45" s="211" t="str">
        <f t="shared" si="0"/>
        <v>E3.P_L.MR1</v>
      </c>
      <c r="B45" s="99" t="s">
        <v>505</v>
      </c>
      <c r="C45" s="100" t="s">
        <v>1872</v>
      </c>
      <c r="D45" s="101" t="s">
        <v>1873</v>
      </c>
    </row>
    <row r="46" spans="1:4" ht="93.75" customHeight="1" x14ac:dyDescent="0.25">
      <c r="A46" s="211" t="str">
        <f t="shared" si="0"/>
        <v>E1.P_I.MR1</v>
      </c>
      <c r="B46" s="99" t="s">
        <v>277</v>
      </c>
      <c r="C46" s="100" t="s">
        <v>1874</v>
      </c>
      <c r="D46" s="101" t="s">
        <v>1875</v>
      </c>
    </row>
    <row r="47" spans="1:4" ht="110.25" customHeight="1" x14ac:dyDescent="0.25">
      <c r="A47" s="211" t="str">
        <f t="shared" si="0"/>
        <v>E1.P_A.MR1</v>
      </c>
      <c r="B47" s="99" t="s">
        <v>83</v>
      </c>
      <c r="C47" s="100" t="s">
        <v>1876</v>
      </c>
      <c r="D47" s="101" t="s">
        <v>1877</v>
      </c>
    </row>
    <row r="48" spans="1:4" ht="94.5" x14ac:dyDescent="0.25">
      <c r="A48" s="211" t="str">
        <f t="shared" si="0"/>
        <v>E3.P_L.MR4</v>
      </c>
      <c r="B48" s="99" t="s">
        <v>527</v>
      </c>
      <c r="C48" s="100" t="s">
        <v>1878</v>
      </c>
      <c r="D48" s="101" t="s">
        <v>1879</v>
      </c>
    </row>
    <row r="49" spans="1:4" ht="189" x14ac:dyDescent="0.25">
      <c r="A49" s="211" t="str">
        <f t="shared" si="0"/>
        <v>E3.P_C.MR2</v>
      </c>
      <c r="B49" s="99" t="s">
        <v>417</v>
      </c>
      <c r="C49" s="100" t="s">
        <v>1880</v>
      </c>
      <c r="D49" s="101" t="s">
        <v>1881</v>
      </c>
    </row>
    <row r="50" spans="1:4" ht="78.75" x14ac:dyDescent="0.25">
      <c r="A50" s="211" t="str">
        <f t="shared" si="0"/>
        <v>E4.P_E.MR1</v>
      </c>
      <c r="B50" s="99" t="s">
        <v>606</v>
      </c>
      <c r="C50" s="100" t="s">
        <v>1882</v>
      </c>
      <c r="D50" s="101" t="s">
        <v>1883</v>
      </c>
    </row>
    <row r="51" spans="1:4" ht="157.5" x14ac:dyDescent="0.25">
      <c r="A51" s="211" t="str">
        <f t="shared" si="0"/>
        <v>E1.P_A.MR1</v>
      </c>
      <c r="B51" s="99" t="s">
        <v>97</v>
      </c>
      <c r="C51" s="100" t="s">
        <v>1884</v>
      </c>
      <c r="D51" s="101" t="s">
        <v>1885</v>
      </c>
    </row>
    <row r="52" spans="1:4" ht="63" x14ac:dyDescent="0.25">
      <c r="A52" s="211" t="str">
        <f t="shared" si="0"/>
        <v>E4.P_D.MR3</v>
      </c>
      <c r="B52" s="99" t="s">
        <v>601</v>
      </c>
      <c r="C52" s="100" t="s">
        <v>1886</v>
      </c>
      <c r="D52" s="101" t="s">
        <v>1887</v>
      </c>
    </row>
    <row r="53" spans="1:4" ht="126" x14ac:dyDescent="0.25">
      <c r="A53" s="211" t="str">
        <f t="shared" si="0"/>
        <v>E3.P_D.MR1</v>
      </c>
      <c r="B53" s="99" t="s">
        <v>428</v>
      </c>
      <c r="C53" s="100" t="s">
        <v>1888</v>
      </c>
      <c r="D53" s="101" t="s">
        <v>1889</v>
      </c>
    </row>
    <row r="54" spans="1:4" ht="126" x14ac:dyDescent="0.25">
      <c r="A54" s="211" t="str">
        <f t="shared" si="0"/>
        <v>E3.P_D.MR2</v>
      </c>
      <c r="B54" s="99" t="s">
        <v>439</v>
      </c>
      <c r="C54" s="100" t="s">
        <v>1890</v>
      </c>
      <c r="D54" s="101" t="s">
        <v>1889</v>
      </c>
    </row>
    <row r="55" spans="1:4" ht="157.5" x14ac:dyDescent="0.25">
      <c r="A55" s="211" t="str">
        <f t="shared" si="0"/>
        <v>E4.P_B.MR1</v>
      </c>
      <c r="B55" s="99" t="s">
        <v>570</v>
      </c>
      <c r="C55" s="100" t="s">
        <v>1891</v>
      </c>
      <c r="D55" s="101" t="s">
        <v>1892</v>
      </c>
    </row>
    <row r="56" spans="1:4" ht="15.75" x14ac:dyDescent="0.25">
      <c r="A56" s="211" t="str">
        <f t="shared" si="0"/>
        <v/>
      </c>
      <c r="B56" s="99"/>
      <c r="C56" s="100"/>
      <c r="D56" s="101"/>
    </row>
    <row r="57" spans="1:4" ht="15.75" x14ac:dyDescent="0.25">
      <c r="A57" s="211" t="str">
        <f t="shared" si="0"/>
        <v/>
      </c>
      <c r="B57" s="99"/>
      <c r="C57" s="100"/>
      <c r="D57" s="101"/>
    </row>
    <row r="58" spans="1:4" ht="15.75" x14ac:dyDescent="0.25">
      <c r="A58" s="211" t="str">
        <f t="shared" si="0"/>
        <v/>
      </c>
      <c r="B58" s="99"/>
      <c r="C58" s="100"/>
      <c r="D58" s="101"/>
    </row>
    <row r="59" spans="1:4" ht="15.75" x14ac:dyDescent="0.25">
      <c r="A59" s="211" t="str">
        <f t="shared" si="0"/>
        <v/>
      </c>
      <c r="B59" s="99"/>
      <c r="C59" s="100"/>
      <c r="D59" s="101"/>
    </row>
    <row r="60" spans="1:4" ht="15.75" x14ac:dyDescent="0.25">
      <c r="A60" s="211" t="str">
        <f t="shared" si="0"/>
        <v/>
      </c>
      <c r="B60" s="99"/>
      <c r="C60" s="100"/>
      <c r="D60" s="101"/>
    </row>
    <row r="61" spans="1:4" ht="15.75" x14ac:dyDescent="0.25">
      <c r="A61" s="211" t="str">
        <f t="shared" si="0"/>
        <v/>
      </c>
      <c r="B61" s="99"/>
      <c r="C61" s="100"/>
      <c r="D61" s="101"/>
    </row>
    <row r="62" spans="1:4" ht="15.75" x14ac:dyDescent="0.25">
      <c r="A62" s="211" t="str">
        <f t="shared" si="0"/>
        <v/>
      </c>
      <c r="B62" s="99"/>
      <c r="C62" s="100"/>
      <c r="D62" s="101"/>
    </row>
    <row r="63" spans="1:4" ht="15.75" x14ac:dyDescent="0.25">
      <c r="A63" s="211" t="str">
        <f t="shared" si="0"/>
        <v/>
      </c>
      <c r="B63" s="99"/>
      <c r="C63" s="100"/>
      <c r="D63" s="101"/>
    </row>
    <row r="64" spans="1:4" ht="15.75" x14ac:dyDescent="0.25">
      <c r="A64" s="211" t="str">
        <f t="shared" si="0"/>
        <v/>
      </c>
      <c r="B64" s="99"/>
      <c r="C64" s="100"/>
      <c r="D64" s="101"/>
    </row>
    <row r="65" spans="1:4" ht="15.75" x14ac:dyDescent="0.25">
      <c r="A65" s="211" t="str">
        <f t="shared" si="0"/>
        <v/>
      </c>
      <c r="B65" s="99"/>
      <c r="C65" s="100"/>
      <c r="D65" s="101"/>
    </row>
    <row r="66" spans="1:4" ht="15.75" x14ac:dyDescent="0.25">
      <c r="A66" s="211" t="str">
        <f t="shared" si="0"/>
        <v/>
      </c>
      <c r="B66" s="99"/>
      <c r="C66" s="100"/>
      <c r="D66" s="101"/>
    </row>
    <row r="67" spans="1:4" ht="15.75" x14ac:dyDescent="0.25">
      <c r="A67" s="211" t="str">
        <f t="shared" si="0"/>
        <v/>
      </c>
      <c r="B67" s="99"/>
      <c r="C67" s="100"/>
      <c r="D67" s="101"/>
    </row>
    <row r="68" spans="1:4" ht="15.75" x14ac:dyDescent="0.25">
      <c r="A68" s="211" t="str">
        <f t="shared" ref="A68:A82" si="1">+LEFT(B68,10)</f>
        <v/>
      </c>
      <c r="B68" s="99"/>
      <c r="C68" s="100"/>
      <c r="D68" s="101"/>
    </row>
    <row r="69" spans="1:4" ht="15.75" x14ac:dyDescent="0.25">
      <c r="A69" s="211" t="str">
        <f t="shared" si="1"/>
        <v/>
      </c>
      <c r="B69" s="99"/>
      <c r="C69" s="100"/>
      <c r="D69" s="101"/>
    </row>
    <row r="70" spans="1:4" ht="15.75" x14ac:dyDescent="0.25">
      <c r="A70" s="211" t="str">
        <f t="shared" si="1"/>
        <v/>
      </c>
      <c r="B70" s="99"/>
      <c r="C70" s="100"/>
      <c r="D70" s="101"/>
    </row>
    <row r="71" spans="1:4" ht="15.75" x14ac:dyDescent="0.25">
      <c r="A71" s="211" t="str">
        <f t="shared" si="1"/>
        <v/>
      </c>
      <c r="B71" s="99"/>
      <c r="C71" s="100"/>
      <c r="D71" s="101"/>
    </row>
    <row r="72" spans="1:4" ht="15.75" x14ac:dyDescent="0.25">
      <c r="A72" s="211" t="str">
        <f t="shared" si="1"/>
        <v/>
      </c>
      <c r="B72" s="99"/>
      <c r="C72" s="100"/>
      <c r="D72" s="101"/>
    </row>
    <row r="73" spans="1:4" ht="15.75" x14ac:dyDescent="0.25">
      <c r="A73" s="211" t="str">
        <f t="shared" si="1"/>
        <v/>
      </c>
      <c r="B73" s="99"/>
      <c r="C73" s="100"/>
      <c r="D73" s="101"/>
    </row>
    <row r="74" spans="1:4" ht="15.75" x14ac:dyDescent="0.25">
      <c r="A74" s="211" t="str">
        <f t="shared" si="1"/>
        <v/>
      </c>
      <c r="B74" s="99"/>
      <c r="C74" s="100"/>
      <c r="D74" s="101"/>
    </row>
    <row r="75" spans="1:4" ht="15.75" x14ac:dyDescent="0.25">
      <c r="A75" s="211" t="str">
        <f t="shared" si="1"/>
        <v/>
      </c>
      <c r="B75" s="99"/>
      <c r="C75" s="100"/>
      <c r="D75" s="101"/>
    </row>
    <row r="76" spans="1:4" ht="15.75" x14ac:dyDescent="0.25">
      <c r="A76" s="211" t="str">
        <f t="shared" si="1"/>
        <v/>
      </c>
      <c r="B76" s="99"/>
      <c r="C76" s="100"/>
      <c r="D76" s="101"/>
    </row>
    <row r="77" spans="1:4" ht="15.75" x14ac:dyDescent="0.25">
      <c r="A77" s="211" t="str">
        <f t="shared" si="1"/>
        <v/>
      </c>
      <c r="B77" s="99"/>
      <c r="C77" s="100"/>
      <c r="D77" s="101"/>
    </row>
    <row r="78" spans="1:4" ht="15.75" x14ac:dyDescent="0.25">
      <c r="A78" s="211" t="str">
        <f t="shared" si="1"/>
        <v/>
      </c>
      <c r="B78" s="99"/>
      <c r="C78" s="100"/>
      <c r="D78" s="101"/>
    </row>
    <row r="79" spans="1:4" ht="15.75" x14ac:dyDescent="0.25">
      <c r="A79" s="211" t="str">
        <f t="shared" si="1"/>
        <v/>
      </c>
      <c r="B79" s="99"/>
      <c r="C79" s="100"/>
      <c r="D79" s="101"/>
    </row>
    <row r="80" spans="1:4" ht="15.75" x14ac:dyDescent="0.25">
      <c r="A80" s="211" t="str">
        <f t="shared" si="1"/>
        <v/>
      </c>
      <c r="B80" s="99"/>
      <c r="C80" s="100"/>
      <c r="D80" s="101"/>
    </row>
    <row r="81" spans="1:4" ht="15.75" x14ac:dyDescent="0.25">
      <c r="A81" s="211" t="str">
        <f t="shared" si="1"/>
        <v/>
      </c>
      <c r="B81" s="99"/>
      <c r="C81" s="100"/>
      <c r="D81" s="101"/>
    </row>
    <row r="82" spans="1:4" ht="15.75" x14ac:dyDescent="0.25">
      <c r="A82" s="211" t="str">
        <f t="shared" si="1"/>
        <v/>
      </c>
      <c r="B82" s="99"/>
      <c r="C82" s="100"/>
      <c r="D82" s="101"/>
    </row>
  </sheetData>
  <sheetProtection password="F190" sheet="1" objects="1" scenarios="1"/>
  <dataValidations count="1">
    <dataValidation type="list" allowBlank="1" showInputMessage="1" showErrorMessage="1" sqref="B3:B82" xr:uid="{00000000-0002-0000-0300-000000000000}">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4F6228"/>
  </sheetPr>
  <dimension ref="A1:R10"/>
  <sheetViews>
    <sheetView showGridLines="0"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49" t="s">
        <v>1947</v>
      </c>
      <c r="B1" s="1049"/>
      <c r="C1" s="1049"/>
      <c r="D1" s="1049"/>
      <c r="E1" s="1049"/>
      <c r="F1" s="1049"/>
      <c r="G1" s="1049"/>
      <c r="H1" s="1049"/>
      <c r="I1" s="1049"/>
      <c r="J1" s="1049"/>
      <c r="K1" s="1049"/>
      <c r="L1" s="1049"/>
      <c r="M1" s="1049"/>
      <c r="N1" s="1049"/>
      <c r="O1" s="1049"/>
      <c r="P1" s="1049"/>
    </row>
    <row r="2" spans="1:18" s="68" customFormat="1" ht="48" customHeight="1" x14ac:dyDescent="0.2">
      <c r="A2" s="67" t="s">
        <v>1766</v>
      </c>
      <c r="B2" s="1050" t="s">
        <v>1767</v>
      </c>
      <c r="C2" s="1051"/>
      <c r="D2" s="1051"/>
      <c r="E2" s="1051"/>
      <c r="F2" s="1051"/>
      <c r="G2" s="1051"/>
      <c r="H2" s="1052"/>
      <c r="I2" s="1050" t="s">
        <v>1768</v>
      </c>
      <c r="J2" s="1051"/>
      <c r="K2" s="1052"/>
      <c r="L2" s="1053" t="s">
        <v>1769</v>
      </c>
      <c r="M2" s="1053"/>
      <c r="N2" s="1053"/>
      <c r="O2" s="1053"/>
      <c r="P2" s="1054"/>
    </row>
    <row r="3" spans="1:18" ht="51" x14ac:dyDescent="0.2">
      <c r="A3" s="69" t="s">
        <v>1770</v>
      </c>
      <c r="B3" s="70" t="s">
        <v>1771</v>
      </c>
      <c r="C3" s="71" t="s">
        <v>1772</v>
      </c>
      <c r="D3" s="71" t="s">
        <v>1921</v>
      </c>
      <c r="E3" s="71" t="s">
        <v>1920</v>
      </c>
      <c r="F3" s="71" t="s">
        <v>1922</v>
      </c>
      <c r="G3" s="71" t="s">
        <v>1923</v>
      </c>
      <c r="H3" s="1055" t="s">
        <v>1694</v>
      </c>
      <c r="I3" s="70" t="s">
        <v>1773</v>
      </c>
      <c r="J3" s="71" t="s">
        <v>1774</v>
      </c>
      <c r="K3" s="1055" t="s">
        <v>1697</v>
      </c>
      <c r="L3" s="70" t="s">
        <v>1775</v>
      </c>
      <c r="M3" s="71" t="s">
        <v>1699</v>
      </c>
      <c r="N3" s="71" t="s">
        <v>1776</v>
      </c>
      <c r="O3" s="71" t="s">
        <v>1777</v>
      </c>
      <c r="P3" s="72" t="s">
        <v>1778</v>
      </c>
    </row>
    <row r="4" spans="1:18" ht="18" x14ac:dyDescent="0.2">
      <c r="A4" s="69" t="s">
        <v>1779</v>
      </c>
      <c r="B4" s="73" t="s">
        <v>1688</v>
      </c>
      <c r="C4" s="74" t="s">
        <v>1689</v>
      </c>
      <c r="D4" s="74" t="s">
        <v>1780</v>
      </c>
      <c r="E4" s="74" t="s">
        <v>1691</v>
      </c>
      <c r="F4" s="74" t="s">
        <v>1692</v>
      </c>
      <c r="G4" s="74" t="s">
        <v>1693</v>
      </c>
      <c r="H4" s="1055"/>
      <c r="I4" s="75" t="s">
        <v>1695</v>
      </c>
      <c r="J4" s="76" t="s">
        <v>1696</v>
      </c>
      <c r="K4" s="1055"/>
      <c r="L4" s="75" t="s">
        <v>1698</v>
      </c>
      <c r="M4" s="76" t="s">
        <v>1699</v>
      </c>
      <c r="N4" s="76" t="s">
        <v>1700</v>
      </c>
      <c r="O4" s="76" t="s">
        <v>1701</v>
      </c>
      <c r="P4" s="77" t="s">
        <v>1702</v>
      </c>
      <c r="Q4" s="2"/>
      <c r="R4" s="2"/>
    </row>
    <row r="5" spans="1:18" ht="36.75" thickBot="1" x14ac:dyDescent="0.25">
      <c r="A5" s="78" t="s">
        <v>1781</v>
      </c>
      <c r="B5" s="79">
        <v>2444</v>
      </c>
      <c r="C5" s="80">
        <v>3872</v>
      </c>
      <c r="D5" s="80">
        <v>4033</v>
      </c>
      <c r="E5" s="80">
        <v>7785</v>
      </c>
      <c r="F5" s="80">
        <v>14556</v>
      </c>
      <c r="G5" s="80">
        <v>2316</v>
      </c>
      <c r="H5" s="81">
        <f>SUM(B5:G5)</f>
        <v>35006</v>
      </c>
      <c r="I5" s="82">
        <v>17977</v>
      </c>
      <c r="J5" s="83">
        <v>17029</v>
      </c>
      <c r="K5" s="81">
        <f>SUM(I5:J5)</f>
        <v>35006</v>
      </c>
      <c r="L5" s="84"/>
      <c r="M5" s="85"/>
      <c r="N5" s="812">
        <v>786</v>
      </c>
      <c r="O5" s="85"/>
      <c r="P5" s="86"/>
    </row>
    <row r="6" spans="1:18" x14ac:dyDescent="0.2">
      <c r="H6" s="87"/>
    </row>
    <row r="10" spans="1:18" ht="15" x14ac:dyDescent="0.25">
      <c r="A10" s="876" t="s">
        <v>1948</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2020</A_x00f1_o>
    <Fecha xmlns="2985bb4b-4701-49be-b6af-cb425f14ffe8">31 Enero 2020</Fecha>
    <Clasificaci_x00f3_n xmlns="2985bb4b-4701-49be-b6af-cb425f14ffe8">Plan de Acción Ejecutado 2019</Clasificaci_x00f3_n>
    <Descripci_x00f3_n xmlns="2985bb4b-4701-49be-b6af-cb425f14ffe8">E3.P_C.MR2 -ALUMBRADO PUBLICO ENERGIA Y ENERGIAS RENOVABLES GAS CONECTIVIDAD</Descripci_x00f3_n>
  </documentManagement>
</p:properties>
</file>

<file path=customXml/itemProps1.xml><?xml version="1.0" encoding="utf-8"?>
<ds:datastoreItem xmlns:ds="http://schemas.openxmlformats.org/officeDocument/2006/customXml" ds:itemID="{FDBDECB2-FACD-4B3A-A067-34B687296C7A}"/>
</file>

<file path=customXml/itemProps2.xml><?xml version="1.0" encoding="utf-8"?>
<ds:datastoreItem xmlns:ds="http://schemas.openxmlformats.org/officeDocument/2006/customXml" ds:itemID="{3F0138AB-023B-494C-8401-641136D4CCE1}"/>
</file>

<file path=customXml/itemProps3.xml><?xml version="1.0" encoding="utf-8"?>
<ds:datastoreItem xmlns:ds="http://schemas.openxmlformats.org/officeDocument/2006/customXml" ds:itemID="{9106C79B-4DA4-4C1F-B6B7-C6D8B1DA5F2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2019</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E3.P_C.MR2 -ALUMBRADO PUBLICO ENERGIA Y ENERGIAS RENOVABLES GAS CONECTIVIDAD</dc:title>
  <dc:creator>FARID</dc:creator>
  <cp:lastModifiedBy>Adriana Mora</cp:lastModifiedBy>
  <dcterms:created xsi:type="dcterms:W3CDTF">2017-01-16T16:29:25Z</dcterms:created>
  <dcterms:modified xsi:type="dcterms:W3CDTF">2020-01-29T17:14:30Z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