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L  ACUEDUCTO, ALCANTARILLADO Y ASEO\"/>
    </mc:Choice>
  </mc:AlternateContent>
  <xr:revisionPtr revIDLastSave="0" documentId="13_ncr:1_{718BF425-BA26-4050-92BB-4C89165943B9}"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06" i="6" l="1"/>
  <c r="AB106" i="6"/>
  <c r="Z106" i="6"/>
  <c r="X106" i="6"/>
  <c r="V106" i="6"/>
  <c r="T106" i="6"/>
  <c r="R106" i="6"/>
  <c r="AD97" i="6"/>
  <c r="AB97" i="6"/>
  <c r="Z97" i="6"/>
  <c r="X97" i="6"/>
  <c r="V97" i="6"/>
  <c r="T97" i="6"/>
  <c r="R97" i="6"/>
  <c r="AD88" i="6"/>
  <c r="AB88" i="6"/>
  <c r="Z88" i="6"/>
  <c r="X88" i="6"/>
  <c r="V88" i="6"/>
  <c r="T88" i="6"/>
  <c r="R88" i="6"/>
  <c r="AD79" i="6"/>
  <c r="AB79" i="6"/>
  <c r="Z79" i="6"/>
  <c r="X79" i="6"/>
  <c r="V79" i="6"/>
  <c r="T79" i="6"/>
  <c r="R79" i="6"/>
  <c r="AD70" i="6"/>
  <c r="AB70" i="6"/>
  <c r="Z70" i="6"/>
  <c r="X70" i="6"/>
  <c r="V70" i="6"/>
  <c r="T70" i="6"/>
  <c r="R70" i="6"/>
  <c r="AD53" i="6"/>
  <c r="AB53" i="6"/>
  <c r="Z53" i="6"/>
  <c r="X53" i="6"/>
  <c r="V53" i="6"/>
  <c r="T53" i="6"/>
  <c r="R53" i="6"/>
  <c r="AD40" i="6"/>
  <c r="AB40" i="6"/>
  <c r="Z40" i="6"/>
  <c r="X40" i="6"/>
  <c r="V40" i="6"/>
  <c r="T40" i="6"/>
  <c r="R40" i="6"/>
  <c r="AD31" i="6"/>
  <c r="AB31" i="6"/>
  <c r="Z31" i="6"/>
  <c r="X31" i="6"/>
  <c r="V31" i="6"/>
  <c r="T31" i="6"/>
  <c r="R31" i="6"/>
  <c r="AD13" i="6"/>
  <c r="AB13" i="6"/>
  <c r="Z13" i="6"/>
  <c r="X13" i="6"/>
  <c r="V13" i="6"/>
  <c r="T13" i="6"/>
  <c r="R13" i="6"/>
  <c r="AU106" i="6" l="1"/>
  <c r="AR106" i="6"/>
  <c r="AR99" i="6"/>
  <c r="AR98" i="6"/>
  <c r="AR97" i="6"/>
  <c r="AR90" i="6"/>
  <c r="AR89" i="6"/>
  <c r="AR88" i="6"/>
  <c r="AR81" i="6"/>
  <c r="AR80" i="6"/>
  <c r="AR79" i="6"/>
  <c r="AR75" i="6"/>
  <c r="AR74" i="6"/>
  <c r="AR73" i="6"/>
  <c r="AR72" i="6"/>
  <c r="AR71" i="6"/>
  <c r="AR70" i="6"/>
  <c r="AR66" i="6"/>
  <c r="AR65" i="6"/>
  <c r="AR63" i="6"/>
  <c r="AR62" i="6"/>
  <c r="AR61" i="6"/>
  <c r="AR60" i="6"/>
  <c r="AR59" i="6"/>
  <c r="AR58" i="6"/>
  <c r="AR57" i="6"/>
  <c r="AR54" i="6"/>
  <c r="AR49" i="6"/>
  <c r="AR48" i="6"/>
  <c r="AR47" i="6"/>
  <c r="AR45" i="6"/>
  <c r="AR44" i="6"/>
  <c r="AR41" i="6"/>
  <c r="AR40" i="6"/>
  <c r="AR33" i="6"/>
  <c r="AR32" i="6"/>
  <c r="AR31" i="6"/>
  <c r="AR25" i="6" l="1"/>
  <c r="AR24" i="6"/>
  <c r="AR23" i="6"/>
  <c r="AR22" i="6"/>
  <c r="AR19" i="6"/>
  <c r="AR17" i="6"/>
  <c r="AR16" i="6"/>
  <c r="AR15" i="6"/>
  <c r="AR14" i="6"/>
  <c r="AU27" i="6" l="1"/>
  <c r="AR27" i="6"/>
  <c r="AU101" i="6"/>
  <c r="AR101" i="6"/>
  <c r="AU100" i="6"/>
  <c r="AR100" i="6"/>
  <c r="AU82" i="6"/>
  <c r="AR82" i="6"/>
  <c r="AG64" i="6"/>
  <c r="AR64" i="6"/>
  <c r="AI56" i="6"/>
  <c r="AU56" i="6"/>
  <c r="AR56" i="6"/>
  <c r="AI55" i="6"/>
  <c r="AI53" i="6" l="1"/>
  <c r="AU46" i="6" l="1"/>
  <c r="AR46" i="6"/>
  <c r="AU43" i="6"/>
  <c r="AR43" i="6"/>
  <c r="AU26" i="6"/>
  <c r="AR26" i="6"/>
  <c r="AU18" i="6"/>
  <c r="AR18" i="6"/>
  <c r="AU20" i="6"/>
  <c r="AR20" i="6"/>
  <c r="AJ40" i="6" l="1"/>
  <c r="I11" i="10"/>
  <c r="H11" i="10"/>
  <c r="I7" i="10"/>
  <c r="AU55" i="6" l="1"/>
  <c r="AR55" i="6"/>
  <c r="AU42" i="6"/>
  <c r="AR42" i="6"/>
  <c r="AF79" i="6" l="1"/>
  <c r="N11" i="10"/>
  <c r="G8" i="10"/>
  <c r="F8" i="10"/>
  <c r="E8" i="10"/>
  <c r="D8" i="10"/>
  <c r="C8" i="10"/>
  <c r="B8" i="10"/>
  <c r="I8" i="10"/>
  <c r="AF70" i="6"/>
  <c r="H7" i="10" l="1"/>
  <c r="H8" i="10" s="1"/>
  <c r="H5" i="10"/>
  <c r="C6" i="10" s="1"/>
  <c r="E53" i="6"/>
  <c r="N6" i="10" l="1"/>
  <c r="F6" i="10"/>
  <c r="E6" i="10"/>
  <c r="B6" i="10"/>
  <c r="D6" i="10"/>
  <c r="G6" i="10"/>
  <c r="K5" i="10" l="1"/>
  <c r="AI12" i="6" l="1"/>
  <c r="AH12" i="6"/>
  <c r="AG12" i="6"/>
  <c r="AF12" i="6"/>
  <c r="AE12" i="6"/>
  <c r="AC12" i="6"/>
  <c r="AA12" i="6"/>
  <c r="Y12" i="6"/>
  <c r="W12" i="6"/>
  <c r="U12" i="6"/>
  <c r="S12" i="6"/>
  <c r="AI39" i="6"/>
  <c r="AH39" i="6"/>
  <c r="AG39" i="6"/>
  <c r="AF39" i="6"/>
  <c r="AE39" i="6"/>
  <c r="AC39" i="6"/>
  <c r="AA39" i="6"/>
  <c r="Y39" i="6"/>
  <c r="W39" i="6"/>
  <c r="U39" i="6"/>
  <c r="S39" i="6"/>
  <c r="S52" i="6"/>
  <c r="AI52" i="6"/>
  <c r="AH52" i="6"/>
  <c r="AG52" i="6"/>
  <c r="AF52" i="6"/>
  <c r="AE52" i="6"/>
  <c r="AC52" i="6"/>
  <c r="AA52" i="6"/>
  <c r="Y52" i="6"/>
  <c r="W52" i="6"/>
  <c r="U52" i="6"/>
  <c r="AI105" i="6"/>
  <c r="AH105" i="6"/>
  <c r="AG105" i="6"/>
  <c r="AF105" i="6"/>
  <c r="AE105" i="6"/>
  <c r="AC105" i="6"/>
  <c r="AA105" i="6"/>
  <c r="Y105" i="6"/>
  <c r="W105" i="6"/>
  <c r="U105" i="6"/>
  <c r="S105" i="6"/>
  <c r="J105" i="6"/>
  <c r="AI96" i="6"/>
  <c r="AH96" i="6"/>
  <c r="AG96" i="6"/>
  <c r="AF96" i="6"/>
  <c r="AE96" i="6"/>
  <c r="AC96" i="6"/>
  <c r="AA96" i="6"/>
  <c r="Y96" i="6"/>
  <c r="W96" i="6"/>
  <c r="U96" i="6"/>
  <c r="S96" i="6"/>
  <c r="J96" i="6"/>
  <c r="AI87" i="6"/>
  <c r="AH87" i="6"/>
  <c r="AG87" i="6"/>
  <c r="AF87" i="6"/>
  <c r="AE87" i="6"/>
  <c r="AC87" i="6"/>
  <c r="AA87" i="6"/>
  <c r="Y87" i="6"/>
  <c r="W87" i="6"/>
  <c r="U87" i="6"/>
  <c r="S87" i="6"/>
  <c r="J87" i="6"/>
  <c r="AI78" i="6"/>
  <c r="AH78" i="6"/>
  <c r="AG78" i="6"/>
  <c r="AF78" i="6"/>
  <c r="AE78" i="6"/>
  <c r="AC78" i="6"/>
  <c r="AA78" i="6"/>
  <c r="Y78" i="6"/>
  <c r="W78" i="6"/>
  <c r="U78" i="6"/>
  <c r="S78" i="6"/>
  <c r="J78" i="6"/>
  <c r="AI69" i="6"/>
  <c r="AH69" i="6"/>
  <c r="AG69" i="6"/>
  <c r="AF69" i="6"/>
  <c r="AE69" i="6"/>
  <c r="AC69" i="6"/>
  <c r="AA69" i="6"/>
  <c r="Y69" i="6"/>
  <c r="W69" i="6"/>
  <c r="U69" i="6"/>
  <c r="S69" i="6"/>
  <c r="J69" i="6"/>
  <c r="J52" i="6"/>
  <c r="J39" i="6"/>
  <c r="AI30" i="6"/>
  <c r="AH30" i="6"/>
  <c r="AG30" i="6"/>
  <c r="AF30" i="6"/>
  <c r="AE30" i="6"/>
  <c r="AC30" i="6"/>
  <c r="AA30" i="6"/>
  <c r="Y30" i="6"/>
  <c r="W30" i="6"/>
  <c r="U30" i="6"/>
  <c r="S30" i="6"/>
  <c r="J30" i="6"/>
  <c r="J12" i="6"/>
  <c r="AK111" i="6" l="1"/>
  <c r="AK110" i="6"/>
  <c r="AK109" i="6"/>
  <c r="AK108" i="6"/>
  <c r="AK107" i="6"/>
  <c r="AK106" i="6"/>
  <c r="AK102" i="6"/>
  <c r="AK101" i="6"/>
  <c r="AK100" i="6"/>
  <c r="AK99" i="6"/>
  <c r="AK98" i="6"/>
  <c r="AK97" i="6"/>
  <c r="AK93" i="6"/>
  <c r="AK92" i="6"/>
  <c r="AK91" i="6"/>
  <c r="AK90" i="6"/>
  <c r="AK89" i="6"/>
  <c r="AK88" i="6"/>
  <c r="AK82" i="6"/>
  <c r="AK81" i="6"/>
  <c r="AK80" i="6"/>
  <c r="AK79" i="6"/>
  <c r="AK75" i="6"/>
  <c r="AK74" i="6"/>
  <c r="AK73" i="6"/>
  <c r="AK72" i="6"/>
  <c r="AK71" i="6"/>
  <c r="AK70" i="6"/>
  <c r="AK66" i="6"/>
  <c r="AK65" i="6"/>
  <c r="AK64" i="6"/>
  <c r="AK63" i="6"/>
  <c r="AK62" i="6"/>
  <c r="AK61" i="6"/>
  <c r="AK60" i="6"/>
  <c r="AK59" i="6"/>
  <c r="AK58" i="6"/>
  <c r="AK57" i="6"/>
  <c r="AK56" i="6"/>
  <c r="AK55" i="6"/>
  <c r="AK54" i="6"/>
  <c r="AK53" i="6"/>
  <c r="AK49" i="6"/>
  <c r="AK48" i="6"/>
  <c r="AK47" i="6"/>
  <c r="AK46" i="6"/>
  <c r="AK45" i="6"/>
  <c r="AK44" i="6"/>
  <c r="AK43" i="6"/>
  <c r="AK42" i="6"/>
  <c r="AK41" i="6"/>
  <c r="AK40" i="6"/>
  <c r="AK36" i="6"/>
  <c r="AK35" i="6"/>
  <c r="AK34" i="6"/>
  <c r="AK33" i="6"/>
  <c r="AK32" i="6"/>
  <c r="AK31" i="6"/>
  <c r="AK27" i="6"/>
  <c r="AK26" i="6"/>
  <c r="AK25" i="6"/>
  <c r="AK24" i="6"/>
  <c r="AK23" i="6"/>
  <c r="AK22" i="6"/>
  <c r="AK21" i="6"/>
  <c r="AK20" i="6"/>
  <c r="AK19" i="6"/>
  <c r="AK18" i="6"/>
  <c r="AK17" i="6"/>
  <c r="AK16" i="6"/>
  <c r="AK15" i="6"/>
  <c r="AK14" i="6"/>
  <c r="AK13" i="6"/>
  <c r="AK105" i="6" l="1"/>
  <c r="AK96" i="6"/>
  <c r="AK87" i="6"/>
  <c r="AK78" i="6"/>
  <c r="AK69" i="6"/>
  <c r="AK39" i="6"/>
  <c r="AK30" i="6"/>
  <c r="AK52" i="6"/>
  <c r="AK12" i="6"/>
  <c r="AH9" i="6"/>
  <c r="AI9" i="6"/>
  <c r="AU21" i="6" l="1"/>
  <c r="AR21" i="6"/>
  <c r="AU219" i="6" l="1"/>
  <c r="AR219" i="6"/>
  <c r="AK219" i="6"/>
  <c r="AU218" i="6"/>
  <c r="AR218" i="6"/>
  <c r="AK218" i="6"/>
  <c r="AU217" i="6"/>
  <c r="AR217" i="6"/>
  <c r="AK217" i="6"/>
  <c r="AU216" i="6"/>
  <c r="AR216" i="6"/>
  <c r="AK216" i="6"/>
  <c r="AU215" i="6"/>
  <c r="AR215" i="6"/>
  <c r="AK215" i="6"/>
  <c r="AU214" i="6"/>
  <c r="AR214" i="6"/>
  <c r="AK214" i="6"/>
  <c r="AJ214" i="6"/>
  <c r="I214" i="6"/>
  <c r="H214" i="6"/>
  <c r="G214" i="6"/>
  <c r="F214" i="6"/>
  <c r="E214" i="6"/>
  <c r="AZ213" i="6"/>
  <c r="AY213" i="6"/>
  <c r="AX213" i="6"/>
  <c r="AW213" i="6"/>
  <c r="AV213" i="6"/>
  <c r="AT213" i="6"/>
  <c r="AS213" i="6"/>
  <c r="AQ213" i="6"/>
  <c r="AP213" i="6"/>
  <c r="AO213" i="6"/>
  <c r="AN213" i="6"/>
  <c r="AM213" i="6"/>
  <c r="AL213" i="6"/>
  <c r="AJ213" i="6"/>
  <c r="AG213" i="6"/>
  <c r="AF213" i="6"/>
  <c r="AE213" i="6"/>
  <c r="AD213" i="6"/>
  <c r="AC213" i="6"/>
  <c r="AB213" i="6"/>
  <c r="AA213" i="6"/>
  <c r="Z213" i="6"/>
  <c r="Y213" i="6"/>
  <c r="X213" i="6"/>
  <c r="W213" i="6"/>
  <c r="V213" i="6"/>
  <c r="U213" i="6"/>
  <c r="T213" i="6"/>
  <c r="S213" i="6"/>
  <c r="R213" i="6"/>
  <c r="J213" i="6"/>
  <c r="AU210" i="6"/>
  <c r="AR210" i="6"/>
  <c r="AK210" i="6"/>
  <c r="AU209" i="6"/>
  <c r="AR209" i="6"/>
  <c r="AK209" i="6"/>
  <c r="AU208" i="6"/>
  <c r="AR208" i="6"/>
  <c r="AK208" i="6"/>
  <c r="AU207" i="6"/>
  <c r="AR207" i="6"/>
  <c r="AK207" i="6"/>
  <c r="AU206" i="6"/>
  <c r="AR206" i="6"/>
  <c r="AK206" i="6"/>
  <c r="AU205" i="6"/>
  <c r="AR205" i="6"/>
  <c r="AK205" i="6"/>
  <c r="AJ205" i="6"/>
  <c r="AJ204" i="6" s="1"/>
  <c r="I205" i="6"/>
  <c r="H205" i="6"/>
  <c r="G205" i="6"/>
  <c r="F205" i="6"/>
  <c r="E205" i="6"/>
  <c r="AZ204" i="6"/>
  <c r="AY204" i="6"/>
  <c r="AX204" i="6"/>
  <c r="AW204" i="6"/>
  <c r="AV204" i="6"/>
  <c r="AT204" i="6"/>
  <c r="AS204" i="6"/>
  <c r="AQ204" i="6"/>
  <c r="AP204" i="6"/>
  <c r="AO204" i="6"/>
  <c r="AN204" i="6"/>
  <c r="AM204" i="6"/>
  <c r="AL204" i="6"/>
  <c r="AG204" i="6"/>
  <c r="AF204" i="6"/>
  <c r="AE204" i="6"/>
  <c r="AD204" i="6"/>
  <c r="AC204" i="6"/>
  <c r="AB204" i="6"/>
  <c r="AA204" i="6"/>
  <c r="Z204" i="6"/>
  <c r="Y204" i="6"/>
  <c r="X204" i="6"/>
  <c r="W204" i="6"/>
  <c r="V204" i="6"/>
  <c r="U204" i="6"/>
  <c r="T204" i="6"/>
  <c r="S204" i="6"/>
  <c r="R204" i="6"/>
  <c r="J204" i="6"/>
  <c r="AU201" i="6"/>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AU111" i="6"/>
  <c r="AR111" i="6"/>
  <c r="AU110" i="6"/>
  <c r="AR110" i="6"/>
  <c r="AU109" i="6"/>
  <c r="AR109" i="6"/>
  <c r="AU108" i="6"/>
  <c r="AR108" i="6"/>
  <c r="AU107" i="6"/>
  <c r="AR107" i="6"/>
  <c r="H106" i="6"/>
  <c r="G106" i="6"/>
  <c r="F106" i="6"/>
  <c r="E106" i="6"/>
  <c r="AU102" i="6"/>
  <c r="AR102" i="6"/>
  <c r="H97" i="6"/>
  <c r="G97" i="6"/>
  <c r="F97" i="6"/>
  <c r="E97" i="6"/>
  <c r="AU93" i="6"/>
  <c r="AR93" i="6"/>
  <c r="AU92" i="6"/>
  <c r="AR92" i="6"/>
  <c r="AU91" i="6"/>
  <c r="AR91" i="6"/>
  <c r="H88" i="6"/>
  <c r="G88" i="6"/>
  <c r="F88" i="6"/>
  <c r="E88" i="6"/>
  <c r="H79" i="6"/>
  <c r="G79" i="6"/>
  <c r="F79" i="6"/>
  <c r="E79" i="6"/>
  <c r="H70" i="6"/>
  <c r="G70" i="6"/>
  <c r="F70" i="6"/>
  <c r="E70" i="6"/>
  <c r="AU64" i="6"/>
  <c r="AU53" i="6"/>
  <c r="AR53" i="6"/>
  <c r="H53" i="6"/>
  <c r="G53" i="6"/>
  <c r="F53" i="6"/>
  <c r="AU36" i="6"/>
  <c r="AR36" i="6"/>
  <c r="AU35" i="6"/>
  <c r="AR35" i="6"/>
  <c r="AU34" i="6"/>
  <c r="AR34" i="6"/>
  <c r="H31" i="6"/>
  <c r="G31" i="6"/>
  <c r="F31" i="6"/>
  <c r="E31" i="6"/>
  <c r="H40" i="6"/>
  <c r="G40" i="6"/>
  <c r="F40" i="6"/>
  <c r="E40" i="6"/>
  <c r="AR213" i="6" l="1"/>
  <c r="AU114" i="6"/>
  <c r="AU159" i="6"/>
  <c r="AK150" i="6"/>
  <c r="AR204" i="6"/>
  <c r="AK123" i="6"/>
  <c r="AK177" i="6"/>
  <c r="AU141" i="6"/>
  <c r="AR186" i="6"/>
  <c r="AK114" i="6"/>
  <c r="AK168" i="6"/>
  <c r="AK195" i="6"/>
  <c r="AU168" i="6"/>
  <c r="AU123" i="6"/>
  <c r="AU177" i="6"/>
  <c r="AR114" i="6"/>
  <c r="AK159" i="6"/>
  <c r="AR159" i="6"/>
  <c r="AK204" i="6"/>
  <c r="AK213" i="6"/>
  <c r="AK141" i="6"/>
  <c r="AR141" i="6"/>
  <c r="AU150" i="6"/>
  <c r="AR168" i="6"/>
  <c r="AR132" i="6"/>
  <c r="AR177" i="6"/>
  <c r="AU195" i="6"/>
  <c r="AU204" i="6"/>
  <c r="AU213" i="6"/>
  <c r="AR123" i="6"/>
  <c r="AR150" i="6"/>
  <c r="AR195" i="6"/>
  <c r="AU132" i="6"/>
  <c r="AU186" i="6"/>
  <c r="AK186" i="6"/>
  <c r="AK132" i="6"/>
  <c r="J7" i="6" l="1"/>
  <c r="E9" i="6"/>
  <c r="E13" i="6"/>
  <c r="H9" i="6"/>
  <c r="G9" i="6"/>
  <c r="F9" i="6"/>
  <c r="AR13"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40" i="6" l="1"/>
  <c r="I106" i="6"/>
  <c r="I97" i="6"/>
  <c r="I88" i="6"/>
  <c r="I79" i="6"/>
  <c r="I70" i="6"/>
  <c r="I53"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14" i="6" l="1"/>
  <c r="C205" i="6"/>
  <c r="C196" i="6"/>
  <c r="C187" i="6"/>
  <c r="C178" i="6"/>
  <c r="C169" i="6"/>
  <c r="C160" i="6"/>
  <c r="C151" i="6"/>
  <c r="C142" i="6"/>
  <c r="C133" i="6"/>
  <c r="C124" i="6"/>
  <c r="C115" i="6"/>
  <c r="C106" i="6"/>
  <c r="C97" i="6"/>
  <c r="C88" i="6"/>
  <c r="C79" i="6"/>
  <c r="C70" i="6"/>
  <c r="C53" i="6"/>
  <c r="C31" i="6"/>
  <c r="C40" i="6"/>
  <c r="B31" i="6"/>
  <c r="B214" i="6"/>
  <c r="B205" i="6"/>
  <c r="B196" i="6"/>
  <c r="B187" i="6"/>
  <c r="B178" i="6"/>
  <c r="B169" i="6"/>
  <c r="B160" i="6"/>
  <c r="B151" i="6"/>
  <c r="B142" i="6"/>
  <c r="B133" i="6"/>
  <c r="B124" i="6"/>
  <c r="B115" i="6"/>
  <c r="B106" i="6"/>
  <c r="B97" i="6"/>
  <c r="B88" i="6"/>
  <c r="B79" i="6"/>
  <c r="B70" i="6"/>
  <c r="B53" i="6"/>
  <c r="B40"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5" i="5"/>
  <c r="AN95" i="5" s="1"/>
  <c r="AG9" i="5"/>
  <c r="AN9" i="5" s="1"/>
  <c r="AN139" i="5"/>
  <c r="AK186" i="5"/>
  <c r="AR186" i="5" s="1"/>
  <c r="AN283" i="5"/>
  <c r="AU283" i="5" s="1"/>
  <c r="BC283" i="5" s="1"/>
  <c r="AG109" i="5"/>
  <c r="AN109" i="5" s="1"/>
  <c r="BB186" i="5"/>
  <c r="AG275" i="5"/>
  <c r="AN111" i="5"/>
  <c r="AO139" i="5"/>
  <c r="AU139" i="5" s="1"/>
  <c r="AH9" i="5"/>
  <c r="AO9" i="5" s="1"/>
  <c r="AU9" i="5" s="1"/>
  <c r="AH99" i="5"/>
  <c r="AO99" i="5" s="1"/>
  <c r="AG99" i="5"/>
  <c r="AN99" i="5" s="1"/>
  <c r="AH230" i="5"/>
  <c r="AO230" i="5" s="1"/>
  <c r="AU230" i="5" s="1"/>
  <c r="AG230" i="5"/>
  <c r="AG69" i="5"/>
  <c r="AN69" i="5" s="1"/>
  <c r="AI69" i="5"/>
  <c r="AP69" i="5" s="1"/>
  <c r="AW69" i="5" s="1"/>
  <c r="AH186" i="5"/>
  <c r="AO186" i="5" s="1"/>
  <c r="AG125" i="5"/>
  <c r="AG133" i="5"/>
  <c r="AH133" i="5"/>
  <c r="AN133" i="5" s="1"/>
  <c r="AN182" i="5"/>
  <c r="AN206" i="5"/>
  <c r="AN211" i="5"/>
  <c r="AP211" i="5"/>
  <c r="AW211" i="5" s="1"/>
  <c r="BB211" i="5" s="1"/>
  <c r="K6" i="6"/>
  <c r="Y5" i="6"/>
  <c r="C5" i="6"/>
  <c r="C6" i="6"/>
  <c r="L5" i="6"/>
  <c r="AU9" i="6"/>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N256" i="5"/>
  <c r="AU256" i="5" s="1"/>
  <c r="AO256" i="5"/>
  <c r="AV256" i="5" s="1"/>
  <c r="BB256" i="5" s="1"/>
  <c r="AG87" i="5"/>
  <c r="AN87" i="5" s="1"/>
  <c r="AG169" i="5"/>
  <c r="BB230" i="5"/>
  <c r="AH195" i="5"/>
  <c r="AN201" i="5"/>
  <c r="AP206" i="5"/>
  <c r="AU211" i="5"/>
  <c r="BC211" i="5" s="1"/>
  <c r="AP218" i="5"/>
  <c r="AN221" i="5"/>
  <c r="AH229" i="5"/>
  <c r="AG256" i="5"/>
  <c r="AH275" i="5"/>
  <c r="AH281" i="5"/>
  <c r="AG186" i="5"/>
  <c r="BC139" i="5" l="1"/>
  <c r="AV9" i="5"/>
  <c r="BB9" i="5" s="1"/>
  <c r="AO133" i="5"/>
  <c r="BC53" i="5"/>
  <c r="AU186" i="5"/>
  <c r="BC109" i="5"/>
  <c r="AN186" i="5"/>
  <c r="BC95" i="5"/>
  <c r="BC201" i="5"/>
  <c r="AN230" i="5"/>
  <c r="BC230" i="5" s="1"/>
  <c r="BC69" i="5"/>
  <c r="BC221" i="5"/>
  <c r="BC99" i="5"/>
  <c r="AO281" i="5"/>
  <c r="AV281" i="5" s="1"/>
  <c r="BB281" i="5" s="1"/>
  <c r="AN281" i="5"/>
  <c r="AU281" i="5" s="1"/>
  <c r="AU36" i="5"/>
  <c r="AV36" i="5"/>
  <c r="BB36" i="5" s="1"/>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87" i="6" l="1"/>
  <c r="AB87" i="6"/>
  <c r="Z87" i="6"/>
  <c r="X87" i="6"/>
  <c r="V87" i="6"/>
  <c r="T87" i="6"/>
  <c r="AD52" i="6"/>
  <c r="AB52" i="6"/>
  <c r="Z52" i="6"/>
  <c r="X52" i="6"/>
  <c r="V52" i="6"/>
  <c r="T52" i="6"/>
  <c r="AD39" i="6"/>
  <c r="AB39" i="6"/>
  <c r="Z39" i="6"/>
  <c r="X39" i="6"/>
  <c r="V39" i="6"/>
  <c r="T39" i="6"/>
  <c r="R39" i="6" l="1"/>
  <c r="AJ39" i="6"/>
  <c r="R52" i="6"/>
  <c r="AJ53" i="6"/>
  <c r="AJ52" i="6" s="1"/>
  <c r="R87" i="6"/>
  <c r="AJ88" i="6"/>
  <c r="AJ87" i="6" s="1"/>
  <c r="T12" i="6" l="1"/>
  <c r="V12" i="6"/>
  <c r="X12" i="6"/>
  <c r="Z12" i="6"/>
  <c r="AB12" i="6"/>
  <c r="AD12" i="6"/>
  <c r="T30" i="6"/>
  <c r="V30" i="6"/>
  <c r="X30" i="6"/>
  <c r="Z30" i="6"/>
  <c r="AB30" i="6"/>
  <c r="AD30" i="6"/>
  <c r="T69" i="6"/>
  <c r="V69" i="6"/>
  <c r="X69" i="6"/>
  <c r="Z69" i="6"/>
  <c r="AB69" i="6"/>
  <c r="AD69" i="6"/>
  <c r="T78" i="6"/>
  <c r="V78" i="6"/>
  <c r="X78" i="6"/>
  <c r="Z78" i="6"/>
  <c r="AB78" i="6"/>
  <c r="AD78" i="6"/>
  <c r="T96" i="6"/>
  <c r="V96" i="6"/>
  <c r="X96" i="6"/>
  <c r="Z96" i="6"/>
  <c r="AB96" i="6"/>
  <c r="AD96" i="6"/>
  <c r="T105" i="6"/>
  <c r="V105" i="6"/>
  <c r="X105" i="6"/>
  <c r="Z105" i="6"/>
  <c r="AB105" i="6"/>
  <c r="AD105" i="6"/>
  <c r="AJ106" i="6" l="1"/>
  <c r="AJ105" i="6" s="1"/>
  <c r="X9" i="6"/>
  <c r="AD9" i="6"/>
  <c r="V9" i="6"/>
  <c r="AB9" i="6"/>
  <c r="T9" i="6"/>
  <c r="R105" i="6"/>
  <c r="R96" i="6"/>
  <c r="AJ97" i="6"/>
  <c r="AJ96" i="6" s="1"/>
  <c r="R78" i="6"/>
  <c r="AJ79" i="6"/>
  <c r="AJ78" i="6" s="1"/>
  <c r="R69" i="6"/>
  <c r="AJ70" i="6"/>
  <c r="AJ69" i="6" s="1"/>
  <c r="R30" i="6"/>
  <c r="AJ31" i="6"/>
  <c r="AJ30" i="6" s="1"/>
  <c r="Z9" i="6"/>
  <c r="R12" i="6"/>
  <c r="AJ13" i="6"/>
  <c r="AJ12"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30" authorId="3" shapeId="0" xr:uid="{00000000-0006-0000-0000-000030000000}">
      <text>
        <r>
          <rPr>
            <b/>
            <sz val="9"/>
            <color indexed="81"/>
            <rFont val="Tahoma"/>
            <family val="2"/>
          </rPr>
          <t>COFINANCIACIÓN DEPARTAMENTO</t>
        </r>
        <r>
          <rPr>
            <sz val="9"/>
            <color indexed="81"/>
            <rFont val="Tahoma"/>
            <family val="2"/>
          </rPr>
          <t xml:space="preserve">
</t>
        </r>
      </text>
    </comment>
    <comment ref="S30" authorId="3" shapeId="0" xr:uid="{00000000-0006-0000-0000-000031000000}">
      <text>
        <r>
          <rPr>
            <b/>
            <sz val="9"/>
            <color indexed="81"/>
            <rFont val="Tahoma"/>
            <family val="2"/>
          </rPr>
          <t>COFINANCIACIÓN DEPARTAMENTO</t>
        </r>
        <r>
          <rPr>
            <sz val="9"/>
            <color indexed="81"/>
            <rFont val="Tahoma"/>
            <family val="2"/>
          </rPr>
          <t xml:space="preserve">
</t>
        </r>
      </text>
    </comment>
    <comment ref="T30" authorId="3" shapeId="0" xr:uid="{00000000-0006-0000-0000-000032000000}">
      <text>
        <r>
          <rPr>
            <b/>
            <sz val="9"/>
            <color indexed="81"/>
            <rFont val="Tahoma"/>
            <family val="2"/>
          </rPr>
          <t>COFINACIACIÓN NACIÓN</t>
        </r>
      </text>
    </comment>
    <comment ref="U30" authorId="3" shapeId="0" xr:uid="{00000000-0006-0000-0000-000033000000}">
      <text>
        <r>
          <rPr>
            <b/>
            <sz val="9"/>
            <color indexed="81"/>
            <rFont val="Tahoma"/>
            <family val="2"/>
          </rPr>
          <t>COFINACIACIÓN NACIÓN</t>
        </r>
      </text>
    </comment>
    <comment ref="V30" authorId="3" shapeId="0" xr:uid="{00000000-0006-0000-0000-000034000000}">
      <text>
        <r>
          <rPr>
            <b/>
            <sz val="9"/>
            <color indexed="81"/>
            <rFont val="Tahoma"/>
            <family val="2"/>
          </rPr>
          <t>CRÉDITO</t>
        </r>
      </text>
    </comment>
    <comment ref="W30" authorId="3" shapeId="0" xr:uid="{00000000-0006-0000-0000-000035000000}">
      <text>
        <r>
          <rPr>
            <b/>
            <sz val="9"/>
            <color indexed="81"/>
            <rFont val="Tahoma"/>
            <family val="2"/>
          </rPr>
          <t>CRÉDITO</t>
        </r>
      </text>
    </comment>
    <comment ref="X30" authorId="3" shapeId="0" xr:uid="{00000000-0006-0000-0000-000036000000}">
      <text>
        <r>
          <rPr>
            <b/>
            <sz val="9"/>
            <color indexed="81"/>
            <rFont val="Tahoma"/>
            <family val="2"/>
          </rPr>
          <t>OTROS</t>
        </r>
      </text>
    </comment>
    <comment ref="Y30" authorId="3" shapeId="0" xr:uid="{00000000-0006-0000-0000-000037000000}">
      <text>
        <r>
          <rPr>
            <b/>
            <sz val="9"/>
            <color indexed="81"/>
            <rFont val="Tahoma"/>
            <family val="2"/>
          </rPr>
          <t>OTROS</t>
        </r>
      </text>
    </comment>
    <comment ref="Z30" authorId="3" shapeId="0" xr:uid="{00000000-0006-0000-0000-000038000000}">
      <text>
        <r>
          <rPr>
            <b/>
            <sz val="9"/>
            <color indexed="81"/>
            <rFont val="Tahoma"/>
            <family val="2"/>
          </rPr>
          <t>RECURSOS PROPIOS</t>
        </r>
      </text>
    </comment>
    <comment ref="AA30" authorId="3" shapeId="0" xr:uid="{00000000-0006-0000-0000-000039000000}">
      <text>
        <r>
          <rPr>
            <b/>
            <sz val="9"/>
            <color indexed="81"/>
            <rFont val="Tahoma"/>
            <family val="2"/>
          </rPr>
          <t>RECURSOS PROPIOS</t>
        </r>
      </text>
    </comment>
    <comment ref="AB30" authorId="3" shapeId="0" xr:uid="{00000000-0006-0000-0000-00003A000000}">
      <text>
        <r>
          <rPr>
            <b/>
            <sz val="9"/>
            <color indexed="81"/>
            <rFont val="Tahoma"/>
            <family val="2"/>
          </rPr>
          <t>SGP</t>
        </r>
      </text>
    </comment>
    <comment ref="AC30" authorId="3" shapeId="0" xr:uid="{00000000-0006-0000-0000-00003B000000}">
      <text>
        <r>
          <rPr>
            <b/>
            <sz val="9"/>
            <color indexed="81"/>
            <rFont val="Tahoma"/>
            <family val="2"/>
          </rPr>
          <t>SGP</t>
        </r>
      </text>
    </comment>
    <comment ref="AD30" authorId="3" shapeId="0" xr:uid="{00000000-0006-0000-0000-00003C000000}">
      <text>
        <r>
          <rPr>
            <b/>
            <sz val="9"/>
            <color indexed="81"/>
            <rFont val="Tahoma"/>
            <family val="2"/>
          </rPr>
          <t>REGALÍAS</t>
        </r>
      </text>
    </comment>
    <comment ref="AE30" authorId="3" shapeId="0" xr:uid="{00000000-0006-0000-0000-00003D000000}">
      <text>
        <r>
          <rPr>
            <b/>
            <sz val="9"/>
            <color indexed="81"/>
            <rFont val="Tahoma"/>
            <family val="2"/>
          </rPr>
          <t>REGALÍAS</t>
        </r>
      </text>
    </comment>
    <comment ref="AF30" authorId="3" shapeId="0" xr:uid="{00000000-0006-0000-0000-00003E000000}">
      <text>
        <r>
          <rPr>
            <b/>
            <sz val="9"/>
            <color indexed="81"/>
            <rFont val="Tahoma"/>
            <family val="2"/>
          </rPr>
          <t>RECURSOS FUNCIONAMIENTO</t>
        </r>
      </text>
    </comment>
    <comment ref="AG30" authorId="3" shapeId="0" xr:uid="{00000000-0006-0000-0000-00003F000000}">
      <text>
        <r>
          <rPr>
            <b/>
            <sz val="9"/>
            <color indexed="81"/>
            <rFont val="Tahoma"/>
            <family val="2"/>
          </rPr>
          <t>RECURSOS FUNCIONAMIENTO</t>
        </r>
      </text>
    </comment>
    <comment ref="AH30" authorId="3" shapeId="0" xr:uid="{00000000-0006-0000-0000-000040000000}">
      <text>
        <r>
          <rPr>
            <b/>
            <sz val="9"/>
            <color indexed="81"/>
            <rFont val="Tahoma"/>
            <family val="2"/>
          </rPr>
          <t>RECURSOS GESTIONADOS</t>
        </r>
      </text>
    </comment>
    <comment ref="AI30" authorId="3" shapeId="0" xr:uid="{00000000-0006-0000-0000-000041000000}">
      <text>
        <r>
          <rPr>
            <b/>
            <sz val="9"/>
            <color indexed="81"/>
            <rFont val="Tahoma"/>
            <family val="2"/>
          </rPr>
          <t>RECURSOS GESTIONADOS</t>
        </r>
      </text>
    </comment>
    <comment ref="AJ30" authorId="3" shapeId="0" xr:uid="{00000000-0006-0000-0000-000042000000}">
      <text>
        <r>
          <rPr>
            <b/>
            <sz val="9"/>
            <color indexed="81"/>
            <rFont val="Tahoma"/>
            <family val="2"/>
          </rPr>
          <t>TOTALES</t>
        </r>
        <r>
          <rPr>
            <sz val="9"/>
            <color indexed="81"/>
            <rFont val="Tahoma"/>
            <family val="2"/>
          </rPr>
          <t xml:space="preserve">
</t>
        </r>
      </text>
    </comment>
    <comment ref="AK30" authorId="3" shapeId="0" xr:uid="{00000000-0006-0000-0000-000043000000}">
      <text>
        <r>
          <rPr>
            <b/>
            <sz val="9"/>
            <color indexed="81"/>
            <rFont val="Tahoma"/>
            <family val="2"/>
          </rPr>
          <t>TOTALES</t>
        </r>
        <r>
          <rPr>
            <sz val="9"/>
            <color indexed="81"/>
            <rFont val="Tahoma"/>
            <family val="2"/>
          </rPr>
          <t xml:space="preserve">
</t>
        </r>
      </text>
    </comment>
    <comment ref="AL30" authorId="2" shapeId="0" xr:uid="{00000000-0006-0000-0000-000044000000}">
      <text>
        <r>
          <rPr>
            <b/>
            <sz val="8"/>
            <color indexed="81"/>
            <rFont val="Tahoma"/>
            <family val="2"/>
          </rPr>
          <t>PRIMERA INFANCIA (0 a 5 años)</t>
        </r>
        <r>
          <rPr>
            <sz val="8"/>
            <color indexed="81"/>
            <rFont val="Tahoma"/>
            <family val="2"/>
          </rPr>
          <t xml:space="preserve">
</t>
        </r>
      </text>
    </comment>
    <comment ref="AM30" authorId="2" shapeId="0" xr:uid="{00000000-0006-0000-0000-000045000000}">
      <text>
        <r>
          <rPr>
            <b/>
            <sz val="8"/>
            <color indexed="81"/>
            <rFont val="Tahoma"/>
            <family val="2"/>
          </rPr>
          <t>INFANCIA (6 a 11 años)</t>
        </r>
        <r>
          <rPr>
            <sz val="8"/>
            <color indexed="81"/>
            <rFont val="Tahoma"/>
            <family val="2"/>
          </rPr>
          <t xml:space="preserve">
</t>
        </r>
      </text>
    </comment>
    <comment ref="AN30" authorId="2" shapeId="0" xr:uid="{00000000-0006-0000-0000-000046000000}">
      <text>
        <r>
          <rPr>
            <b/>
            <sz val="8"/>
            <color indexed="81"/>
            <rFont val="Tahoma"/>
            <family val="2"/>
          </rPr>
          <t>ADOLESCENCIA (12 A 17 años)</t>
        </r>
      </text>
    </comment>
    <comment ref="AO30" authorId="2" shapeId="0" xr:uid="{00000000-0006-0000-0000-000047000000}">
      <text>
        <r>
          <rPr>
            <b/>
            <sz val="8"/>
            <color indexed="81"/>
            <rFont val="Tahoma"/>
            <family val="2"/>
          </rPr>
          <t>JUVENTUD (18 a 28 años)</t>
        </r>
        <r>
          <rPr>
            <sz val="8"/>
            <color indexed="81"/>
            <rFont val="Tahoma"/>
            <family val="2"/>
          </rPr>
          <t xml:space="preserve">
</t>
        </r>
      </text>
    </comment>
    <comment ref="AP30"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49000000}">
      <text>
        <r>
          <rPr>
            <b/>
            <sz val="8"/>
            <color indexed="81"/>
            <rFont val="Tahoma"/>
            <family val="2"/>
          </rPr>
          <t>ADULTO MAYOR  (61 años en adelante)</t>
        </r>
        <r>
          <rPr>
            <sz val="8"/>
            <color indexed="81"/>
            <rFont val="Tahoma"/>
            <family val="2"/>
          </rPr>
          <t xml:space="preserve">
</t>
        </r>
      </text>
    </comment>
    <comment ref="AS30" authorId="2" shapeId="0" xr:uid="{00000000-0006-0000-0000-00004A000000}">
      <text>
        <r>
          <rPr>
            <b/>
            <sz val="8"/>
            <color indexed="81"/>
            <rFont val="Tahoma"/>
            <family val="2"/>
          </rPr>
          <t>MUJERES</t>
        </r>
        <r>
          <rPr>
            <sz val="8"/>
            <color indexed="81"/>
            <rFont val="Tahoma"/>
            <family val="2"/>
          </rPr>
          <t xml:space="preserve">
</t>
        </r>
      </text>
    </comment>
    <comment ref="AT30" authorId="2" shapeId="0" xr:uid="{00000000-0006-0000-0000-00004B000000}">
      <text>
        <r>
          <rPr>
            <b/>
            <sz val="8"/>
            <color indexed="81"/>
            <rFont val="Tahoma"/>
            <family val="2"/>
          </rPr>
          <t>HOMBRES</t>
        </r>
      </text>
    </comment>
    <comment ref="AV30" authorId="2" shapeId="0" xr:uid="{00000000-0006-0000-0000-00004C000000}">
      <text>
        <r>
          <rPr>
            <b/>
            <sz val="8"/>
            <color indexed="81"/>
            <rFont val="Tahoma"/>
            <family val="2"/>
          </rPr>
          <t>VÍCTIMAS CONFLICTO ARMADO</t>
        </r>
        <r>
          <rPr>
            <sz val="8"/>
            <color indexed="81"/>
            <rFont val="Tahoma"/>
            <family val="2"/>
          </rPr>
          <t xml:space="preserve">
</t>
        </r>
      </text>
    </comment>
    <comment ref="AX30" authorId="2" shapeId="0" xr:uid="{00000000-0006-0000-0000-00004D000000}">
      <text>
        <r>
          <rPr>
            <b/>
            <sz val="8"/>
            <color indexed="81"/>
            <rFont val="Tahoma"/>
            <family val="2"/>
          </rPr>
          <t>DISCAPACITADOS</t>
        </r>
        <r>
          <rPr>
            <sz val="8"/>
            <color indexed="81"/>
            <rFont val="Tahoma"/>
            <family val="2"/>
          </rPr>
          <t xml:space="preserve">
</t>
        </r>
      </text>
    </comment>
    <comment ref="AY30" authorId="2" shapeId="0" xr:uid="{00000000-0006-0000-0000-00004E000000}">
      <text>
        <r>
          <rPr>
            <b/>
            <sz val="8"/>
            <color indexed="81"/>
            <rFont val="Tahoma"/>
            <family val="2"/>
          </rPr>
          <t>AFROCOLOMBIANO O RAIZAL</t>
        </r>
      </text>
    </comment>
    <comment ref="AZ30" authorId="2" shapeId="0" xr:uid="{00000000-0006-0000-0000-00004F000000}">
      <text>
        <r>
          <rPr>
            <b/>
            <sz val="8"/>
            <color indexed="81"/>
            <rFont val="Tahoma"/>
            <family val="2"/>
          </rPr>
          <t>INDÍGENAS</t>
        </r>
        <r>
          <rPr>
            <sz val="8"/>
            <color indexed="81"/>
            <rFont val="Tahoma"/>
            <family val="2"/>
          </rPr>
          <t xml:space="preserve">
</t>
        </r>
      </text>
    </comment>
    <comment ref="BA30" authorId="1" shapeId="0" xr:uid="{00000000-0006-0000-0000-000050000000}">
      <text>
        <r>
          <rPr>
            <b/>
            <sz val="9"/>
            <color indexed="81"/>
            <rFont val="Tahoma"/>
            <family val="2"/>
          </rPr>
          <t>MEDIO DE EVIDENCIA. INFORME, RESGISTRO FOTOGRAFICO, PLANILLA, ETC</t>
        </r>
      </text>
    </comment>
    <comment ref="R39" authorId="3" shapeId="0" xr:uid="{00000000-0006-0000-0000-000051000000}">
      <text>
        <r>
          <rPr>
            <b/>
            <sz val="9"/>
            <color indexed="81"/>
            <rFont val="Tahoma"/>
            <family val="2"/>
          </rPr>
          <t>COFINANCIACIÓN DEPARTAMENTO</t>
        </r>
        <r>
          <rPr>
            <sz val="9"/>
            <color indexed="81"/>
            <rFont val="Tahoma"/>
            <family val="2"/>
          </rPr>
          <t xml:space="preserve">
</t>
        </r>
      </text>
    </comment>
    <comment ref="S39" authorId="3" shapeId="0" xr:uid="{00000000-0006-0000-0000-000052000000}">
      <text>
        <r>
          <rPr>
            <b/>
            <sz val="9"/>
            <color indexed="81"/>
            <rFont val="Tahoma"/>
            <family val="2"/>
          </rPr>
          <t>COFINANCIACIÓN DEPARTAMENTO</t>
        </r>
        <r>
          <rPr>
            <sz val="9"/>
            <color indexed="81"/>
            <rFont val="Tahoma"/>
            <family val="2"/>
          </rPr>
          <t xml:space="preserve">
</t>
        </r>
      </text>
    </comment>
    <comment ref="T39" authorId="3" shapeId="0" xr:uid="{00000000-0006-0000-0000-000053000000}">
      <text>
        <r>
          <rPr>
            <b/>
            <sz val="9"/>
            <color indexed="81"/>
            <rFont val="Tahoma"/>
            <family val="2"/>
          </rPr>
          <t>COFINACIACIÓN NACIÓN</t>
        </r>
      </text>
    </comment>
    <comment ref="U39" authorId="3" shapeId="0" xr:uid="{00000000-0006-0000-0000-000054000000}">
      <text>
        <r>
          <rPr>
            <b/>
            <sz val="9"/>
            <color indexed="81"/>
            <rFont val="Tahoma"/>
            <family val="2"/>
          </rPr>
          <t>COFINACIACIÓN NACIÓN</t>
        </r>
      </text>
    </comment>
    <comment ref="V39" authorId="3" shapeId="0" xr:uid="{00000000-0006-0000-0000-000055000000}">
      <text>
        <r>
          <rPr>
            <b/>
            <sz val="9"/>
            <color indexed="81"/>
            <rFont val="Tahoma"/>
            <family val="2"/>
          </rPr>
          <t>CRÉDITO</t>
        </r>
      </text>
    </comment>
    <comment ref="W39" authorId="3" shapeId="0" xr:uid="{00000000-0006-0000-0000-000056000000}">
      <text>
        <r>
          <rPr>
            <b/>
            <sz val="9"/>
            <color indexed="81"/>
            <rFont val="Tahoma"/>
            <family val="2"/>
          </rPr>
          <t>CRÉDITO</t>
        </r>
      </text>
    </comment>
    <comment ref="X39" authorId="3" shapeId="0" xr:uid="{00000000-0006-0000-0000-000057000000}">
      <text>
        <r>
          <rPr>
            <b/>
            <sz val="9"/>
            <color indexed="81"/>
            <rFont val="Tahoma"/>
            <family val="2"/>
          </rPr>
          <t>OTROS</t>
        </r>
      </text>
    </comment>
    <comment ref="Y39" authorId="3" shapeId="0" xr:uid="{00000000-0006-0000-0000-000058000000}">
      <text>
        <r>
          <rPr>
            <b/>
            <sz val="9"/>
            <color indexed="81"/>
            <rFont val="Tahoma"/>
            <family val="2"/>
          </rPr>
          <t>OTROS</t>
        </r>
      </text>
    </comment>
    <comment ref="Z39" authorId="3" shapeId="0" xr:uid="{00000000-0006-0000-0000-000059000000}">
      <text>
        <r>
          <rPr>
            <b/>
            <sz val="9"/>
            <color indexed="81"/>
            <rFont val="Tahoma"/>
            <family val="2"/>
          </rPr>
          <t>RECURSOS PROPIOS</t>
        </r>
      </text>
    </comment>
    <comment ref="AA39" authorId="3" shapeId="0" xr:uid="{00000000-0006-0000-0000-00005A000000}">
      <text>
        <r>
          <rPr>
            <b/>
            <sz val="9"/>
            <color indexed="81"/>
            <rFont val="Tahoma"/>
            <family val="2"/>
          </rPr>
          <t>RECURSOS PROPIOS</t>
        </r>
      </text>
    </comment>
    <comment ref="AB39" authorId="3" shapeId="0" xr:uid="{00000000-0006-0000-0000-00005B000000}">
      <text>
        <r>
          <rPr>
            <b/>
            <sz val="9"/>
            <color indexed="81"/>
            <rFont val="Tahoma"/>
            <family val="2"/>
          </rPr>
          <t>SGP</t>
        </r>
      </text>
    </comment>
    <comment ref="AC39" authorId="3" shapeId="0" xr:uid="{00000000-0006-0000-0000-00005C000000}">
      <text>
        <r>
          <rPr>
            <b/>
            <sz val="9"/>
            <color indexed="81"/>
            <rFont val="Tahoma"/>
            <family val="2"/>
          </rPr>
          <t>SGP</t>
        </r>
      </text>
    </comment>
    <comment ref="AD39" authorId="3" shapeId="0" xr:uid="{00000000-0006-0000-0000-00005D000000}">
      <text>
        <r>
          <rPr>
            <b/>
            <sz val="9"/>
            <color indexed="81"/>
            <rFont val="Tahoma"/>
            <family val="2"/>
          </rPr>
          <t>REGALÍAS</t>
        </r>
      </text>
    </comment>
    <comment ref="AE39" authorId="3" shapeId="0" xr:uid="{00000000-0006-0000-0000-00005E000000}">
      <text>
        <r>
          <rPr>
            <b/>
            <sz val="9"/>
            <color indexed="81"/>
            <rFont val="Tahoma"/>
            <family val="2"/>
          </rPr>
          <t>REGALÍAS</t>
        </r>
      </text>
    </comment>
    <comment ref="AF39" authorId="3" shapeId="0" xr:uid="{00000000-0006-0000-0000-00005F000000}">
      <text>
        <r>
          <rPr>
            <b/>
            <sz val="9"/>
            <color indexed="81"/>
            <rFont val="Tahoma"/>
            <family val="2"/>
          </rPr>
          <t>RECURSOS FUNCIONAMIENTO</t>
        </r>
      </text>
    </comment>
    <comment ref="AG39" authorId="3" shapeId="0" xr:uid="{00000000-0006-0000-0000-000060000000}">
      <text>
        <r>
          <rPr>
            <b/>
            <sz val="9"/>
            <color indexed="81"/>
            <rFont val="Tahoma"/>
            <family val="2"/>
          </rPr>
          <t>RECURSOS FUNCIONAMIENTO</t>
        </r>
      </text>
    </comment>
    <comment ref="AH39" authorId="3" shapeId="0" xr:uid="{00000000-0006-0000-0000-000061000000}">
      <text>
        <r>
          <rPr>
            <b/>
            <sz val="9"/>
            <color indexed="81"/>
            <rFont val="Tahoma"/>
            <family val="2"/>
          </rPr>
          <t>RECURSOS GESTIONADOS</t>
        </r>
      </text>
    </comment>
    <comment ref="AI39" authorId="3" shapeId="0" xr:uid="{00000000-0006-0000-0000-000062000000}">
      <text>
        <r>
          <rPr>
            <b/>
            <sz val="9"/>
            <color indexed="81"/>
            <rFont val="Tahoma"/>
            <family val="2"/>
          </rPr>
          <t>RECURSOS GESTIONADOS</t>
        </r>
      </text>
    </comment>
    <comment ref="AJ39" authorId="3" shapeId="0" xr:uid="{00000000-0006-0000-0000-000063000000}">
      <text>
        <r>
          <rPr>
            <b/>
            <sz val="9"/>
            <color indexed="81"/>
            <rFont val="Tahoma"/>
            <family val="2"/>
          </rPr>
          <t>TOTALES</t>
        </r>
        <r>
          <rPr>
            <sz val="9"/>
            <color indexed="81"/>
            <rFont val="Tahoma"/>
            <family val="2"/>
          </rPr>
          <t xml:space="preserve">
</t>
        </r>
      </text>
    </comment>
    <comment ref="AK39" authorId="3" shapeId="0" xr:uid="{00000000-0006-0000-0000-000064000000}">
      <text>
        <r>
          <rPr>
            <b/>
            <sz val="9"/>
            <color indexed="81"/>
            <rFont val="Tahoma"/>
            <family val="2"/>
          </rPr>
          <t>TOTALES</t>
        </r>
        <r>
          <rPr>
            <sz val="9"/>
            <color indexed="81"/>
            <rFont val="Tahoma"/>
            <family val="2"/>
          </rPr>
          <t xml:space="preserve">
</t>
        </r>
      </text>
    </comment>
    <comment ref="AL39" authorId="2" shapeId="0" xr:uid="{00000000-0006-0000-0000-000065000000}">
      <text>
        <r>
          <rPr>
            <b/>
            <sz val="8"/>
            <color indexed="81"/>
            <rFont val="Tahoma"/>
            <family val="2"/>
          </rPr>
          <t>PRIMERA INFANCIA (0 a 5 años)</t>
        </r>
        <r>
          <rPr>
            <sz val="8"/>
            <color indexed="81"/>
            <rFont val="Tahoma"/>
            <family val="2"/>
          </rPr>
          <t xml:space="preserve">
</t>
        </r>
      </text>
    </comment>
    <comment ref="AM39" authorId="2" shapeId="0" xr:uid="{00000000-0006-0000-0000-000066000000}">
      <text>
        <r>
          <rPr>
            <b/>
            <sz val="8"/>
            <color indexed="81"/>
            <rFont val="Tahoma"/>
            <family val="2"/>
          </rPr>
          <t>INFANCIA (6 a 11 años)</t>
        </r>
        <r>
          <rPr>
            <sz val="8"/>
            <color indexed="81"/>
            <rFont val="Tahoma"/>
            <family val="2"/>
          </rPr>
          <t xml:space="preserve">
</t>
        </r>
      </text>
    </comment>
    <comment ref="AN39" authorId="2" shapeId="0" xr:uid="{00000000-0006-0000-0000-000067000000}">
      <text>
        <r>
          <rPr>
            <b/>
            <sz val="8"/>
            <color indexed="81"/>
            <rFont val="Tahoma"/>
            <family val="2"/>
          </rPr>
          <t>ADOLESCENCIA (12 A 17 años)</t>
        </r>
      </text>
    </comment>
    <comment ref="AO39" authorId="2" shapeId="0" xr:uid="{00000000-0006-0000-0000-000068000000}">
      <text>
        <r>
          <rPr>
            <b/>
            <sz val="8"/>
            <color indexed="81"/>
            <rFont val="Tahoma"/>
            <family val="2"/>
          </rPr>
          <t>JUVENTUD (18 a 28 años)</t>
        </r>
        <r>
          <rPr>
            <sz val="8"/>
            <color indexed="81"/>
            <rFont val="Tahoma"/>
            <family val="2"/>
          </rPr>
          <t xml:space="preserve">
</t>
        </r>
      </text>
    </comment>
    <comment ref="AP39"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6A000000}">
      <text>
        <r>
          <rPr>
            <b/>
            <sz val="8"/>
            <color indexed="81"/>
            <rFont val="Tahoma"/>
            <family val="2"/>
          </rPr>
          <t>ADULTO MAYOR  (61 años en adelante)</t>
        </r>
        <r>
          <rPr>
            <sz val="8"/>
            <color indexed="81"/>
            <rFont val="Tahoma"/>
            <family val="2"/>
          </rPr>
          <t xml:space="preserve">
</t>
        </r>
      </text>
    </comment>
    <comment ref="AS39" authorId="2" shapeId="0" xr:uid="{00000000-0006-0000-0000-00006B000000}">
      <text>
        <r>
          <rPr>
            <b/>
            <sz val="8"/>
            <color indexed="81"/>
            <rFont val="Tahoma"/>
            <family val="2"/>
          </rPr>
          <t>MUJERES</t>
        </r>
        <r>
          <rPr>
            <sz val="8"/>
            <color indexed="81"/>
            <rFont val="Tahoma"/>
            <family val="2"/>
          </rPr>
          <t xml:space="preserve">
</t>
        </r>
      </text>
    </comment>
    <comment ref="AT39" authorId="2" shapeId="0" xr:uid="{00000000-0006-0000-0000-00006C000000}">
      <text>
        <r>
          <rPr>
            <b/>
            <sz val="8"/>
            <color indexed="81"/>
            <rFont val="Tahoma"/>
            <family val="2"/>
          </rPr>
          <t>HOMBRES</t>
        </r>
      </text>
    </comment>
    <comment ref="AV39" authorId="2" shapeId="0" xr:uid="{00000000-0006-0000-0000-00006D000000}">
      <text>
        <r>
          <rPr>
            <b/>
            <sz val="8"/>
            <color indexed="81"/>
            <rFont val="Tahoma"/>
            <family val="2"/>
          </rPr>
          <t>VÍCTIMAS CONFLICTO ARMADO</t>
        </r>
        <r>
          <rPr>
            <sz val="8"/>
            <color indexed="81"/>
            <rFont val="Tahoma"/>
            <family val="2"/>
          </rPr>
          <t xml:space="preserve">
</t>
        </r>
      </text>
    </comment>
    <comment ref="AX39" authorId="2" shapeId="0" xr:uid="{00000000-0006-0000-0000-00006E000000}">
      <text>
        <r>
          <rPr>
            <b/>
            <sz val="8"/>
            <color indexed="81"/>
            <rFont val="Tahoma"/>
            <family val="2"/>
          </rPr>
          <t>DISCAPACITADOS</t>
        </r>
        <r>
          <rPr>
            <sz val="8"/>
            <color indexed="81"/>
            <rFont val="Tahoma"/>
            <family val="2"/>
          </rPr>
          <t xml:space="preserve">
</t>
        </r>
      </text>
    </comment>
    <comment ref="AY39" authorId="2" shapeId="0" xr:uid="{00000000-0006-0000-0000-00006F000000}">
      <text>
        <r>
          <rPr>
            <b/>
            <sz val="8"/>
            <color indexed="81"/>
            <rFont val="Tahoma"/>
            <family val="2"/>
          </rPr>
          <t>AFROCOLOMBIANO O RAIZAL</t>
        </r>
      </text>
    </comment>
    <comment ref="AZ39" authorId="2" shapeId="0" xr:uid="{00000000-0006-0000-0000-000070000000}">
      <text>
        <r>
          <rPr>
            <b/>
            <sz val="8"/>
            <color indexed="81"/>
            <rFont val="Tahoma"/>
            <family val="2"/>
          </rPr>
          <t>INDÍGENAS</t>
        </r>
        <r>
          <rPr>
            <sz val="8"/>
            <color indexed="81"/>
            <rFont val="Tahoma"/>
            <family val="2"/>
          </rPr>
          <t xml:space="preserve">
</t>
        </r>
      </text>
    </comment>
    <comment ref="BA39" authorId="1" shapeId="0" xr:uid="{00000000-0006-0000-0000-000071000000}">
      <text>
        <r>
          <rPr>
            <b/>
            <sz val="9"/>
            <color indexed="81"/>
            <rFont val="Tahoma"/>
            <family val="2"/>
          </rPr>
          <t>MEDIO DE EVIDENCIA. INFORME, RESGISTRO FOTOGRAFICO, PLANILLA, ETC</t>
        </r>
      </text>
    </comment>
    <comment ref="R52" authorId="3" shapeId="0" xr:uid="{00000000-0006-0000-0000-000072000000}">
      <text>
        <r>
          <rPr>
            <b/>
            <sz val="9"/>
            <color indexed="81"/>
            <rFont val="Tahoma"/>
            <family val="2"/>
          </rPr>
          <t>COFINANCIACIÓN DEPARTAMENTO</t>
        </r>
        <r>
          <rPr>
            <sz val="9"/>
            <color indexed="81"/>
            <rFont val="Tahoma"/>
            <family val="2"/>
          </rPr>
          <t xml:space="preserve">
</t>
        </r>
      </text>
    </comment>
    <comment ref="S52" authorId="3" shapeId="0" xr:uid="{00000000-0006-0000-0000-000073000000}">
      <text>
        <r>
          <rPr>
            <b/>
            <sz val="9"/>
            <color indexed="81"/>
            <rFont val="Tahoma"/>
            <family val="2"/>
          </rPr>
          <t>COFINANCIACIÓN DEPARTAMENTO</t>
        </r>
        <r>
          <rPr>
            <sz val="9"/>
            <color indexed="81"/>
            <rFont val="Tahoma"/>
            <family val="2"/>
          </rPr>
          <t xml:space="preserve">
</t>
        </r>
      </text>
    </comment>
    <comment ref="T52" authorId="3" shapeId="0" xr:uid="{00000000-0006-0000-0000-000074000000}">
      <text>
        <r>
          <rPr>
            <b/>
            <sz val="9"/>
            <color indexed="81"/>
            <rFont val="Tahoma"/>
            <family val="2"/>
          </rPr>
          <t>COFINACIACIÓN NACIÓN</t>
        </r>
      </text>
    </comment>
    <comment ref="U52" authorId="3" shapeId="0" xr:uid="{00000000-0006-0000-0000-000075000000}">
      <text>
        <r>
          <rPr>
            <b/>
            <sz val="9"/>
            <color indexed="81"/>
            <rFont val="Tahoma"/>
            <family val="2"/>
          </rPr>
          <t>COFINACIACIÓN NACIÓN</t>
        </r>
      </text>
    </comment>
    <comment ref="V52" authorId="3" shapeId="0" xr:uid="{00000000-0006-0000-0000-000076000000}">
      <text>
        <r>
          <rPr>
            <b/>
            <sz val="9"/>
            <color indexed="81"/>
            <rFont val="Tahoma"/>
            <family val="2"/>
          </rPr>
          <t>CRÉDITO</t>
        </r>
      </text>
    </comment>
    <comment ref="W52" authorId="3" shapeId="0" xr:uid="{00000000-0006-0000-0000-000077000000}">
      <text>
        <r>
          <rPr>
            <b/>
            <sz val="9"/>
            <color indexed="81"/>
            <rFont val="Tahoma"/>
            <family val="2"/>
          </rPr>
          <t>CRÉDITO</t>
        </r>
      </text>
    </comment>
    <comment ref="X52" authorId="3" shapeId="0" xr:uid="{00000000-0006-0000-0000-000078000000}">
      <text>
        <r>
          <rPr>
            <b/>
            <sz val="9"/>
            <color indexed="81"/>
            <rFont val="Tahoma"/>
            <family val="2"/>
          </rPr>
          <t>OTROS</t>
        </r>
      </text>
    </comment>
    <comment ref="Y52" authorId="3" shapeId="0" xr:uid="{00000000-0006-0000-0000-000079000000}">
      <text>
        <r>
          <rPr>
            <b/>
            <sz val="9"/>
            <color indexed="81"/>
            <rFont val="Tahoma"/>
            <family val="2"/>
          </rPr>
          <t>OTROS</t>
        </r>
      </text>
    </comment>
    <comment ref="Z52" authorId="3" shapeId="0" xr:uid="{00000000-0006-0000-0000-00007A000000}">
      <text>
        <r>
          <rPr>
            <b/>
            <sz val="9"/>
            <color indexed="81"/>
            <rFont val="Tahoma"/>
            <family val="2"/>
          </rPr>
          <t>RECURSOS PROPIOS</t>
        </r>
      </text>
    </comment>
    <comment ref="AA52" authorId="3" shapeId="0" xr:uid="{00000000-0006-0000-0000-00007B000000}">
      <text>
        <r>
          <rPr>
            <b/>
            <sz val="9"/>
            <color indexed="81"/>
            <rFont val="Tahoma"/>
            <family val="2"/>
          </rPr>
          <t>RECURSOS PROPIOS</t>
        </r>
      </text>
    </comment>
    <comment ref="AB52" authorId="3" shapeId="0" xr:uid="{00000000-0006-0000-0000-00007C000000}">
      <text>
        <r>
          <rPr>
            <b/>
            <sz val="9"/>
            <color indexed="81"/>
            <rFont val="Tahoma"/>
            <family val="2"/>
          </rPr>
          <t>SGP</t>
        </r>
      </text>
    </comment>
    <comment ref="AC52" authorId="3" shapeId="0" xr:uid="{00000000-0006-0000-0000-00007D000000}">
      <text>
        <r>
          <rPr>
            <b/>
            <sz val="9"/>
            <color indexed="81"/>
            <rFont val="Tahoma"/>
            <family val="2"/>
          </rPr>
          <t>SGP</t>
        </r>
      </text>
    </comment>
    <comment ref="AD52" authorId="3" shapeId="0" xr:uid="{00000000-0006-0000-0000-00007E000000}">
      <text>
        <r>
          <rPr>
            <b/>
            <sz val="9"/>
            <color indexed="81"/>
            <rFont val="Tahoma"/>
            <family val="2"/>
          </rPr>
          <t>REGALÍAS</t>
        </r>
      </text>
    </comment>
    <comment ref="AE52" authorId="3" shapeId="0" xr:uid="{00000000-0006-0000-0000-00007F000000}">
      <text>
        <r>
          <rPr>
            <b/>
            <sz val="9"/>
            <color indexed="81"/>
            <rFont val="Tahoma"/>
            <family val="2"/>
          </rPr>
          <t>REGALÍAS</t>
        </r>
      </text>
    </comment>
    <comment ref="AF52" authorId="3" shapeId="0" xr:uid="{00000000-0006-0000-0000-000080000000}">
      <text>
        <r>
          <rPr>
            <b/>
            <sz val="9"/>
            <color indexed="81"/>
            <rFont val="Tahoma"/>
            <family val="2"/>
          </rPr>
          <t>RECURSOS FUNCIONAMIENTO</t>
        </r>
      </text>
    </comment>
    <comment ref="AG52" authorId="3" shapeId="0" xr:uid="{00000000-0006-0000-0000-000081000000}">
      <text>
        <r>
          <rPr>
            <b/>
            <sz val="9"/>
            <color indexed="81"/>
            <rFont val="Tahoma"/>
            <family val="2"/>
          </rPr>
          <t>RECURSOS FUNCIONAMIENTO</t>
        </r>
      </text>
    </comment>
    <comment ref="AH52" authorId="3" shapeId="0" xr:uid="{00000000-0006-0000-0000-000082000000}">
      <text>
        <r>
          <rPr>
            <b/>
            <sz val="9"/>
            <color indexed="81"/>
            <rFont val="Tahoma"/>
            <family val="2"/>
          </rPr>
          <t>RECURSOS GESTIONADOS</t>
        </r>
      </text>
    </comment>
    <comment ref="AI52" authorId="3" shapeId="0" xr:uid="{00000000-0006-0000-0000-000083000000}">
      <text>
        <r>
          <rPr>
            <b/>
            <sz val="9"/>
            <color indexed="81"/>
            <rFont val="Tahoma"/>
            <family val="2"/>
          </rPr>
          <t>RECURSOS GESTIONADOS</t>
        </r>
      </text>
    </comment>
    <comment ref="AJ52" authorId="3" shapeId="0" xr:uid="{00000000-0006-0000-0000-000084000000}">
      <text>
        <r>
          <rPr>
            <b/>
            <sz val="9"/>
            <color indexed="81"/>
            <rFont val="Tahoma"/>
            <family val="2"/>
          </rPr>
          <t>TOTALES</t>
        </r>
        <r>
          <rPr>
            <sz val="9"/>
            <color indexed="81"/>
            <rFont val="Tahoma"/>
            <family val="2"/>
          </rPr>
          <t xml:space="preserve">
</t>
        </r>
      </text>
    </comment>
    <comment ref="AK52" authorId="3" shapeId="0" xr:uid="{00000000-0006-0000-0000-000085000000}">
      <text>
        <r>
          <rPr>
            <b/>
            <sz val="9"/>
            <color indexed="81"/>
            <rFont val="Tahoma"/>
            <family val="2"/>
          </rPr>
          <t>TOTALES</t>
        </r>
        <r>
          <rPr>
            <sz val="9"/>
            <color indexed="81"/>
            <rFont val="Tahoma"/>
            <family val="2"/>
          </rPr>
          <t xml:space="preserve">
</t>
        </r>
      </text>
    </comment>
    <comment ref="AL52" authorId="2" shapeId="0" xr:uid="{00000000-0006-0000-0000-000086000000}">
      <text>
        <r>
          <rPr>
            <b/>
            <sz val="8"/>
            <color indexed="81"/>
            <rFont val="Tahoma"/>
            <family val="2"/>
          </rPr>
          <t>PRIMERA INFANCIA (0 a 5 años)</t>
        </r>
        <r>
          <rPr>
            <sz val="8"/>
            <color indexed="81"/>
            <rFont val="Tahoma"/>
            <family val="2"/>
          </rPr>
          <t xml:space="preserve">
</t>
        </r>
      </text>
    </comment>
    <comment ref="AM52" authorId="2" shapeId="0" xr:uid="{00000000-0006-0000-0000-000087000000}">
      <text>
        <r>
          <rPr>
            <b/>
            <sz val="8"/>
            <color indexed="81"/>
            <rFont val="Tahoma"/>
            <family val="2"/>
          </rPr>
          <t>INFANCIA (6 a 11 años)</t>
        </r>
        <r>
          <rPr>
            <sz val="8"/>
            <color indexed="81"/>
            <rFont val="Tahoma"/>
            <family val="2"/>
          </rPr>
          <t xml:space="preserve">
</t>
        </r>
      </text>
    </comment>
    <comment ref="AN52" authorId="2" shapeId="0" xr:uid="{00000000-0006-0000-0000-000088000000}">
      <text>
        <r>
          <rPr>
            <b/>
            <sz val="8"/>
            <color indexed="81"/>
            <rFont val="Tahoma"/>
            <family val="2"/>
          </rPr>
          <t>ADOLESCENCIA (12 A 17 años)</t>
        </r>
      </text>
    </comment>
    <comment ref="AO52" authorId="2" shapeId="0" xr:uid="{00000000-0006-0000-0000-000089000000}">
      <text>
        <r>
          <rPr>
            <b/>
            <sz val="8"/>
            <color indexed="81"/>
            <rFont val="Tahoma"/>
            <family val="2"/>
          </rPr>
          <t>JUVENTUD (18 a 28 años)</t>
        </r>
        <r>
          <rPr>
            <sz val="8"/>
            <color indexed="81"/>
            <rFont val="Tahoma"/>
            <family val="2"/>
          </rPr>
          <t xml:space="preserve">
</t>
        </r>
      </text>
    </comment>
    <comment ref="AP52"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52" authorId="2" shapeId="0" xr:uid="{00000000-0006-0000-0000-00008B000000}">
      <text>
        <r>
          <rPr>
            <b/>
            <sz val="8"/>
            <color indexed="81"/>
            <rFont val="Tahoma"/>
            <family val="2"/>
          </rPr>
          <t>ADULTO MAYOR  (61 años en adelante)</t>
        </r>
        <r>
          <rPr>
            <sz val="8"/>
            <color indexed="81"/>
            <rFont val="Tahoma"/>
            <family val="2"/>
          </rPr>
          <t xml:space="preserve">
</t>
        </r>
      </text>
    </comment>
    <comment ref="AS52" authorId="2" shapeId="0" xr:uid="{00000000-0006-0000-0000-00008C000000}">
      <text>
        <r>
          <rPr>
            <b/>
            <sz val="8"/>
            <color indexed="81"/>
            <rFont val="Tahoma"/>
            <family val="2"/>
          </rPr>
          <t>MUJERES</t>
        </r>
        <r>
          <rPr>
            <sz val="8"/>
            <color indexed="81"/>
            <rFont val="Tahoma"/>
            <family val="2"/>
          </rPr>
          <t xml:space="preserve">
</t>
        </r>
      </text>
    </comment>
    <comment ref="AT52" authorId="2" shapeId="0" xr:uid="{00000000-0006-0000-0000-00008D000000}">
      <text>
        <r>
          <rPr>
            <b/>
            <sz val="8"/>
            <color indexed="81"/>
            <rFont val="Tahoma"/>
            <family val="2"/>
          </rPr>
          <t>HOMBRES</t>
        </r>
      </text>
    </comment>
    <comment ref="AV52" authorId="2" shapeId="0" xr:uid="{00000000-0006-0000-0000-00008E000000}">
      <text>
        <r>
          <rPr>
            <b/>
            <sz val="8"/>
            <color indexed="81"/>
            <rFont val="Tahoma"/>
            <family val="2"/>
          </rPr>
          <t>VÍCTIMAS CONFLICTO ARMADO</t>
        </r>
        <r>
          <rPr>
            <sz val="8"/>
            <color indexed="81"/>
            <rFont val="Tahoma"/>
            <family val="2"/>
          </rPr>
          <t xml:space="preserve">
</t>
        </r>
      </text>
    </comment>
    <comment ref="AX52" authorId="2" shapeId="0" xr:uid="{00000000-0006-0000-0000-00008F000000}">
      <text>
        <r>
          <rPr>
            <b/>
            <sz val="8"/>
            <color indexed="81"/>
            <rFont val="Tahoma"/>
            <family val="2"/>
          </rPr>
          <t>DISCAPACITADOS</t>
        </r>
        <r>
          <rPr>
            <sz val="8"/>
            <color indexed="81"/>
            <rFont val="Tahoma"/>
            <family val="2"/>
          </rPr>
          <t xml:space="preserve">
</t>
        </r>
      </text>
    </comment>
    <comment ref="AY52" authorId="2" shapeId="0" xr:uid="{00000000-0006-0000-0000-000090000000}">
      <text>
        <r>
          <rPr>
            <b/>
            <sz val="8"/>
            <color indexed="81"/>
            <rFont val="Tahoma"/>
            <family val="2"/>
          </rPr>
          <t>AFROCOLOMBIANO O RAIZAL</t>
        </r>
      </text>
    </comment>
    <comment ref="AZ52" authorId="2" shapeId="0" xr:uid="{00000000-0006-0000-0000-000091000000}">
      <text>
        <r>
          <rPr>
            <b/>
            <sz val="8"/>
            <color indexed="81"/>
            <rFont val="Tahoma"/>
            <family val="2"/>
          </rPr>
          <t>INDÍGENAS</t>
        </r>
        <r>
          <rPr>
            <sz val="8"/>
            <color indexed="81"/>
            <rFont val="Tahoma"/>
            <family val="2"/>
          </rPr>
          <t xml:space="preserve">
</t>
        </r>
      </text>
    </comment>
    <comment ref="BA52" authorId="1" shapeId="0" xr:uid="{00000000-0006-0000-0000-000092000000}">
      <text>
        <r>
          <rPr>
            <b/>
            <sz val="9"/>
            <color indexed="81"/>
            <rFont val="Tahoma"/>
            <family val="2"/>
          </rPr>
          <t>MEDIO DE EVIDENCIA. INFORME, RESGISTRO FOTOGRAFICO, PLANILLA, ETC</t>
        </r>
      </text>
    </comment>
    <comment ref="R69" authorId="3" shapeId="0" xr:uid="{00000000-0006-0000-0000-000093000000}">
      <text>
        <r>
          <rPr>
            <b/>
            <sz val="9"/>
            <color indexed="81"/>
            <rFont val="Tahoma"/>
            <family val="2"/>
          </rPr>
          <t>COFINANCIACIÓN DEPARTAMENTO</t>
        </r>
        <r>
          <rPr>
            <sz val="9"/>
            <color indexed="81"/>
            <rFont val="Tahoma"/>
            <family val="2"/>
          </rPr>
          <t xml:space="preserve">
</t>
        </r>
      </text>
    </comment>
    <comment ref="S69" authorId="3" shapeId="0" xr:uid="{00000000-0006-0000-0000-000094000000}">
      <text>
        <r>
          <rPr>
            <b/>
            <sz val="9"/>
            <color indexed="81"/>
            <rFont val="Tahoma"/>
            <family val="2"/>
          </rPr>
          <t>COFINANCIACIÓN DEPARTAMENTO</t>
        </r>
        <r>
          <rPr>
            <sz val="9"/>
            <color indexed="81"/>
            <rFont val="Tahoma"/>
            <family val="2"/>
          </rPr>
          <t xml:space="preserve">
</t>
        </r>
      </text>
    </comment>
    <comment ref="T69" authorId="3" shapeId="0" xr:uid="{00000000-0006-0000-0000-000095000000}">
      <text>
        <r>
          <rPr>
            <b/>
            <sz val="9"/>
            <color indexed="81"/>
            <rFont val="Tahoma"/>
            <family val="2"/>
          </rPr>
          <t>COFINACIACIÓN NACIÓN</t>
        </r>
      </text>
    </comment>
    <comment ref="U69" authorId="3" shapeId="0" xr:uid="{00000000-0006-0000-0000-000096000000}">
      <text>
        <r>
          <rPr>
            <b/>
            <sz val="9"/>
            <color indexed="81"/>
            <rFont val="Tahoma"/>
            <family val="2"/>
          </rPr>
          <t>COFINACIACIÓN NACIÓN</t>
        </r>
      </text>
    </comment>
    <comment ref="V69" authorId="3" shapeId="0" xr:uid="{00000000-0006-0000-0000-000097000000}">
      <text>
        <r>
          <rPr>
            <b/>
            <sz val="9"/>
            <color indexed="81"/>
            <rFont val="Tahoma"/>
            <family val="2"/>
          </rPr>
          <t>CRÉDITO</t>
        </r>
      </text>
    </comment>
    <comment ref="W69" authorId="3" shapeId="0" xr:uid="{00000000-0006-0000-0000-000098000000}">
      <text>
        <r>
          <rPr>
            <b/>
            <sz val="9"/>
            <color indexed="81"/>
            <rFont val="Tahoma"/>
            <family val="2"/>
          </rPr>
          <t>CRÉDITO</t>
        </r>
      </text>
    </comment>
    <comment ref="X69" authorId="3" shapeId="0" xr:uid="{00000000-0006-0000-0000-000099000000}">
      <text>
        <r>
          <rPr>
            <b/>
            <sz val="9"/>
            <color indexed="81"/>
            <rFont val="Tahoma"/>
            <family val="2"/>
          </rPr>
          <t>OTROS</t>
        </r>
      </text>
    </comment>
    <comment ref="Y69" authorId="3" shapeId="0" xr:uid="{00000000-0006-0000-0000-00009A000000}">
      <text>
        <r>
          <rPr>
            <b/>
            <sz val="9"/>
            <color indexed="81"/>
            <rFont val="Tahoma"/>
            <family val="2"/>
          </rPr>
          <t>OTROS</t>
        </r>
      </text>
    </comment>
    <comment ref="Z69" authorId="3" shapeId="0" xr:uid="{00000000-0006-0000-0000-00009B000000}">
      <text>
        <r>
          <rPr>
            <b/>
            <sz val="9"/>
            <color indexed="81"/>
            <rFont val="Tahoma"/>
            <family val="2"/>
          </rPr>
          <t>RECURSOS PROPIOS</t>
        </r>
      </text>
    </comment>
    <comment ref="AA69" authorId="3" shapeId="0" xr:uid="{00000000-0006-0000-0000-00009C000000}">
      <text>
        <r>
          <rPr>
            <b/>
            <sz val="9"/>
            <color indexed="81"/>
            <rFont val="Tahoma"/>
            <family val="2"/>
          </rPr>
          <t>RECURSOS PROPIOS</t>
        </r>
      </text>
    </comment>
    <comment ref="AB69" authorId="3" shapeId="0" xr:uid="{00000000-0006-0000-0000-00009D000000}">
      <text>
        <r>
          <rPr>
            <b/>
            <sz val="9"/>
            <color indexed="81"/>
            <rFont val="Tahoma"/>
            <family val="2"/>
          </rPr>
          <t>SGP</t>
        </r>
      </text>
    </comment>
    <comment ref="AC69" authorId="3" shapeId="0" xr:uid="{00000000-0006-0000-0000-00009E000000}">
      <text>
        <r>
          <rPr>
            <b/>
            <sz val="9"/>
            <color indexed="81"/>
            <rFont val="Tahoma"/>
            <family val="2"/>
          </rPr>
          <t>SGP</t>
        </r>
      </text>
    </comment>
    <comment ref="AD69" authorId="3" shapeId="0" xr:uid="{00000000-0006-0000-0000-00009F000000}">
      <text>
        <r>
          <rPr>
            <b/>
            <sz val="9"/>
            <color indexed="81"/>
            <rFont val="Tahoma"/>
            <family val="2"/>
          </rPr>
          <t>REGALÍAS</t>
        </r>
      </text>
    </comment>
    <comment ref="AE69" authorId="3" shapeId="0" xr:uid="{00000000-0006-0000-0000-0000A0000000}">
      <text>
        <r>
          <rPr>
            <b/>
            <sz val="9"/>
            <color indexed="81"/>
            <rFont val="Tahoma"/>
            <family val="2"/>
          </rPr>
          <t>REGALÍAS</t>
        </r>
      </text>
    </comment>
    <comment ref="AF69" authorId="3" shapeId="0" xr:uid="{00000000-0006-0000-0000-0000A1000000}">
      <text>
        <r>
          <rPr>
            <b/>
            <sz val="9"/>
            <color indexed="81"/>
            <rFont val="Tahoma"/>
            <family val="2"/>
          </rPr>
          <t>RECURSOS FUNCIONAMIENTO</t>
        </r>
      </text>
    </comment>
    <comment ref="AG69" authorId="3" shapeId="0" xr:uid="{00000000-0006-0000-0000-0000A2000000}">
      <text>
        <r>
          <rPr>
            <b/>
            <sz val="9"/>
            <color indexed="81"/>
            <rFont val="Tahoma"/>
            <family val="2"/>
          </rPr>
          <t>RECURSOS FUNCIONAMIENTO</t>
        </r>
      </text>
    </comment>
    <comment ref="AH69" authorId="3" shapeId="0" xr:uid="{00000000-0006-0000-0000-0000A3000000}">
      <text>
        <r>
          <rPr>
            <b/>
            <sz val="9"/>
            <color indexed="81"/>
            <rFont val="Tahoma"/>
            <family val="2"/>
          </rPr>
          <t>RECURSOS GESTIONADOS</t>
        </r>
      </text>
    </comment>
    <comment ref="AI69" authorId="3" shapeId="0" xr:uid="{00000000-0006-0000-0000-0000A4000000}">
      <text>
        <r>
          <rPr>
            <b/>
            <sz val="9"/>
            <color indexed="81"/>
            <rFont val="Tahoma"/>
            <family val="2"/>
          </rPr>
          <t>RECURSOS GESTIONADOS</t>
        </r>
      </text>
    </comment>
    <comment ref="AJ69" authorId="3" shapeId="0" xr:uid="{00000000-0006-0000-0000-0000A5000000}">
      <text>
        <r>
          <rPr>
            <b/>
            <sz val="9"/>
            <color indexed="81"/>
            <rFont val="Tahoma"/>
            <family val="2"/>
          </rPr>
          <t>TOTALES</t>
        </r>
        <r>
          <rPr>
            <sz val="9"/>
            <color indexed="81"/>
            <rFont val="Tahoma"/>
            <family val="2"/>
          </rPr>
          <t xml:space="preserve">
</t>
        </r>
      </text>
    </comment>
    <comment ref="AK69" authorId="3" shapeId="0" xr:uid="{00000000-0006-0000-0000-0000A6000000}">
      <text>
        <r>
          <rPr>
            <b/>
            <sz val="9"/>
            <color indexed="81"/>
            <rFont val="Tahoma"/>
            <family val="2"/>
          </rPr>
          <t>TOTALES</t>
        </r>
        <r>
          <rPr>
            <sz val="9"/>
            <color indexed="81"/>
            <rFont val="Tahoma"/>
            <family val="2"/>
          </rPr>
          <t xml:space="preserve">
</t>
        </r>
      </text>
    </comment>
    <comment ref="AL69" authorId="2" shapeId="0" xr:uid="{00000000-0006-0000-0000-0000A7000000}">
      <text>
        <r>
          <rPr>
            <b/>
            <sz val="8"/>
            <color indexed="81"/>
            <rFont val="Tahoma"/>
            <family val="2"/>
          </rPr>
          <t>PRIMERA INFANCIA (0 a 5 años)</t>
        </r>
        <r>
          <rPr>
            <sz val="8"/>
            <color indexed="81"/>
            <rFont val="Tahoma"/>
            <family val="2"/>
          </rPr>
          <t xml:space="preserve">
</t>
        </r>
      </text>
    </comment>
    <comment ref="AM69" authorId="2" shapeId="0" xr:uid="{00000000-0006-0000-0000-0000A8000000}">
      <text>
        <r>
          <rPr>
            <b/>
            <sz val="8"/>
            <color indexed="81"/>
            <rFont val="Tahoma"/>
            <family val="2"/>
          </rPr>
          <t>INFANCIA (6 a 11 años)</t>
        </r>
        <r>
          <rPr>
            <sz val="8"/>
            <color indexed="81"/>
            <rFont val="Tahoma"/>
            <family val="2"/>
          </rPr>
          <t xml:space="preserve">
</t>
        </r>
      </text>
    </comment>
    <comment ref="AN69" authorId="2" shapeId="0" xr:uid="{00000000-0006-0000-0000-0000A9000000}">
      <text>
        <r>
          <rPr>
            <b/>
            <sz val="8"/>
            <color indexed="81"/>
            <rFont val="Tahoma"/>
            <family val="2"/>
          </rPr>
          <t>ADOLESCENCIA (12 A 17 años)</t>
        </r>
      </text>
    </comment>
    <comment ref="AO69" authorId="2" shapeId="0" xr:uid="{00000000-0006-0000-0000-0000AA000000}">
      <text>
        <r>
          <rPr>
            <b/>
            <sz val="8"/>
            <color indexed="81"/>
            <rFont val="Tahoma"/>
            <family val="2"/>
          </rPr>
          <t>JUVENTUD (18 a 28 años)</t>
        </r>
        <r>
          <rPr>
            <sz val="8"/>
            <color indexed="81"/>
            <rFont val="Tahoma"/>
            <family val="2"/>
          </rPr>
          <t xml:space="preserve">
</t>
        </r>
      </text>
    </comment>
    <comment ref="AP69"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69" authorId="2" shapeId="0" xr:uid="{00000000-0006-0000-0000-0000AC000000}">
      <text>
        <r>
          <rPr>
            <b/>
            <sz val="8"/>
            <color indexed="81"/>
            <rFont val="Tahoma"/>
            <family val="2"/>
          </rPr>
          <t>ADULTO MAYOR  (61 años en adelante)</t>
        </r>
        <r>
          <rPr>
            <sz val="8"/>
            <color indexed="81"/>
            <rFont val="Tahoma"/>
            <family val="2"/>
          </rPr>
          <t xml:space="preserve">
</t>
        </r>
      </text>
    </comment>
    <comment ref="AS69" authorId="2" shapeId="0" xr:uid="{00000000-0006-0000-0000-0000AD000000}">
      <text>
        <r>
          <rPr>
            <b/>
            <sz val="8"/>
            <color indexed="81"/>
            <rFont val="Tahoma"/>
            <family val="2"/>
          </rPr>
          <t>MUJERES</t>
        </r>
        <r>
          <rPr>
            <sz val="8"/>
            <color indexed="81"/>
            <rFont val="Tahoma"/>
            <family val="2"/>
          </rPr>
          <t xml:space="preserve">
</t>
        </r>
      </text>
    </comment>
    <comment ref="AT69" authorId="2" shapeId="0" xr:uid="{00000000-0006-0000-0000-0000AE000000}">
      <text>
        <r>
          <rPr>
            <b/>
            <sz val="8"/>
            <color indexed="81"/>
            <rFont val="Tahoma"/>
            <family val="2"/>
          </rPr>
          <t>HOMBRES</t>
        </r>
      </text>
    </comment>
    <comment ref="AV69" authorId="2" shapeId="0" xr:uid="{00000000-0006-0000-0000-0000AF000000}">
      <text>
        <r>
          <rPr>
            <b/>
            <sz val="8"/>
            <color indexed="81"/>
            <rFont val="Tahoma"/>
            <family val="2"/>
          </rPr>
          <t>VÍCTIMAS CONFLICTO ARMADO</t>
        </r>
        <r>
          <rPr>
            <sz val="8"/>
            <color indexed="81"/>
            <rFont val="Tahoma"/>
            <family val="2"/>
          </rPr>
          <t xml:space="preserve">
</t>
        </r>
      </text>
    </comment>
    <comment ref="AX69" authorId="2" shapeId="0" xr:uid="{00000000-0006-0000-0000-0000B0000000}">
      <text>
        <r>
          <rPr>
            <b/>
            <sz val="8"/>
            <color indexed="81"/>
            <rFont val="Tahoma"/>
            <family val="2"/>
          </rPr>
          <t>DISCAPACITADOS</t>
        </r>
        <r>
          <rPr>
            <sz val="8"/>
            <color indexed="81"/>
            <rFont val="Tahoma"/>
            <family val="2"/>
          </rPr>
          <t xml:space="preserve">
</t>
        </r>
      </text>
    </comment>
    <comment ref="AY69" authorId="2" shapeId="0" xr:uid="{00000000-0006-0000-0000-0000B1000000}">
      <text>
        <r>
          <rPr>
            <b/>
            <sz val="8"/>
            <color indexed="81"/>
            <rFont val="Tahoma"/>
            <family val="2"/>
          </rPr>
          <t>AFROCOLOMBIANO O RAIZAL</t>
        </r>
      </text>
    </comment>
    <comment ref="AZ69" authorId="2" shapeId="0" xr:uid="{00000000-0006-0000-0000-0000B2000000}">
      <text>
        <r>
          <rPr>
            <b/>
            <sz val="8"/>
            <color indexed="81"/>
            <rFont val="Tahoma"/>
            <family val="2"/>
          </rPr>
          <t>INDÍGENAS</t>
        </r>
        <r>
          <rPr>
            <sz val="8"/>
            <color indexed="81"/>
            <rFont val="Tahoma"/>
            <family val="2"/>
          </rPr>
          <t xml:space="preserve">
</t>
        </r>
      </text>
    </comment>
    <comment ref="BA69" authorId="1" shapeId="0" xr:uid="{00000000-0006-0000-0000-0000B3000000}">
      <text>
        <r>
          <rPr>
            <b/>
            <sz val="9"/>
            <color indexed="81"/>
            <rFont val="Tahoma"/>
            <family val="2"/>
          </rPr>
          <t>MEDIO DE EVIDENCIA. INFORME, RESGISTRO FOTOGRAFICO, PLANILLA, ETC</t>
        </r>
      </text>
    </comment>
    <comment ref="R78" authorId="3" shapeId="0" xr:uid="{00000000-0006-0000-0000-0000B4000000}">
      <text>
        <r>
          <rPr>
            <b/>
            <sz val="9"/>
            <color indexed="81"/>
            <rFont val="Tahoma"/>
            <family val="2"/>
          </rPr>
          <t>COFINANCIACIÓN DEPARTAMENTO</t>
        </r>
        <r>
          <rPr>
            <sz val="9"/>
            <color indexed="81"/>
            <rFont val="Tahoma"/>
            <family val="2"/>
          </rPr>
          <t xml:space="preserve">
</t>
        </r>
      </text>
    </comment>
    <comment ref="S78" authorId="3" shapeId="0" xr:uid="{00000000-0006-0000-0000-0000B5000000}">
      <text>
        <r>
          <rPr>
            <b/>
            <sz val="9"/>
            <color indexed="81"/>
            <rFont val="Tahoma"/>
            <family val="2"/>
          </rPr>
          <t>COFINANCIACIÓN DEPARTAMENTO</t>
        </r>
        <r>
          <rPr>
            <sz val="9"/>
            <color indexed="81"/>
            <rFont val="Tahoma"/>
            <family val="2"/>
          </rPr>
          <t xml:space="preserve">
</t>
        </r>
      </text>
    </comment>
    <comment ref="T78" authorId="3" shapeId="0" xr:uid="{00000000-0006-0000-0000-0000B6000000}">
      <text>
        <r>
          <rPr>
            <b/>
            <sz val="9"/>
            <color indexed="81"/>
            <rFont val="Tahoma"/>
            <family val="2"/>
          </rPr>
          <t>COFINACIACIÓN NACIÓN</t>
        </r>
      </text>
    </comment>
    <comment ref="U78" authorId="3" shapeId="0" xr:uid="{00000000-0006-0000-0000-0000B7000000}">
      <text>
        <r>
          <rPr>
            <b/>
            <sz val="9"/>
            <color indexed="81"/>
            <rFont val="Tahoma"/>
            <family val="2"/>
          </rPr>
          <t>COFINACIACIÓN NACIÓN</t>
        </r>
      </text>
    </comment>
    <comment ref="V78" authorId="3" shapeId="0" xr:uid="{00000000-0006-0000-0000-0000B8000000}">
      <text>
        <r>
          <rPr>
            <b/>
            <sz val="9"/>
            <color indexed="81"/>
            <rFont val="Tahoma"/>
            <family val="2"/>
          </rPr>
          <t>CRÉDITO</t>
        </r>
      </text>
    </comment>
    <comment ref="W78" authorId="3" shapeId="0" xr:uid="{00000000-0006-0000-0000-0000B9000000}">
      <text>
        <r>
          <rPr>
            <b/>
            <sz val="9"/>
            <color indexed="81"/>
            <rFont val="Tahoma"/>
            <family val="2"/>
          </rPr>
          <t>CRÉDITO</t>
        </r>
      </text>
    </comment>
    <comment ref="X78" authorId="3" shapeId="0" xr:uid="{00000000-0006-0000-0000-0000BA000000}">
      <text>
        <r>
          <rPr>
            <b/>
            <sz val="9"/>
            <color indexed="81"/>
            <rFont val="Tahoma"/>
            <family val="2"/>
          </rPr>
          <t>OTROS</t>
        </r>
      </text>
    </comment>
    <comment ref="Y78" authorId="3" shapeId="0" xr:uid="{00000000-0006-0000-0000-0000BB000000}">
      <text>
        <r>
          <rPr>
            <b/>
            <sz val="9"/>
            <color indexed="81"/>
            <rFont val="Tahoma"/>
            <family val="2"/>
          </rPr>
          <t>OTROS</t>
        </r>
      </text>
    </comment>
    <comment ref="Z78" authorId="3" shapeId="0" xr:uid="{00000000-0006-0000-0000-0000BC000000}">
      <text>
        <r>
          <rPr>
            <b/>
            <sz val="9"/>
            <color indexed="81"/>
            <rFont val="Tahoma"/>
            <family val="2"/>
          </rPr>
          <t>RECURSOS PROPIOS</t>
        </r>
      </text>
    </comment>
    <comment ref="AA78" authorId="3" shapeId="0" xr:uid="{00000000-0006-0000-0000-0000BD000000}">
      <text>
        <r>
          <rPr>
            <b/>
            <sz val="9"/>
            <color indexed="81"/>
            <rFont val="Tahoma"/>
            <family val="2"/>
          </rPr>
          <t>RECURSOS PROPIOS</t>
        </r>
      </text>
    </comment>
    <comment ref="AB78" authorId="3" shapeId="0" xr:uid="{00000000-0006-0000-0000-0000BE000000}">
      <text>
        <r>
          <rPr>
            <b/>
            <sz val="9"/>
            <color indexed="81"/>
            <rFont val="Tahoma"/>
            <family val="2"/>
          </rPr>
          <t>SGP</t>
        </r>
      </text>
    </comment>
    <comment ref="AC78" authorId="3" shapeId="0" xr:uid="{00000000-0006-0000-0000-0000BF000000}">
      <text>
        <r>
          <rPr>
            <b/>
            <sz val="9"/>
            <color indexed="81"/>
            <rFont val="Tahoma"/>
            <family val="2"/>
          </rPr>
          <t>SGP</t>
        </r>
      </text>
    </comment>
    <comment ref="AD78" authorId="3" shapeId="0" xr:uid="{00000000-0006-0000-0000-0000C0000000}">
      <text>
        <r>
          <rPr>
            <b/>
            <sz val="9"/>
            <color indexed="81"/>
            <rFont val="Tahoma"/>
            <family val="2"/>
          </rPr>
          <t>REGALÍAS</t>
        </r>
      </text>
    </comment>
    <comment ref="AE78" authorId="3" shapeId="0" xr:uid="{00000000-0006-0000-0000-0000C1000000}">
      <text>
        <r>
          <rPr>
            <b/>
            <sz val="9"/>
            <color indexed="81"/>
            <rFont val="Tahoma"/>
            <family val="2"/>
          </rPr>
          <t>REGALÍAS</t>
        </r>
      </text>
    </comment>
    <comment ref="AF78" authorId="3" shapeId="0" xr:uid="{00000000-0006-0000-0000-0000C2000000}">
      <text>
        <r>
          <rPr>
            <b/>
            <sz val="9"/>
            <color indexed="81"/>
            <rFont val="Tahoma"/>
            <family val="2"/>
          </rPr>
          <t>RECURSOS FUNCIONAMIENTO</t>
        </r>
      </text>
    </comment>
    <comment ref="AG78" authorId="3" shapeId="0" xr:uid="{00000000-0006-0000-0000-0000C3000000}">
      <text>
        <r>
          <rPr>
            <b/>
            <sz val="9"/>
            <color indexed="81"/>
            <rFont val="Tahoma"/>
            <family val="2"/>
          </rPr>
          <t>RECURSOS FUNCIONAMIENTO</t>
        </r>
      </text>
    </comment>
    <comment ref="AH78" authorId="3" shapeId="0" xr:uid="{00000000-0006-0000-0000-0000C4000000}">
      <text>
        <r>
          <rPr>
            <b/>
            <sz val="9"/>
            <color indexed="81"/>
            <rFont val="Tahoma"/>
            <family val="2"/>
          </rPr>
          <t>RECURSOS GESTIONADOS</t>
        </r>
      </text>
    </comment>
    <comment ref="AI78" authorId="3" shapeId="0" xr:uid="{00000000-0006-0000-0000-0000C5000000}">
      <text>
        <r>
          <rPr>
            <b/>
            <sz val="9"/>
            <color indexed="81"/>
            <rFont val="Tahoma"/>
            <family val="2"/>
          </rPr>
          <t>RECURSOS GESTIONADOS</t>
        </r>
      </text>
    </comment>
    <comment ref="AJ78" authorId="3" shapeId="0" xr:uid="{00000000-0006-0000-0000-0000C6000000}">
      <text>
        <r>
          <rPr>
            <b/>
            <sz val="9"/>
            <color indexed="81"/>
            <rFont val="Tahoma"/>
            <family val="2"/>
          </rPr>
          <t>TOTALES</t>
        </r>
        <r>
          <rPr>
            <sz val="9"/>
            <color indexed="81"/>
            <rFont val="Tahoma"/>
            <family val="2"/>
          </rPr>
          <t xml:space="preserve">
</t>
        </r>
      </text>
    </comment>
    <comment ref="AK78" authorId="3" shapeId="0" xr:uid="{00000000-0006-0000-0000-0000C7000000}">
      <text>
        <r>
          <rPr>
            <b/>
            <sz val="9"/>
            <color indexed="81"/>
            <rFont val="Tahoma"/>
            <family val="2"/>
          </rPr>
          <t>TOTALES</t>
        </r>
        <r>
          <rPr>
            <sz val="9"/>
            <color indexed="81"/>
            <rFont val="Tahoma"/>
            <family val="2"/>
          </rPr>
          <t xml:space="preserve">
</t>
        </r>
      </text>
    </comment>
    <comment ref="AL78" authorId="2" shapeId="0" xr:uid="{00000000-0006-0000-0000-0000C8000000}">
      <text>
        <r>
          <rPr>
            <b/>
            <sz val="8"/>
            <color indexed="81"/>
            <rFont val="Tahoma"/>
            <family val="2"/>
          </rPr>
          <t>PRIMERA INFANCIA (0 a 5 años)</t>
        </r>
        <r>
          <rPr>
            <sz val="8"/>
            <color indexed="81"/>
            <rFont val="Tahoma"/>
            <family val="2"/>
          </rPr>
          <t xml:space="preserve">
</t>
        </r>
      </text>
    </comment>
    <comment ref="AM78" authorId="2" shapeId="0" xr:uid="{00000000-0006-0000-0000-0000C9000000}">
      <text>
        <r>
          <rPr>
            <b/>
            <sz val="8"/>
            <color indexed="81"/>
            <rFont val="Tahoma"/>
            <family val="2"/>
          </rPr>
          <t>INFANCIA (6 a 11 años)</t>
        </r>
        <r>
          <rPr>
            <sz val="8"/>
            <color indexed="81"/>
            <rFont val="Tahoma"/>
            <family val="2"/>
          </rPr>
          <t xml:space="preserve">
</t>
        </r>
      </text>
    </comment>
    <comment ref="AN78" authorId="2" shapeId="0" xr:uid="{00000000-0006-0000-0000-0000CA000000}">
      <text>
        <r>
          <rPr>
            <b/>
            <sz val="8"/>
            <color indexed="81"/>
            <rFont val="Tahoma"/>
            <family val="2"/>
          </rPr>
          <t>ADOLESCENCIA (12 A 17 años)</t>
        </r>
      </text>
    </comment>
    <comment ref="AO78" authorId="2" shapeId="0" xr:uid="{00000000-0006-0000-0000-0000CB000000}">
      <text>
        <r>
          <rPr>
            <b/>
            <sz val="8"/>
            <color indexed="81"/>
            <rFont val="Tahoma"/>
            <family val="2"/>
          </rPr>
          <t>JUVENTUD (18 a 28 años)</t>
        </r>
        <r>
          <rPr>
            <sz val="8"/>
            <color indexed="81"/>
            <rFont val="Tahoma"/>
            <family val="2"/>
          </rPr>
          <t xml:space="preserve">
</t>
        </r>
      </text>
    </comment>
    <comment ref="AP78"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78" authorId="2" shapeId="0" xr:uid="{00000000-0006-0000-0000-0000CD000000}">
      <text>
        <r>
          <rPr>
            <b/>
            <sz val="8"/>
            <color indexed="81"/>
            <rFont val="Tahoma"/>
            <family val="2"/>
          </rPr>
          <t>ADULTO MAYOR  (61 años en adelante)</t>
        </r>
        <r>
          <rPr>
            <sz val="8"/>
            <color indexed="81"/>
            <rFont val="Tahoma"/>
            <family val="2"/>
          </rPr>
          <t xml:space="preserve">
</t>
        </r>
      </text>
    </comment>
    <comment ref="AS78" authorId="2" shapeId="0" xr:uid="{00000000-0006-0000-0000-0000CE000000}">
      <text>
        <r>
          <rPr>
            <b/>
            <sz val="8"/>
            <color indexed="81"/>
            <rFont val="Tahoma"/>
            <family val="2"/>
          </rPr>
          <t>MUJERES</t>
        </r>
        <r>
          <rPr>
            <sz val="8"/>
            <color indexed="81"/>
            <rFont val="Tahoma"/>
            <family val="2"/>
          </rPr>
          <t xml:space="preserve">
</t>
        </r>
      </text>
    </comment>
    <comment ref="AT78" authorId="2" shapeId="0" xr:uid="{00000000-0006-0000-0000-0000CF000000}">
      <text>
        <r>
          <rPr>
            <b/>
            <sz val="8"/>
            <color indexed="81"/>
            <rFont val="Tahoma"/>
            <family val="2"/>
          </rPr>
          <t>HOMBRES</t>
        </r>
      </text>
    </comment>
    <comment ref="AV78" authorId="2" shapeId="0" xr:uid="{00000000-0006-0000-0000-0000D0000000}">
      <text>
        <r>
          <rPr>
            <b/>
            <sz val="8"/>
            <color indexed="81"/>
            <rFont val="Tahoma"/>
            <family val="2"/>
          </rPr>
          <t>VÍCTIMAS CONFLICTO ARMADO</t>
        </r>
        <r>
          <rPr>
            <sz val="8"/>
            <color indexed="81"/>
            <rFont val="Tahoma"/>
            <family val="2"/>
          </rPr>
          <t xml:space="preserve">
</t>
        </r>
      </text>
    </comment>
    <comment ref="AX78" authorId="2" shapeId="0" xr:uid="{00000000-0006-0000-0000-0000D1000000}">
      <text>
        <r>
          <rPr>
            <b/>
            <sz val="8"/>
            <color indexed="81"/>
            <rFont val="Tahoma"/>
            <family val="2"/>
          </rPr>
          <t>DISCAPACITADOS</t>
        </r>
        <r>
          <rPr>
            <sz val="8"/>
            <color indexed="81"/>
            <rFont val="Tahoma"/>
            <family val="2"/>
          </rPr>
          <t xml:space="preserve">
</t>
        </r>
      </text>
    </comment>
    <comment ref="AY78" authorId="2" shapeId="0" xr:uid="{00000000-0006-0000-0000-0000D2000000}">
      <text>
        <r>
          <rPr>
            <b/>
            <sz val="8"/>
            <color indexed="81"/>
            <rFont val="Tahoma"/>
            <family val="2"/>
          </rPr>
          <t>AFROCOLOMBIANO O RAIZAL</t>
        </r>
      </text>
    </comment>
    <comment ref="AZ78" authorId="2" shapeId="0" xr:uid="{00000000-0006-0000-0000-0000D3000000}">
      <text>
        <r>
          <rPr>
            <b/>
            <sz val="8"/>
            <color indexed="81"/>
            <rFont val="Tahoma"/>
            <family val="2"/>
          </rPr>
          <t>INDÍGENAS</t>
        </r>
        <r>
          <rPr>
            <sz val="8"/>
            <color indexed="81"/>
            <rFont val="Tahoma"/>
            <family val="2"/>
          </rPr>
          <t xml:space="preserve">
</t>
        </r>
      </text>
    </comment>
    <comment ref="BA78" authorId="1" shapeId="0" xr:uid="{00000000-0006-0000-0000-0000D4000000}">
      <text>
        <r>
          <rPr>
            <b/>
            <sz val="9"/>
            <color indexed="81"/>
            <rFont val="Tahoma"/>
            <family val="2"/>
          </rPr>
          <t>MEDIO DE EVIDENCIA. INFORME, RESGISTRO FOTOGRAFICO, PLANILLA, ETC</t>
        </r>
      </text>
    </comment>
    <comment ref="R87" authorId="3" shapeId="0" xr:uid="{00000000-0006-0000-0000-0000D5000000}">
      <text>
        <r>
          <rPr>
            <b/>
            <sz val="9"/>
            <color indexed="81"/>
            <rFont val="Tahoma"/>
            <family val="2"/>
          </rPr>
          <t>COFINANCIACIÓN DEPARTAMENTO</t>
        </r>
        <r>
          <rPr>
            <sz val="9"/>
            <color indexed="81"/>
            <rFont val="Tahoma"/>
            <family val="2"/>
          </rPr>
          <t xml:space="preserve">
</t>
        </r>
      </text>
    </comment>
    <comment ref="S87" authorId="3" shapeId="0" xr:uid="{00000000-0006-0000-0000-0000D6000000}">
      <text>
        <r>
          <rPr>
            <b/>
            <sz val="9"/>
            <color indexed="81"/>
            <rFont val="Tahoma"/>
            <family val="2"/>
          </rPr>
          <t>COFINANCIACIÓN DEPARTAMENTO</t>
        </r>
        <r>
          <rPr>
            <sz val="9"/>
            <color indexed="81"/>
            <rFont val="Tahoma"/>
            <family val="2"/>
          </rPr>
          <t xml:space="preserve">
</t>
        </r>
      </text>
    </comment>
    <comment ref="T87" authorId="3" shapeId="0" xr:uid="{00000000-0006-0000-0000-0000D7000000}">
      <text>
        <r>
          <rPr>
            <b/>
            <sz val="9"/>
            <color indexed="81"/>
            <rFont val="Tahoma"/>
            <family val="2"/>
          </rPr>
          <t>COFINACIACIÓN NACIÓN</t>
        </r>
      </text>
    </comment>
    <comment ref="U87" authorId="3" shapeId="0" xr:uid="{00000000-0006-0000-0000-0000D8000000}">
      <text>
        <r>
          <rPr>
            <b/>
            <sz val="9"/>
            <color indexed="81"/>
            <rFont val="Tahoma"/>
            <family val="2"/>
          </rPr>
          <t>COFINACIACIÓN NACIÓN</t>
        </r>
      </text>
    </comment>
    <comment ref="V87" authorId="3" shapeId="0" xr:uid="{00000000-0006-0000-0000-0000D9000000}">
      <text>
        <r>
          <rPr>
            <b/>
            <sz val="9"/>
            <color indexed="81"/>
            <rFont val="Tahoma"/>
            <family val="2"/>
          </rPr>
          <t>CRÉDITO</t>
        </r>
      </text>
    </comment>
    <comment ref="W87" authorId="3" shapeId="0" xr:uid="{00000000-0006-0000-0000-0000DA000000}">
      <text>
        <r>
          <rPr>
            <b/>
            <sz val="9"/>
            <color indexed="81"/>
            <rFont val="Tahoma"/>
            <family val="2"/>
          </rPr>
          <t>CRÉDITO</t>
        </r>
      </text>
    </comment>
    <comment ref="X87" authorId="3" shapeId="0" xr:uid="{00000000-0006-0000-0000-0000DB000000}">
      <text>
        <r>
          <rPr>
            <b/>
            <sz val="9"/>
            <color indexed="81"/>
            <rFont val="Tahoma"/>
            <family val="2"/>
          </rPr>
          <t>OTROS</t>
        </r>
      </text>
    </comment>
    <comment ref="Y87" authorId="3" shapeId="0" xr:uid="{00000000-0006-0000-0000-0000DC000000}">
      <text>
        <r>
          <rPr>
            <b/>
            <sz val="9"/>
            <color indexed="81"/>
            <rFont val="Tahoma"/>
            <family val="2"/>
          </rPr>
          <t>OTROS</t>
        </r>
      </text>
    </comment>
    <comment ref="Z87" authorId="3" shapeId="0" xr:uid="{00000000-0006-0000-0000-0000DD000000}">
      <text>
        <r>
          <rPr>
            <b/>
            <sz val="9"/>
            <color indexed="81"/>
            <rFont val="Tahoma"/>
            <family val="2"/>
          </rPr>
          <t>RECURSOS PROPIOS</t>
        </r>
      </text>
    </comment>
    <comment ref="AA87" authorId="3" shapeId="0" xr:uid="{00000000-0006-0000-0000-0000DE000000}">
      <text>
        <r>
          <rPr>
            <b/>
            <sz val="9"/>
            <color indexed="81"/>
            <rFont val="Tahoma"/>
            <family val="2"/>
          </rPr>
          <t>RECURSOS PROPIOS</t>
        </r>
      </text>
    </comment>
    <comment ref="AB87" authorId="3" shapeId="0" xr:uid="{00000000-0006-0000-0000-0000DF000000}">
      <text>
        <r>
          <rPr>
            <b/>
            <sz val="9"/>
            <color indexed="81"/>
            <rFont val="Tahoma"/>
            <family val="2"/>
          </rPr>
          <t>SGP</t>
        </r>
      </text>
    </comment>
    <comment ref="AC87" authorId="3" shapeId="0" xr:uid="{00000000-0006-0000-0000-0000E0000000}">
      <text>
        <r>
          <rPr>
            <b/>
            <sz val="9"/>
            <color indexed="81"/>
            <rFont val="Tahoma"/>
            <family val="2"/>
          </rPr>
          <t>SGP</t>
        </r>
      </text>
    </comment>
    <comment ref="AD87" authorId="3" shapeId="0" xr:uid="{00000000-0006-0000-0000-0000E1000000}">
      <text>
        <r>
          <rPr>
            <b/>
            <sz val="9"/>
            <color indexed="81"/>
            <rFont val="Tahoma"/>
            <family val="2"/>
          </rPr>
          <t>REGALÍAS</t>
        </r>
      </text>
    </comment>
    <comment ref="AE87" authorId="3" shapeId="0" xr:uid="{00000000-0006-0000-0000-0000E2000000}">
      <text>
        <r>
          <rPr>
            <b/>
            <sz val="9"/>
            <color indexed="81"/>
            <rFont val="Tahoma"/>
            <family val="2"/>
          </rPr>
          <t>REGALÍAS</t>
        </r>
      </text>
    </comment>
    <comment ref="AF87" authorId="3" shapeId="0" xr:uid="{00000000-0006-0000-0000-0000E3000000}">
      <text>
        <r>
          <rPr>
            <b/>
            <sz val="9"/>
            <color indexed="81"/>
            <rFont val="Tahoma"/>
            <family val="2"/>
          </rPr>
          <t>RECURSOS FUNCIONAMIENTO</t>
        </r>
      </text>
    </comment>
    <comment ref="AG87" authorId="3" shapeId="0" xr:uid="{00000000-0006-0000-0000-0000E4000000}">
      <text>
        <r>
          <rPr>
            <b/>
            <sz val="9"/>
            <color indexed="81"/>
            <rFont val="Tahoma"/>
            <family val="2"/>
          </rPr>
          <t>RECURSOS FUNCIONAMIENTO</t>
        </r>
      </text>
    </comment>
    <comment ref="AH87" authorId="3" shapeId="0" xr:uid="{00000000-0006-0000-0000-0000E5000000}">
      <text>
        <r>
          <rPr>
            <b/>
            <sz val="9"/>
            <color indexed="81"/>
            <rFont val="Tahoma"/>
            <family val="2"/>
          </rPr>
          <t>RECURSOS GESTIONADOS</t>
        </r>
      </text>
    </comment>
    <comment ref="AI87" authorId="3" shapeId="0" xr:uid="{00000000-0006-0000-0000-0000E6000000}">
      <text>
        <r>
          <rPr>
            <b/>
            <sz val="9"/>
            <color indexed="81"/>
            <rFont val="Tahoma"/>
            <family val="2"/>
          </rPr>
          <t>RECURSOS GESTIONADOS</t>
        </r>
      </text>
    </comment>
    <comment ref="AJ87" authorId="3" shapeId="0" xr:uid="{00000000-0006-0000-0000-0000E7000000}">
      <text>
        <r>
          <rPr>
            <b/>
            <sz val="9"/>
            <color indexed="81"/>
            <rFont val="Tahoma"/>
            <family val="2"/>
          </rPr>
          <t>TOTALES</t>
        </r>
        <r>
          <rPr>
            <sz val="9"/>
            <color indexed="81"/>
            <rFont val="Tahoma"/>
            <family val="2"/>
          </rPr>
          <t xml:space="preserve">
</t>
        </r>
      </text>
    </comment>
    <comment ref="AK87" authorId="3" shapeId="0" xr:uid="{00000000-0006-0000-0000-0000E8000000}">
      <text>
        <r>
          <rPr>
            <b/>
            <sz val="9"/>
            <color indexed="81"/>
            <rFont val="Tahoma"/>
            <family val="2"/>
          </rPr>
          <t>TOTALES</t>
        </r>
        <r>
          <rPr>
            <sz val="9"/>
            <color indexed="81"/>
            <rFont val="Tahoma"/>
            <family val="2"/>
          </rPr>
          <t xml:space="preserve">
</t>
        </r>
      </text>
    </comment>
    <comment ref="AL87" authorId="2" shapeId="0" xr:uid="{00000000-0006-0000-0000-0000E9000000}">
      <text>
        <r>
          <rPr>
            <b/>
            <sz val="8"/>
            <color indexed="81"/>
            <rFont val="Tahoma"/>
            <family val="2"/>
          </rPr>
          <t>PRIMERA INFANCIA (0 a 5 años)</t>
        </r>
        <r>
          <rPr>
            <sz val="8"/>
            <color indexed="81"/>
            <rFont val="Tahoma"/>
            <family val="2"/>
          </rPr>
          <t xml:space="preserve">
</t>
        </r>
      </text>
    </comment>
    <comment ref="AM87" authorId="2" shapeId="0" xr:uid="{00000000-0006-0000-0000-0000EA000000}">
      <text>
        <r>
          <rPr>
            <b/>
            <sz val="8"/>
            <color indexed="81"/>
            <rFont val="Tahoma"/>
            <family val="2"/>
          </rPr>
          <t>INFANCIA (6 a 11 años)</t>
        </r>
        <r>
          <rPr>
            <sz val="8"/>
            <color indexed="81"/>
            <rFont val="Tahoma"/>
            <family val="2"/>
          </rPr>
          <t xml:space="preserve">
</t>
        </r>
      </text>
    </comment>
    <comment ref="AN87" authorId="2" shapeId="0" xr:uid="{00000000-0006-0000-0000-0000EB000000}">
      <text>
        <r>
          <rPr>
            <b/>
            <sz val="8"/>
            <color indexed="81"/>
            <rFont val="Tahoma"/>
            <family val="2"/>
          </rPr>
          <t>ADOLESCENCIA (12 A 17 años)</t>
        </r>
      </text>
    </comment>
    <comment ref="AO87" authorId="2" shapeId="0" xr:uid="{00000000-0006-0000-0000-0000EC000000}">
      <text>
        <r>
          <rPr>
            <b/>
            <sz val="8"/>
            <color indexed="81"/>
            <rFont val="Tahoma"/>
            <family val="2"/>
          </rPr>
          <t>JUVENTUD (18 a 28 años)</t>
        </r>
        <r>
          <rPr>
            <sz val="8"/>
            <color indexed="81"/>
            <rFont val="Tahoma"/>
            <family val="2"/>
          </rPr>
          <t xml:space="preserve">
</t>
        </r>
      </text>
    </comment>
    <comment ref="AP87"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87" authorId="2" shapeId="0" xr:uid="{00000000-0006-0000-0000-0000EE000000}">
      <text>
        <r>
          <rPr>
            <b/>
            <sz val="8"/>
            <color indexed="81"/>
            <rFont val="Tahoma"/>
            <family val="2"/>
          </rPr>
          <t>ADULTO MAYOR  (61 años en adelante)</t>
        </r>
        <r>
          <rPr>
            <sz val="8"/>
            <color indexed="81"/>
            <rFont val="Tahoma"/>
            <family val="2"/>
          </rPr>
          <t xml:space="preserve">
</t>
        </r>
      </text>
    </comment>
    <comment ref="AS87" authorId="2" shapeId="0" xr:uid="{00000000-0006-0000-0000-0000EF000000}">
      <text>
        <r>
          <rPr>
            <b/>
            <sz val="8"/>
            <color indexed="81"/>
            <rFont val="Tahoma"/>
            <family val="2"/>
          </rPr>
          <t>MUJERES</t>
        </r>
        <r>
          <rPr>
            <sz val="8"/>
            <color indexed="81"/>
            <rFont val="Tahoma"/>
            <family val="2"/>
          </rPr>
          <t xml:space="preserve">
</t>
        </r>
      </text>
    </comment>
    <comment ref="AT87" authorId="2" shapeId="0" xr:uid="{00000000-0006-0000-0000-0000F0000000}">
      <text>
        <r>
          <rPr>
            <b/>
            <sz val="8"/>
            <color indexed="81"/>
            <rFont val="Tahoma"/>
            <family val="2"/>
          </rPr>
          <t>HOMBRES</t>
        </r>
      </text>
    </comment>
    <comment ref="AV87" authorId="2" shapeId="0" xr:uid="{00000000-0006-0000-0000-0000F1000000}">
      <text>
        <r>
          <rPr>
            <b/>
            <sz val="8"/>
            <color indexed="81"/>
            <rFont val="Tahoma"/>
            <family val="2"/>
          </rPr>
          <t>VÍCTIMAS CONFLICTO ARMADO</t>
        </r>
        <r>
          <rPr>
            <sz val="8"/>
            <color indexed="81"/>
            <rFont val="Tahoma"/>
            <family val="2"/>
          </rPr>
          <t xml:space="preserve">
</t>
        </r>
      </text>
    </comment>
    <comment ref="AX87" authorId="2" shapeId="0" xr:uid="{00000000-0006-0000-0000-0000F2000000}">
      <text>
        <r>
          <rPr>
            <b/>
            <sz val="8"/>
            <color indexed="81"/>
            <rFont val="Tahoma"/>
            <family val="2"/>
          </rPr>
          <t>DISCAPACITADOS</t>
        </r>
        <r>
          <rPr>
            <sz val="8"/>
            <color indexed="81"/>
            <rFont val="Tahoma"/>
            <family val="2"/>
          </rPr>
          <t xml:space="preserve">
</t>
        </r>
      </text>
    </comment>
    <comment ref="AY87" authorId="2" shapeId="0" xr:uid="{00000000-0006-0000-0000-0000F3000000}">
      <text>
        <r>
          <rPr>
            <b/>
            <sz val="8"/>
            <color indexed="81"/>
            <rFont val="Tahoma"/>
            <family val="2"/>
          </rPr>
          <t>AFROCOLOMBIANO O RAIZAL</t>
        </r>
      </text>
    </comment>
    <comment ref="AZ87" authorId="2" shapeId="0" xr:uid="{00000000-0006-0000-0000-0000F4000000}">
      <text>
        <r>
          <rPr>
            <b/>
            <sz val="8"/>
            <color indexed="81"/>
            <rFont val="Tahoma"/>
            <family val="2"/>
          </rPr>
          <t>INDÍGENAS</t>
        </r>
        <r>
          <rPr>
            <sz val="8"/>
            <color indexed="81"/>
            <rFont val="Tahoma"/>
            <family val="2"/>
          </rPr>
          <t xml:space="preserve">
</t>
        </r>
      </text>
    </comment>
    <comment ref="BA87" authorId="1" shapeId="0" xr:uid="{00000000-0006-0000-0000-0000F5000000}">
      <text>
        <r>
          <rPr>
            <b/>
            <sz val="9"/>
            <color indexed="81"/>
            <rFont val="Tahoma"/>
            <family val="2"/>
          </rPr>
          <t>MEDIO DE EVIDENCIA. INFORME, RESGISTRO FOTOGRAFICO, PLANILLA, ETC</t>
        </r>
      </text>
    </comment>
    <comment ref="R96" authorId="3" shapeId="0" xr:uid="{00000000-0006-0000-0000-0000F6000000}">
      <text>
        <r>
          <rPr>
            <b/>
            <sz val="9"/>
            <color indexed="81"/>
            <rFont val="Tahoma"/>
            <family val="2"/>
          </rPr>
          <t>COFINANCIACIÓN DEPARTAMENTO</t>
        </r>
        <r>
          <rPr>
            <sz val="9"/>
            <color indexed="81"/>
            <rFont val="Tahoma"/>
            <family val="2"/>
          </rPr>
          <t xml:space="preserve">
</t>
        </r>
      </text>
    </comment>
    <comment ref="S96" authorId="3" shapeId="0" xr:uid="{00000000-0006-0000-0000-0000F7000000}">
      <text>
        <r>
          <rPr>
            <b/>
            <sz val="9"/>
            <color indexed="81"/>
            <rFont val="Tahoma"/>
            <family val="2"/>
          </rPr>
          <t>COFINANCIACIÓN DEPARTAMENTO</t>
        </r>
        <r>
          <rPr>
            <sz val="9"/>
            <color indexed="81"/>
            <rFont val="Tahoma"/>
            <family val="2"/>
          </rPr>
          <t xml:space="preserve">
</t>
        </r>
      </text>
    </comment>
    <comment ref="T96" authorId="3" shapeId="0" xr:uid="{00000000-0006-0000-0000-0000F8000000}">
      <text>
        <r>
          <rPr>
            <b/>
            <sz val="9"/>
            <color indexed="81"/>
            <rFont val="Tahoma"/>
            <family val="2"/>
          </rPr>
          <t>COFINACIACIÓN NACIÓN</t>
        </r>
      </text>
    </comment>
    <comment ref="U96" authorId="3" shapeId="0" xr:uid="{00000000-0006-0000-0000-0000F9000000}">
      <text>
        <r>
          <rPr>
            <b/>
            <sz val="9"/>
            <color indexed="81"/>
            <rFont val="Tahoma"/>
            <family val="2"/>
          </rPr>
          <t>COFINACIACIÓN NACIÓN</t>
        </r>
      </text>
    </comment>
    <comment ref="V96" authorId="3" shapeId="0" xr:uid="{00000000-0006-0000-0000-0000FA000000}">
      <text>
        <r>
          <rPr>
            <b/>
            <sz val="9"/>
            <color indexed="81"/>
            <rFont val="Tahoma"/>
            <family val="2"/>
          </rPr>
          <t>CRÉDITO</t>
        </r>
      </text>
    </comment>
    <comment ref="W96" authorId="3" shapeId="0" xr:uid="{00000000-0006-0000-0000-0000FB000000}">
      <text>
        <r>
          <rPr>
            <b/>
            <sz val="9"/>
            <color indexed="81"/>
            <rFont val="Tahoma"/>
            <family val="2"/>
          </rPr>
          <t>CRÉDITO</t>
        </r>
      </text>
    </comment>
    <comment ref="X96" authorId="3" shapeId="0" xr:uid="{00000000-0006-0000-0000-0000FC000000}">
      <text>
        <r>
          <rPr>
            <b/>
            <sz val="9"/>
            <color indexed="81"/>
            <rFont val="Tahoma"/>
            <family val="2"/>
          </rPr>
          <t>OTROS</t>
        </r>
      </text>
    </comment>
    <comment ref="Y96" authorId="3" shapeId="0" xr:uid="{00000000-0006-0000-0000-0000FD000000}">
      <text>
        <r>
          <rPr>
            <b/>
            <sz val="9"/>
            <color indexed="81"/>
            <rFont val="Tahoma"/>
            <family val="2"/>
          </rPr>
          <t>OTROS</t>
        </r>
      </text>
    </comment>
    <comment ref="Z96" authorId="3" shapeId="0" xr:uid="{00000000-0006-0000-0000-0000FE000000}">
      <text>
        <r>
          <rPr>
            <b/>
            <sz val="9"/>
            <color indexed="81"/>
            <rFont val="Tahoma"/>
            <family val="2"/>
          </rPr>
          <t>RECURSOS PROPIOS</t>
        </r>
      </text>
    </comment>
    <comment ref="AA96" authorId="3" shapeId="0" xr:uid="{00000000-0006-0000-0000-0000FF000000}">
      <text>
        <r>
          <rPr>
            <b/>
            <sz val="9"/>
            <color indexed="81"/>
            <rFont val="Tahoma"/>
            <family val="2"/>
          </rPr>
          <t>RECURSOS PROPIOS</t>
        </r>
      </text>
    </comment>
    <comment ref="AB96" authorId="3" shapeId="0" xr:uid="{00000000-0006-0000-0000-000000010000}">
      <text>
        <r>
          <rPr>
            <b/>
            <sz val="9"/>
            <color indexed="81"/>
            <rFont val="Tahoma"/>
            <family val="2"/>
          </rPr>
          <t>SGP</t>
        </r>
      </text>
    </comment>
    <comment ref="AC96" authorId="3" shapeId="0" xr:uid="{00000000-0006-0000-0000-000001010000}">
      <text>
        <r>
          <rPr>
            <b/>
            <sz val="9"/>
            <color indexed="81"/>
            <rFont val="Tahoma"/>
            <family val="2"/>
          </rPr>
          <t>SGP</t>
        </r>
      </text>
    </comment>
    <comment ref="AD96" authorId="3" shapeId="0" xr:uid="{00000000-0006-0000-0000-000002010000}">
      <text>
        <r>
          <rPr>
            <b/>
            <sz val="9"/>
            <color indexed="81"/>
            <rFont val="Tahoma"/>
            <family val="2"/>
          </rPr>
          <t>REGALÍAS</t>
        </r>
      </text>
    </comment>
    <comment ref="AE96" authorId="3" shapeId="0" xr:uid="{00000000-0006-0000-0000-000003010000}">
      <text>
        <r>
          <rPr>
            <b/>
            <sz val="9"/>
            <color indexed="81"/>
            <rFont val="Tahoma"/>
            <family val="2"/>
          </rPr>
          <t>REGALÍAS</t>
        </r>
      </text>
    </comment>
    <comment ref="AF96" authorId="3" shapeId="0" xr:uid="{00000000-0006-0000-0000-000004010000}">
      <text>
        <r>
          <rPr>
            <b/>
            <sz val="9"/>
            <color indexed="81"/>
            <rFont val="Tahoma"/>
            <family val="2"/>
          </rPr>
          <t>RECURSOS FUNCIONAMIENTO</t>
        </r>
      </text>
    </comment>
    <comment ref="AG96" authorId="3" shapeId="0" xr:uid="{00000000-0006-0000-0000-000005010000}">
      <text>
        <r>
          <rPr>
            <b/>
            <sz val="9"/>
            <color indexed="81"/>
            <rFont val="Tahoma"/>
            <family val="2"/>
          </rPr>
          <t>RECURSOS FUNCIONAMIENTO</t>
        </r>
      </text>
    </comment>
    <comment ref="AH96" authorId="3" shapeId="0" xr:uid="{00000000-0006-0000-0000-000006010000}">
      <text>
        <r>
          <rPr>
            <b/>
            <sz val="9"/>
            <color indexed="81"/>
            <rFont val="Tahoma"/>
            <family val="2"/>
          </rPr>
          <t>RECURSOS GESTIONADOS</t>
        </r>
      </text>
    </comment>
    <comment ref="AI96" authorId="3" shapeId="0" xr:uid="{00000000-0006-0000-0000-000007010000}">
      <text>
        <r>
          <rPr>
            <b/>
            <sz val="9"/>
            <color indexed="81"/>
            <rFont val="Tahoma"/>
            <family val="2"/>
          </rPr>
          <t>RECURSOS GESTIONADOS</t>
        </r>
      </text>
    </comment>
    <comment ref="AJ96" authorId="3" shapeId="0" xr:uid="{00000000-0006-0000-0000-000008010000}">
      <text>
        <r>
          <rPr>
            <b/>
            <sz val="9"/>
            <color indexed="81"/>
            <rFont val="Tahoma"/>
            <family val="2"/>
          </rPr>
          <t>TOTALES</t>
        </r>
        <r>
          <rPr>
            <sz val="9"/>
            <color indexed="81"/>
            <rFont val="Tahoma"/>
            <family val="2"/>
          </rPr>
          <t xml:space="preserve">
</t>
        </r>
      </text>
    </comment>
    <comment ref="AK96" authorId="3" shapeId="0" xr:uid="{00000000-0006-0000-0000-000009010000}">
      <text>
        <r>
          <rPr>
            <b/>
            <sz val="9"/>
            <color indexed="81"/>
            <rFont val="Tahoma"/>
            <family val="2"/>
          </rPr>
          <t>TOTALES</t>
        </r>
        <r>
          <rPr>
            <sz val="9"/>
            <color indexed="81"/>
            <rFont val="Tahoma"/>
            <family val="2"/>
          </rPr>
          <t xml:space="preserve">
</t>
        </r>
      </text>
    </comment>
    <comment ref="AL96" authorId="2" shapeId="0" xr:uid="{00000000-0006-0000-0000-00000A010000}">
      <text>
        <r>
          <rPr>
            <b/>
            <sz val="8"/>
            <color indexed="81"/>
            <rFont val="Tahoma"/>
            <family val="2"/>
          </rPr>
          <t>PRIMERA INFANCIA (0 a 5 años)</t>
        </r>
        <r>
          <rPr>
            <sz val="8"/>
            <color indexed="81"/>
            <rFont val="Tahoma"/>
            <family val="2"/>
          </rPr>
          <t xml:space="preserve">
</t>
        </r>
      </text>
    </comment>
    <comment ref="AM96" authorId="2" shapeId="0" xr:uid="{00000000-0006-0000-0000-00000B010000}">
      <text>
        <r>
          <rPr>
            <b/>
            <sz val="8"/>
            <color indexed="81"/>
            <rFont val="Tahoma"/>
            <family val="2"/>
          </rPr>
          <t>INFANCIA (6 a 11 años)</t>
        </r>
        <r>
          <rPr>
            <sz val="8"/>
            <color indexed="81"/>
            <rFont val="Tahoma"/>
            <family val="2"/>
          </rPr>
          <t xml:space="preserve">
</t>
        </r>
      </text>
    </comment>
    <comment ref="AN96" authorId="2" shapeId="0" xr:uid="{00000000-0006-0000-0000-00000C010000}">
      <text>
        <r>
          <rPr>
            <b/>
            <sz val="8"/>
            <color indexed="81"/>
            <rFont val="Tahoma"/>
            <family val="2"/>
          </rPr>
          <t>ADOLESCENCIA (12 A 17 años)</t>
        </r>
      </text>
    </comment>
    <comment ref="AO96" authorId="2" shapeId="0" xr:uid="{00000000-0006-0000-0000-00000D010000}">
      <text>
        <r>
          <rPr>
            <b/>
            <sz val="8"/>
            <color indexed="81"/>
            <rFont val="Tahoma"/>
            <family val="2"/>
          </rPr>
          <t>JUVENTUD (18 a 28 años)</t>
        </r>
        <r>
          <rPr>
            <sz val="8"/>
            <color indexed="81"/>
            <rFont val="Tahoma"/>
            <family val="2"/>
          </rPr>
          <t xml:space="preserve">
</t>
        </r>
      </text>
    </comment>
    <comment ref="AP96"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96" authorId="2" shapeId="0" xr:uid="{00000000-0006-0000-0000-00000F010000}">
      <text>
        <r>
          <rPr>
            <b/>
            <sz val="8"/>
            <color indexed="81"/>
            <rFont val="Tahoma"/>
            <family val="2"/>
          </rPr>
          <t>ADULTO MAYOR  (61 años en adelante)</t>
        </r>
        <r>
          <rPr>
            <sz val="8"/>
            <color indexed="81"/>
            <rFont val="Tahoma"/>
            <family val="2"/>
          </rPr>
          <t xml:space="preserve">
</t>
        </r>
      </text>
    </comment>
    <comment ref="AS96" authorId="2" shapeId="0" xr:uid="{00000000-0006-0000-0000-000010010000}">
      <text>
        <r>
          <rPr>
            <b/>
            <sz val="8"/>
            <color indexed="81"/>
            <rFont val="Tahoma"/>
            <family val="2"/>
          </rPr>
          <t>MUJERES</t>
        </r>
        <r>
          <rPr>
            <sz val="8"/>
            <color indexed="81"/>
            <rFont val="Tahoma"/>
            <family val="2"/>
          </rPr>
          <t xml:space="preserve">
</t>
        </r>
      </text>
    </comment>
    <comment ref="AT96" authorId="2" shapeId="0" xr:uid="{00000000-0006-0000-0000-000011010000}">
      <text>
        <r>
          <rPr>
            <b/>
            <sz val="8"/>
            <color indexed="81"/>
            <rFont val="Tahoma"/>
            <family val="2"/>
          </rPr>
          <t>HOMBRES</t>
        </r>
      </text>
    </comment>
    <comment ref="AV96" authorId="2" shapeId="0" xr:uid="{00000000-0006-0000-0000-000012010000}">
      <text>
        <r>
          <rPr>
            <b/>
            <sz val="8"/>
            <color indexed="81"/>
            <rFont val="Tahoma"/>
            <family val="2"/>
          </rPr>
          <t>VÍCTIMAS CONFLICTO ARMADO</t>
        </r>
        <r>
          <rPr>
            <sz val="8"/>
            <color indexed="81"/>
            <rFont val="Tahoma"/>
            <family val="2"/>
          </rPr>
          <t xml:space="preserve">
</t>
        </r>
      </text>
    </comment>
    <comment ref="AX96" authorId="2" shapeId="0" xr:uid="{00000000-0006-0000-0000-000013010000}">
      <text>
        <r>
          <rPr>
            <b/>
            <sz val="8"/>
            <color indexed="81"/>
            <rFont val="Tahoma"/>
            <family val="2"/>
          </rPr>
          <t>DISCAPACITADOS</t>
        </r>
        <r>
          <rPr>
            <sz val="8"/>
            <color indexed="81"/>
            <rFont val="Tahoma"/>
            <family val="2"/>
          </rPr>
          <t xml:space="preserve">
</t>
        </r>
      </text>
    </comment>
    <comment ref="AY96" authorId="2" shapeId="0" xr:uid="{00000000-0006-0000-0000-000014010000}">
      <text>
        <r>
          <rPr>
            <b/>
            <sz val="8"/>
            <color indexed="81"/>
            <rFont val="Tahoma"/>
            <family val="2"/>
          </rPr>
          <t>AFROCOLOMBIANO O RAIZAL</t>
        </r>
      </text>
    </comment>
    <comment ref="AZ96" authorId="2" shapeId="0" xr:uid="{00000000-0006-0000-0000-000015010000}">
      <text>
        <r>
          <rPr>
            <b/>
            <sz val="8"/>
            <color indexed="81"/>
            <rFont val="Tahoma"/>
            <family val="2"/>
          </rPr>
          <t>INDÍGENAS</t>
        </r>
        <r>
          <rPr>
            <sz val="8"/>
            <color indexed="81"/>
            <rFont val="Tahoma"/>
            <family val="2"/>
          </rPr>
          <t xml:space="preserve">
</t>
        </r>
      </text>
    </comment>
    <comment ref="BA96" authorId="1" shapeId="0" xr:uid="{00000000-0006-0000-0000-000016010000}">
      <text>
        <r>
          <rPr>
            <b/>
            <sz val="9"/>
            <color indexed="81"/>
            <rFont val="Tahoma"/>
            <family val="2"/>
          </rPr>
          <t>MEDIO DE EVIDENCIA. INFORME, RESGISTRO FOTOGRAFICO, PLANILLA, ETC</t>
        </r>
      </text>
    </comment>
    <comment ref="R105" authorId="3" shapeId="0" xr:uid="{00000000-0006-0000-0000-000017010000}">
      <text>
        <r>
          <rPr>
            <b/>
            <sz val="9"/>
            <color indexed="81"/>
            <rFont val="Tahoma"/>
            <family val="2"/>
          </rPr>
          <t>COFINANCIACIÓN DEPARTAMENTO</t>
        </r>
        <r>
          <rPr>
            <sz val="9"/>
            <color indexed="81"/>
            <rFont val="Tahoma"/>
            <family val="2"/>
          </rPr>
          <t xml:space="preserve">
</t>
        </r>
      </text>
    </comment>
    <comment ref="S105" authorId="3" shapeId="0" xr:uid="{00000000-0006-0000-0000-000018010000}">
      <text>
        <r>
          <rPr>
            <b/>
            <sz val="9"/>
            <color indexed="81"/>
            <rFont val="Tahoma"/>
            <family val="2"/>
          </rPr>
          <t>COFINANCIACIÓN DEPARTAMENTO</t>
        </r>
        <r>
          <rPr>
            <sz val="9"/>
            <color indexed="81"/>
            <rFont val="Tahoma"/>
            <family val="2"/>
          </rPr>
          <t xml:space="preserve">
</t>
        </r>
      </text>
    </comment>
    <comment ref="T105" authorId="3" shapeId="0" xr:uid="{00000000-0006-0000-0000-000019010000}">
      <text>
        <r>
          <rPr>
            <b/>
            <sz val="9"/>
            <color indexed="81"/>
            <rFont val="Tahoma"/>
            <family val="2"/>
          </rPr>
          <t>COFINACIACIÓN NACIÓN</t>
        </r>
      </text>
    </comment>
    <comment ref="U105" authorId="3" shapeId="0" xr:uid="{00000000-0006-0000-0000-00001A010000}">
      <text>
        <r>
          <rPr>
            <b/>
            <sz val="9"/>
            <color indexed="81"/>
            <rFont val="Tahoma"/>
            <family val="2"/>
          </rPr>
          <t>COFINACIACIÓN NACIÓN</t>
        </r>
      </text>
    </comment>
    <comment ref="V105" authorId="3" shapeId="0" xr:uid="{00000000-0006-0000-0000-00001B010000}">
      <text>
        <r>
          <rPr>
            <b/>
            <sz val="9"/>
            <color indexed="81"/>
            <rFont val="Tahoma"/>
            <family val="2"/>
          </rPr>
          <t>CRÉDITO</t>
        </r>
      </text>
    </comment>
    <comment ref="W105" authorId="3" shapeId="0" xr:uid="{00000000-0006-0000-0000-00001C010000}">
      <text>
        <r>
          <rPr>
            <b/>
            <sz val="9"/>
            <color indexed="81"/>
            <rFont val="Tahoma"/>
            <family val="2"/>
          </rPr>
          <t>CRÉDITO</t>
        </r>
      </text>
    </comment>
    <comment ref="X105" authorId="3" shapeId="0" xr:uid="{00000000-0006-0000-0000-00001D010000}">
      <text>
        <r>
          <rPr>
            <b/>
            <sz val="9"/>
            <color indexed="81"/>
            <rFont val="Tahoma"/>
            <family val="2"/>
          </rPr>
          <t>OTROS</t>
        </r>
      </text>
    </comment>
    <comment ref="Y105" authorId="3" shapeId="0" xr:uid="{00000000-0006-0000-0000-00001E010000}">
      <text>
        <r>
          <rPr>
            <b/>
            <sz val="9"/>
            <color indexed="81"/>
            <rFont val="Tahoma"/>
            <family val="2"/>
          </rPr>
          <t>OTROS</t>
        </r>
      </text>
    </comment>
    <comment ref="Z105" authorId="3" shapeId="0" xr:uid="{00000000-0006-0000-0000-00001F010000}">
      <text>
        <r>
          <rPr>
            <b/>
            <sz val="9"/>
            <color indexed="81"/>
            <rFont val="Tahoma"/>
            <family val="2"/>
          </rPr>
          <t>RECURSOS PROPIOS</t>
        </r>
      </text>
    </comment>
    <comment ref="AA105" authorId="3" shapeId="0" xr:uid="{00000000-0006-0000-0000-000020010000}">
      <text>
        <r>
          <rPr>
            <b/>
            <sz val="9"/>
            <color indexed="81"/>
            <rFont val="Tahoma"/>
            <family val="2"/>
          </rPr>
          <t>RECURSOS PROPIOS</t>
        </r>
      </text>
    </comment>
    <comment ref="AB105" authorId="3" shapeId="0" xr:uid="{00000000-0006-0000-0000-000021010000}">
      <text>
        <r>
          <rPr>
            <b/>
            <sz val="9"/>
            <color indexed="81"/>
            <rFont val="Tahoma"/>
            <family val="2"/>
          </rPr>
          <t>SGP</t>
        </r>
      </text>
    </comment>
    <comment ref="AC105" authorId="3" shapeId="0" xr:uid="{00000000-0006-0000-0000-000022010000}">
      <text>
        <r>
          <rPr>
            <b/>
            <sz val="9"/>
            <color indexed="81"/>
            <rFont val="Tahoma"/>
            <family val="2"/>
          </rPr>
          <t>SGP</t>
        </r>
      </text>
    </comment>
    <comment ref="AD105" authorId="3" shapeId="0" xr:uid="{00000000-0006-0000-0000-000023010000}">
      <text>
        <r>
          <rPr>
            <b/>
            <sz val="9"/>
            <color indexed="81"/>
            <rFont val="Tahoma"/>
            <family val="2"/>
          </rPr>
          <t>REGALÍAS</t>
        </r>
      </text>
    </comment>
    <comment ref="AE105" authorId="3" shapeId="0" xr:uid="{00000000-0006-0000-0000-000024010000}">
      <text>
        <r>
          <rPr>
            <b/>
            <sz val="9"/>
            <color indexed="81"/>
            <rFont val="Tahoma"/>
            <family val="2"/>
          </rPr>
          <t>REGALÍAS</t>
        </r>
      </text>
    </comment>
    <comment ref="AF105" authorId="3" shapeId="0" xr:uid="{00000000-0006-0000-0000-000025010000}">
      <text>
        <r>
          <rPr>
            <b/>
            <sz val="9"/>
            <color indexed="81"/>
            <rFont val="Tahoma"/>
            <family val="2"/>
          </rPr>
          <t>RECURSOS FUNCIONAMIENTO</t>
        </r>
      </text>
    </comment>
    <comment ref="AG105" authorId="3" shapeId="0" xr:uid="{00000000-0006-0000-0000-000026010000}">
      <text>
        <r>
          <rPr>
            <b/>
            <sz val="9"/>
            <color indexed="81"/>
            <rFont val="Tahoma"/>
            <family val="2"/>
          </rPr>
          <t>RECURSOS FUNCIONAMIENTO</t>
        </r>
      </text>
    </comment>
    <comment ref="AH105" authorId="3" shapeId="0" xr:uid="{00000000-0006-0000-0000-000027010000}">
      <text>
        <r>
          <rPr>
            <b/>
            <sz val="9"/>
            <color indexed="81"/>
            <rFont val="Tahoma"/>
            <family val="2"/>
          </rPr>
          <t>RECURSOS GESTIONADOS</t>
        </r>
      </text>
    </comment>
    <comment ref="AI105" authorId="3" shapeId="0" xr:uid="{00000000-0006-0000-0000-000028010000}">
      <text>
        <r>
          <rPr>
            <b/>
            <sz val="9"/>
            <color indexed="81"/>
            <rFont val="Tahoma"/>
            <family val="2"/>
          </rPr>
          <t>RECURSOS GESTIONADOS</t>
        </r>
      </text>
    </comment>
    <comment ref="AJ105" authorId="3" shapeId="0" xr:uid="{00000000-0006-0000-0000-000029010000}">
      <text>
        <r>
          <rPr>
            <b/>
            <sz val="9"/>
            <color indexed="81"/>
            <rFont val="Tahoma"/>
            <family val="2"/>
          </rPr>
          <t>TOTALES</t>
        </r>
        <r>
          <rPr>
            <sz val="9"/>
            <color indexed="81"/>
            <rFont val="Tahoma"/>
            <family val="2"/>
          </rPr>
          <t xml:space="preserve">
</t>
        </r>
      </text>
    </comment>
    <comment ref="AK105" authorId="3" shapeId="0" xr:uid="{00000000-0006-0000-0000-00002A010000}">
      <text>
        <r>
          <rPr>
            <b/>
            <sz val="9"/>
            <color indexed="81"/>
            <rFont val="Tahoma"/>
            <family val="2"/>
          </rPr>
          <t>TOTALES</t>
        </r>
        <r>
          <rPr>
            <sz val="9"/>
            <color indexed="81"/>
            <rFont val="Tahoma"/>
            <family val="2"/>
          </rPr>
          <t xml:space="preserve">
</t>
        </r>
      </text>
    </comment>
    <comment ref="AL105" authorId="2" shapeId="0" xr:uid="{00000000-0006-0000-0000-00002B010000}">
      <text>
        <r>
          <rPr>
            <b/>
            <sz val="8"/>
            <color indexed="81"/>
            <rFont val="Tahoma"/>
            <family val="2"/>
          </rPr>
          <t>PRIMERA INFANCIA (0 a 5 años)</t>
        </r>
        <r>
          <rPr>
            <sz val="8"/>
            <color indexed="81"/>
            <rFont val="Tahoma"/>
            <family val="2"/>
          </rPr>
          <t xml:space="preserve">
</t>
        </r>
      </text>
    </comment>
    <comment ref="AM105" authorId="2" shapeId="0" xr:uid="{00000000-0006-0000-0000-00002C010000}">
      <text>
        <r>
          <rPr>
            <b/>
            <sz val="8"/>
            <color indexed="81"/>
            <rFont val="Tahoma"/>
            <family val="2"/>
          </rPr>
          <t>INFANCIA (6 a 11 años)</t>
        </r>
        <r>
          <rPr>
            <sz val="8"/>
            <color indexed="81"/>
            <rFont val="Tahoma"/>
            <family val="2"/>
          </rPr>
          <t xml:space="preserve">
</t>
        </r>
      </text>
    </comment>
    <comment ref="AN105" authorId="2" shapeId="0" xr:uid="{00000000-0006-0000-0000-00002D010000}">
      <text>
        <r>
          <rPr>
            <b/>
            <sz val="8"/>
            <color indexed="81"/>
            <rFont val="Tahoma"/>
            <family val="2"/>
          </rPr>
          <t>ADOLESCENCIA (12 A 17 años)</t>
        </r>
      </text>
    </comment>
    <comment ref="AO105" authorId="2" shapeId="0" xr:uid="{00000000-0006-0000-0000-00002E010000}">
      <text>
        <r>
          <rPr>
            <b/>
            <sz val="8"/>
            <color indexed="81"/>
            <rFont val="Tahoma"/>
            <family val="2"/>
          </rPr>
          <t>JUVENTUD (18 a 28 años)</t>
        </r>
        <r>
          <rPr>
            <sz val="8"/>
            <color indexed="81"/>
            <rFont val="Tahoma"/>
            <family val="2"/>
          </rPr>
          <t xml:space="preserve">
</t>
        </r>
      </text>
    </comment>
    <comment ref="AP105" authorId="2" shapeId="0" xr:uid="{00000000-0006-0000-0000-00002F010000}">
      <text>
        <r>
          <rPr>
            <b/>
            <sz val="8"/>
            <color indexed="81"/>
            <rFont val="Tahoma"/>
            <family val="2"/>
          </rPr>
          <t xml:space="preserve"> ADULTO (29 a 60 años)</t>
        </r>
        <r>
          <rPr>
            <sz val="8"/>
            <color indexed="81"/>
            <rFont val="Tahoma"/>
            <family val="2"/>
          </rPr>
          <t xml:space="preserve">
</t>
        </r>
      </text>
    </comment>
    <comment ref="AQ105" authorId="2" shapeId="0" xr:uid="{00000000-0006-0000-0000-000030010000}">
      <text>
        <r>
          <rPr>
            <b/>
            <sz val="8"/>
            <color indexed="81"/>
            <rFont val="Tahoma"/>
            <family val="2"/>
          </rPr>
          <t>ADULTO MAYOR  (61 años en adelante)</t>
        </r>
        <r>
          <rPr>
            <sz val="8"/>
            <color indexed="81"/>
            <rFont val="Tahoma"/>
            <family val="2"/>
          </rPr>
          <t xml:space="preserve">
</t>
        </r>
      </text>
    </comment>
    <comment ref="AS105" authorId="2" shapeId="0" xr:uid="{00000000-0006-0000-0000-000031010000}">
      <text>
        <r>
          <rPr>
            <b/>
            <sz val="8"/>
            <color indexed="81"/>
            <rFont val="Tahoma"/>
            <family val="2"/>
          </rPr>
          <t>MUJERES</t>
        </r>
        <r>
          <rPr>
            <sz val="8"/>
            <color indexed="81"/>
            <rFont val="Tahoma"/>
            <family val="2"/>
          </rPr>
          <t xml:space="preserve">
</t>
        </r>
      </text>
    </comment>
    <comment ref="AT105" authorId="2" shapeId="0" xr:uid="{00000000-0006-0000-0000-000032010000}">
      <text>
        <r>
          <rPr>
            <b/>
            <sz val="8"/>
            <color indexed="81"/>
            <rFont val="Tahoma"/>
            <family val="2"/>
          </rPr>
          <t>HOMBRES</t>
        </r>
      </text>
    </comment>
    <comment ref="AV105" authorId="2" shapeId="0" xr:uid="{00000000-0006-0000-0000-000033010000}">
      <text>
        <r>
          <rPr>
            <b/>
            <sz val="8"/>
            <color indexed="81"/>
            <rFont val="Tahoma"/>
            <family val="2"/>
          </rPr>
          <t>VÍCTIMAS CONFLICTO ARMADO</t>
        </r>
        <r>
          <rPr>
            <sz val="8"/>
            <color indexed="81"/>
            <rFont val="Tahoma"/>
            <family val="2"/>
          </rPr>
          <t xml:space="preserve">
</t>
        </r>
      </text>
    </comment>
    <comment ref="AX105" authorId="2" shapeId="0" xr:uid="{00000000-0006-0000-0000-000034010000}">
      <text>
        <r>
          <rPr>
            <b/>
            <sz val="8"/>
            <color indexed="81"/>
            <rFont val="Tahoma"/>
            <family val="2"/>
          </rPr>
          <t>DISCAPACITADOS</t>
        </r>
        <r>
          <rPr>
            <sz val="8"/>
            <color indexed="81"/>
            <rFont val="Tahoma"/>
            <family val="2"/>
          </rPr>
          <t xml:space="preserve">
</t>
        </r>
      </text>
    </comment>
    <comment ref="AY105" authorId="2" shapeId="0" xr:uid="{00000000-0006-0000-0000-000035010000}">
      <text>
        <r>
          <rPr>
            <b/>
            <sz val="8"/>
            <color indexed="81"/>
            <rFont val="Tahoma"/>
            <family val="2"/>
          </rPr>
          <t>AFROCOLOMBIANO O RAIZAL</t>
        </r>
      </text>
    </comment>
    <comment ref="AZ105" authorId="2" shapeId="0" xr:uid="{00000000-0006-0000-0000-000036010000}">
      <text>
        <r>
          <rPr>
            <b/>
            <sz val="8"/>
            <color indexed="81"/>
            <rFont val="Tahoma"/>
            <family val="2"/>
          </rPr>
          <t>INDÍGENAS</t>
        </r>
        <r>
          <rPr>
            <sz val="8"/>
            <color indexed="81"/>
            <rFont val="Tahoma"/>
            <family val="2"/>
          </rPr>
          <t xml:space="preserve">
</t>
        </r>
      </text>
    </comment>
    <comment ref="BA105" authorId="1" shapeId="0" xr:uid="{00000000-0006-0000-0000-000037010000}">
      <text>
        <r>
          <rPr>
            <b/>
            <sz val="9"/>
            <color indexed="81"/>
            <rFont val="Tahoma"/>
            <family val="2"/>
          </rPr>
          <t>MEDIO DE EVIDENCIA. INFORME, RESGISTRO FOTOGRAFICO, PLANILLA, ETC</t>
        </r>
      </text>
    </comment>
    <comment ref="AL114" authorId="2" shapeId="0" xr:uid="{00000000-0006-0000-0000-000038010000}">
      <text>
        <r>
          <rPr>
            <b/>
            <sz val="8"/>
            <color indexed="81"/>
            <rFont val="Tahoma"/>
            <family val="2"/>
          </rPr>
          <t>PRIMERA INFANCIA (0 a 5 años)</t>
        </r>
        <r>
          <rPr>
            <sz val="8"/>
            <color indexed="81"/>
            <rFont val="Tahoma"/>
            <family val="2"/>
          </rPr>
          <t xml:space="preserve">
</t>
        </r>
      </text>
    </comment>
    <comment ref="AM114" authorId="2" shapeId="0" xr:uid="{00000000-0006-0000-0000-000039010000}">
      <text>
        <r>
          <rPr>
            <b/>
            <sz val="8"/>
            <color indexed="81"/>
            <rFont val="Tahoma"/>
            <family val="2"/>
          </rPr>
          <t>INFANCIA (6 a 11 años)</t>
        </r>
        <r>
          <rPr>
            <sz val="8"/>
            <color indexed="81"/>
            <rFont val="Tahoma"/>
            <family val="2"/>
          </rPr>
          <t xml:space="preserve">
</t>
        </r>
      </text>
    </comment>
    <comment ref="AN114" authorId="2" shapeId="0" xr:uid="{00000000-0006-0000-0000-00003A010000}">
      <text>
        <r>
          <rPr>
            <b/>
            <sz val="8"/>
            <color indexed="81"/>
            <rFont val="Tahoma"/>
            <family val="2"/>
          </rPr>
          <t>ADOLESCENCIA (12 A 17 años)</t>
        </r>
      </text>
    </comment>
    <comment ref="AO114" authorId="2" shapeId="0" xr:uid="{00000000-0006-0000-0000-00003B010000}">
      <text>
        <r>
          <rPr>
            <b/>
            <sz val="8"/>
            <color indexed="81"/>
            <rFont val="Tahoma"/>
            <family val="2"/>
          </rPr>
          <t>JUVENTUD (18 a 28 años)</t>
        </r>
        <r>
          <rPr>
            <sz val="8"/>
            <color indexed="81"/>
            <rFont val="Tahoma"/>
            <family val="2"/>
          </rPr>
          <t xml:space="preserve">
</t>
        </r>
      </text>
    </comment>
    <comment ref="AP114" authorId="2" shapeId="0" xr:uid="{00000000-0006-0000-0000-00003C010000}">
      <text>
        <r>
          <rPr>
            <b/>
            <sz val="8"/>
            <color indexed="81"/>
            <rFont val="Tahoma"/>
            <family val="2"/>
          </rPr>
          <t xml:space="preserve"> ADULTO (29 a 60 años)</t>
        </r>
        <r>
          <rPr>
            <sz val="8"/>
            <color indexed="81"/>
            <rFont val="Tahoma"/>
            <family val="2"/>
          </rPr>
          <t xml:space="preserve">
</t>
        </r>
      </text>
    </comment>
    <comment ref="AQ114" authorId="2" shapeId="0" xr:uid="{00000000-0006-0000-0000-00003D010000}">
      <text>
        <r>
          <rPr>
            <b/>
            <sz val="8"/>
            <color indexed="81"/>
            <rFont val="Tahoma"/>
            <family val="2"/>
          </rPr>
          <t>ADULTO MAYOR  (61 años en adelante)</t>
        </r>
        <r>
          <rPr>
            <sz val="8"/>
            <color indexed="81"/>
            <rFont val="Tahoma"/>
            <family val="2"/>
          </rPr>
          <t xml:space="preserve">
</t>
        </r>
      </text>
    </comment>
    <comment ref="AS114" authorId="2" shapeId="0" xr:uid="{00000000-0006-0000-0000-00003E010000}">
      <text>
        <r>
          <rPr>
            <b/>
            <sz val="8"/>
            <color indexed="81"/>
            <rFont val="Tahoma"/>
            <family val="2"/>
          </rPr>
          <t>MUJERES</t>
        </r>
        <r>
          <rPr>
            <sz val="8"/>
            <color indexed="81"/>
            <rFont val="Tahoma"/>
            <family val="2"/>
          </rPr>
          <t xml:space="preserve">
</t>
        </r>
      </text>
    </comment>
    <comment ref="AT114" authorId="2" shapeId="0" xr:uid="{00000000-0006-0000-0000-00003F010000}">
      <text>
        <r>
          <rPr>
            <b/>
            <sz val="8"/>
            <color indexed="81"/>
            <rFont val="Tahoma"/>
            <family val="2"/>
          </rPr>
          <t>HOMBRES</t>
        </r>
      </text>
    </comment>
    <comment ref="AV114" authorId="2" shapeId="0" xr:uid="{00000000-0006-0000-0000-000040010000}">
      <text>
        <r>
          <rPr>
            <b/>
            <sz val="8"/>
            <color indexed="81"/>
            <rFont val="Tahoma"/>
            <family val="2"/>
          </rPr>
          <t>VÍCTIMAS CONFLICTO ARMADO</t>
        </r>
        <r>
          <rPr>
            <sz val="8"/>
            <color indexed="81"/>
            <rFont val="Tahoma"/>
            <family val="2"/>
          </rPr>
          <t xml:space="preserve">
</t>
        </r>
      </text>
    </comment>
    <comment ref="AX114" authorId="2" shapeId="0" xr:uid="{00000000-0006-0000-0000-000041010000}">
      <text>
        <r>
          <rPr>
            <b/>
            <sz val="8"/>
            <color indexed="81"/>
            <rFont val="Tahoma"/>
            <family val="2"/>
          </rPr>
          <t>DISCAPACITADOS</t>
        </r>
        <r>
          <rPr>
            <sz val="8"/>
            <color indexed="81"/>
            <rFont val="Tahoma"/>
            <family val="2"/>
          </rPr>
          <t xml:space="preserve">
</t>
        </r>
      </text>
    </comment>
    <comment ref="AY114" authorId="2" shapeId="0" xr:uid="{00000000-0006-0000-0000-000042010000}">
      <text>
        <r>
          <rPr>
            <b/>
            <sz val="8"/>
            <color indexed="81"/>
            <rFont val="Tahoma"/>
            <family val="2"/>
          </rPr>
          <t>AFROCOLOMBIANO O RAIZAL</t>
        </r>
      </text>
    </comment>
    <comment ref="AZ114" authorId="2" shapeId="0" xr:uid="{00000000-0006-0000-0000-000043010000}">
      <text>
        <r>
          <rPr>
            <b/>
            <sz val="8"/>
            <color indexed="81"/>
            <rFont val="Tahoma"/>
            <family val="2"/>
          </rPr>
          <t>INDÍGENAS</t>
        </r>
        <r>
          <rPr>
            <sz val="8"/>
            <color indexed="81"/>
            <rFont val="Tahoma"/>
            <family val="2"/>
          </rPr>
          <t xml:space="preserve">
</t>
        </r>
      </text>
    </comment>
    <comment ref="BA114" authorId="1" shapeId="0" xr:uid="{00000000-0006-0000-0000-000044010000}">
      <text>
        <r>
          <rPr>
            <b/>
            <sz val="9"/>
            <color indexed="81"/>
            <rFont val="Tahoma"/>
            <family val="2"/>
          </rPr>
          <t>MEDIO DE EVIDENCIA. INFORME, RESGISTRO FOTOGRAFICO, PLANILLA, ETC</t>
        </r>
      </text>
    </comment>
    <comment ref="AL123" authorId="2" shapeId="0" xr:uid="{00000000-0006-0000-0000-000045010000}">
      <text>
        <r>
          <rPr>
            <b/>
            <sz val="8"/>
            <color indexed="81"/>
            <rFont val="Tahoma"/>
            <family val="2"/>
          </rPr>
          <t>PRIMERA INFANCIA (0 a 5 años)</t>
        </r>
        <r>
          <rPr>
            <sz val="8"/>
            <color indexed="81"/>
            <rFont val="Tahoma"/>
            <family val="2"/>
          </rPr>
          <t xml:space="preserve">
</t>
        </r>
      </text>
    </comment>
    <comment ref="AM123" authorId="2" shapeId="0" xr:uid="{00000000-0006-0000-0000-000046010000}">
      <text>
        <r>
          <rPr>
            <b/>
            <sz val="8"/>
            <color indexed="81"/>
            <rFont val="Tahoma"/>
            <family val="2"/>
          </rPr>
          <t>INFANCIA (6 a 11 años)</t>
        </r>
        <r>
          <rPr>
            <sz val="8"/>
            <color indexed="81"/>
            <rFont val="Tahoma"/>
            <family val="2"/>
          </rPr>
          <t xml:space="preserve">
</t>
        </r>
      </text>
    </comment>
    <comment ref="AN123" authorId="2" shapeId="0" xr:uid="{00000000-0006-0000-0000-000047010000}">
      <text>
        <r>
          <rPr>
            <b/>
            <sz val="8"/>
            <color indexed="81"/>
            <rFont val="Tahoma"/>
            <family val="2"/>
          </rPr>
          <t>ADOLESCENCIA (12 A 17 años)</t>
        </r>
      </text>
    </comment>
    <comment ref="AO123" authorId="2" shapeId="0" xr:uid="{00000000-0006-0000-0000-000048010000}">
      <text>
        <r>
          <rPr>
            <b/>
            <sz val="8"/>
            <color indexed="81"/>
            <rFont val="Tahoma"/>
            <family val="2"/>
          </rPr>
          <t>JUVENTUD (18 a 28 años)</t>
        </r>
        <r>
          <rPr>
            <sz val="8"/>
            <color indexed="81"/>
            <rFont val="Tahoma"/>
            <family val="2"/>
          </rPr>
          <t xml:space="preserve">
</t>
        </r>
      </text>
    </comment>
    <comment ref="AP123" authorId="2" shapeId="0" xr:uid="{00000000-0006-0000-0000-000049010000}">
      <text>
        <r>
          <rPr>
            <b/>
            <sz val="8"/>
            <color indexed="81"/>
            <rFont val="Tahoma"/>
            <family val="2"/>
          </rPr>
          <t xml:space="preserve"> ADULTO (29 a 60 años)</t>
        </r>
        <r>
          <rPr>
            <sz val="8"/>
            <color indexed="81"/>
            <rFont val="Tahoma"/>
            <family val="2"/>
          </rPr>
          <t xml:space="preserve">
</t>
        </r>
      </text>
    </comment>
    <comment ref="AQ123" authorId="2" shapeId="0" xr:uid="{00000000-0006-0000-0000-00004A010000}">
      <text>
        <r>
          <rPr>
            <b/>
            <sz val="8"/>
            <color indexed="81"/>
            <rFont val="Tahoma"/>
            <family val="2"/>
          </rPr>
          <t>ADULTO MAYOR  (61 años en adelante)</t>
        </r>
        <r>
          <rPr>
            <sz val="8"/>
            <color indexed="81"/>
            <rFont val="Tahoma"/>
            <family val="2"/>
          </rPr>
          <t xml:space="preserve">
</t>
        </r>
      </text>
    </comment>
    <comment ref="AS123" authorId="2" shapeId="0" xr:uid="{00000000-0006-0000-0000-00004B010000}">
      <text>
        <r>
          <rPr>
            <b/>
            <sz val="8"/>
            <color indexed="81"/>
            <rFont val="Tahoma"/>
            <family val="2"/>
          </rPr>
          <t>MUJERES</t>
        </r>
        <r>
          <rPr>
            <sz val="8"/>
            <color indexed="81"/>
            <rFont val="Tahoma"/>
            <family val="2"/>
          </rPr>
          <t xml:space="preserve">
</t>
        </r>
      </text>
    </comment>
    <comment ref="AT123" authorId="2" shapeId="0" xr:uid="{00000000-0006-0000-0000-00004C010000}">
      <text>
        <r>
          <rPr>
            <b/>
            <sz val="8"/>
            <color indexed="81"/>
            <rFont val="Tahoma"/>
            <family val="2"/>
          </rPr>
          <t>HOMBRES</t>
        </r>
      </text>
    </comment>
    <comment ref="AV123" authorId="2" shapeId="0" xr:uid="{00000000-0006-0000-0000-00004D010000}">
      <text>
        <r>
          <rPr>
            <b/>
            <sz val="8"/>
            <color indexed="81"/>
            <rFont val="Tahoma"/>
            <family val="2"/>
          </rPr>
          <t>VÍCTIMAS CONFLICTO ARMADO</t>
        </r>
        <r>
          <rPr>
            <sz val="8"/>
            <color indexed="81"/>
            <rFont val="Tahoma"/>
            <family val="2"/>
          </rPr>
          <t xml:space="preserve">
</t>
        </r>
      </text>
    </comment>
    <comment ref="AX123" authorId="2" shapeId="0" xr:uid="{00000000-0006-0000-0000-00004E010000}">
      <text>
        <r>
          <rPr>
            <b/>
            <sz val="8"/>
            <color indexed="81"/>
            <rFont val="Tahoma"/>
            <family val="2"/>
          </rPr>
          <t>DISCAPACITADOS</t>
        </r>
        <r>
          <rPr>
            <sz val="8"/>
            <color indexed="81"/>
            <rFont val="Tahoma"/>
            <family val="2"/>
          </rPr>
          <t xml:space="preserve">
</t>
        </r>
      </text>
    </comment>
    <comment ref="AY123" authorId="2" shapeId="0" xr:uid="{00000000-0006-0000-0000-00004F010000}">
      <text>
        <r>
          <rPr>
            <b/>
            <sz val="8"/>
            <color indexed="81"/>
            <rFont val="Tahoma"/>
            <family val="2"/>
          </rPr>
          <t>AFROCOLOMBIANO O RAIZAL</t>
        </r>
      </text>
    </comment>
    <comment ref="AZ123" authorId="2" shapeId="0" xr:uid="{00000000-0006-0000-0000-000050010000}">
      <text>
        <r>
          <rPr>
            <b/>
            <sz val="8"/>
            <color indexed="81"/>
            <rFont val="Tahoma"/>
            <family val="2"/>
          </rPr>
          <t>INDÍGENAS</t>
        </r>
        <r>
          <rPr>
            <sz val="8"/>
            <color indexed="81"/>
            <rFont val="Tahoma"/>
            <family val="2"/>
          </rPr>
          <t xml:space="preserve">
</t>
        </r>
      </text>
    </comment>
    <comment ref="BA123" authorId="1" shapeId="0" xr:uid="{00000000-0006-0000-0000-000051010000}">
      <text>
        <r>
          <rPr>
            <b/>
            <sz val="9"/>
            <color indexed="81"/>
            <rFont val="Tahoma"/>
            <family val="2"/>
          </rPr>
          <t>MEDIO DE EVIDENCIA. INFORME, RESGISTRO FOTOGRAFICO, PLANILLA, ETC</t>
        </r>
      </text>
    </comment>
    <comment ref="AL132" authorId="2" shapeId="0" xr:uid="{00000000-0006-0000-0000-000052010000}">
      <text>
        <r>
          <rPr>
            <b/>
            <sz val="8"/>
            <color indexed="81"/>
            <rFont val="Tahoma"/>
            <family val="2"/>
          </rPr>
          <t>PRIMERA INFANCIA (0 a 5 años)</t>
        </r>
        <r>
          <rPr>
            <sz val="8"/>
            <color indexed="81"/>
            <rFont val="Tahoma"/>
            <family val="2"/>
          </rPr>
          <t xml:space="preserve">
</t>
        </r>
      </text>
    </comment>
    <comment ref="AM132" authorId="2" shapeId="0" xr:uid="{00000000-0006-0000-0000-000053010000}">
      <text>
        <r>
          <rPr>
            <b/>
            <sz val="8"/>
            <color indexed="81"/>
            <rFont val="Tahoma"/>
            <family val="2"/>
          </rPr>
          <t>INFANCIA (6 a 11 años)</t>
        </r>
        <r>
          <rPr>
            <sz val="8"/>
            <color indexed="81"/>
            <rFont val="Tahoma"/>
            <family val="2"/>
          </rPr>
          <t xml:space="preserve">
</t>
        </r>
      </text>
    </comment>
    <comment ref="AN132" authorId="2" shapeId="0" xr:uid="{00000000-0006-0000-0000-000054010000}">
      <text>
        <r>
          <rPr>
            <b/>
            <sz val="8"/>
            <color indexed="81"/>
            <rFont val="Tahoma"/>
            <family val="2"/>
          </rPr>
          <t>ADOLESCENCIA (12 A 17 años)</t>
        </r>
      </text>
    </comment>
    <comment ref="AO132" authorId="2" shapeId="0" xr:uid="{00000000-0006-0000-0000-000055010000}">
      <text>
        <r>
          <rPr>
            <b/>
            <sz val="8"/>
            <color indexed="81"/>
            <rFont val="Tahoma"/>
            <family val="2"/>
          </rPr>
          <t>JUVENTUD (18 a 28 años)</t>
        </r>
        <r>
          <rPr>
            <sz val="8"/>
            <color indexed="81"/>
            <rFont val="Tahoma"/>
            <family val="2"/>
          </rPr>
          <t xml:space="preserve">
</t>
        </r>
      </text>
    </comment>
    <comment ref="AP132" authorId="2" shapeId="0" xr:uid="{00000000-0006-0000-0000-000056010000}">
      <text>
        <r>
          <rPr>
            <b/>
            <sz val="8"/>
            <color indexed="81"/>
            <rFont val="Tahoma"/>
            <family val="2"/>
          </rPr>
          <t xml:space="preserve"> ADULTO (29 a 60 años)</t>
        </r>
        <r>
          <rPr>
            <sz val="8"/>
            <color indexed="81"/>
            <rFont val="Tahoma"/>
            <family val="2"/>
          </rPr>
          <t xml:space="preserve">
</t>
        </r>
      </text>
    </comment>
    <comment ref="AQ132" authorId="2" shapeId="0" xr:uid="{00000000-0006-0000-0000-000057010000}">
      <text>
        <r>
          <rPr>
            <b/>
            <sz val="8"/>
            <color indexed="81"/>
            <rFont val="Tahoma"/>
            <family val="2"/>
          </rPr>
          <t>ADULTO MAYOR  (61 años en adelante)</t>
        </r>
        <r>
          <rPr>
            <sz val="8"/>
            <color indexed="81"/>
            <rFont val="Tahoma"/>
            <family val="2"/>
          </rPr>
          <t xml:space="preserve">
</t>
        </r>
      </text>
    </comment>
    <comment ref="AS132" authorId="2" shapeId="0" xr:uid="{00000000-0006-0000-0000-000058010000}">
      <text>
        <r>
          <rPr>
            <b/>
            <sz val="8"/>
            <color indexed="81"/>
            <rFont val="Tahoma"/>
            <family val="2"/>
          </rPr>
          <t>MUJERES</t>
        </r>
        <r>
          <rPr>
            <sz val="8"/>
            <color indexed="81"/>
            <rFont val="Tahoma"/>
            <family val="2"/>
          </rPr>
          <t xml:space="preserve">
</t>
        </r>
      </text>
    </comment>
    <comment ref="AT132" authorId="2" shapeId="0" xr:uid="{00000000-0006-0000-0000-000059010000}">
      <text>
        <r>
          <rPr>
            <b/>
            <sz val="8"/>
            <color indexed="81"/>
            <rFont val="Tahoma"/>
            <family val="2"/>
          </rPr>
          <t>HOMBRES</t>
        </r>
      </text>
    </comment>
    <comment ref="AV132" authorId="2" shapeId="0" xr:uid="{00000000-0006-0000-0000-00005A010000}">
      <text>
        <r>
          <rPr>
            <b/>
            <sz val="8"/>
            <color indexed="81"/>
            <rFont val="Tahoma"/>
            <family val="2"/>
          </rPr>
          <t>VÍCTIMAS CONFLICTO ARMADO</t>
        </r>
        <r>
          <rPr>
            <sz val="8"/>
            <color indexed="81"/>
            <rFont val="Tahoma"/>
            <family val="2"/>
          </rPr>
          <t xml:space="preserve">
</t>
        </r>
      </text>
    </comment>
    <comment ref="AX132" authorId="2" shapeId="0" xr:uid="{00000000-0006-0000-0000-00005B010000}">
      <text>
        <r>
          <rPr>
            <b/>
            <sz val="8"/>
            <color indexed="81"/>
            <rFont val="Tahoma"/>
            <family val="2"/>
          </rPr>
          <t>DISCAPACITADOS</t>
        </r>
        <r>
          <rPr>
            <sz val="8"/>
            <color indexed="81"/>
            <rFont val="Tahoma"/>
            <family val="2"/>
          </rPr>
          <t xml:space="preserve">
</t>
        </r>
      </text>
    </comment>
    <comment ref="AY132" authorId="2" shapeId="0" xr:uid="{00000000-0006-0000-0000-00005C010000}">
      <text>
        <r>
          <rPr>
            <b/>
            <sz val="8"/>
            <color indexed="81"/>
            <rFont val="Tahoma"/>
            <family val="2"/>
          </rPr>
          <t>AFROCOLOMBIANO O RAIZAL</t>
        </r>
      </text>
    </comment>
    <comment ref="AZ132" authorId="2" shapeId="0" xr:uid="{00000000-0006-0000-0000-00005D010000}">
      <text>
        <r>
          <rPr>
            <b/>
            <sz val="8"/>
            <color indexed="81"/>
            <rFont val="Tahoma"/>
            <family val="2"/>
          </rPr>
          <t>INDÍGENAS</t>
        </r>
        <r>
          <rPr>
            <sz val="8"/>
            <color indexed="81"/>
            <rFont val="Tahoma"/>
            <family val="2"/>
          </rPr>
          <t xml:space="preserve">
</t>
        </r>
      </text>
    </comment>
    <comment ref="BA132" authorId="1" shapeId="0" xr:uid="{00000000-0006-0000-0000-00005E010000}">
      <text>
        <r>
          <rPr>
            <b/>
            <sz val="9"/>
            <color indexed="81"/>
            <rFont val="Tahoma"/>
            <family val="2"/>
          </rPr>
          <t>MEDIO DE EVIDENCIA. INFORME, RESGISTRO FOTOGRAFICO, PLANILLA, ETC</t>
        </r>
      </text>
    </comment>
    <comment ref="AL141" authorId="2" shapeId="0" xr:uid="{00000000-0006-0000-0000-00005F010000}">
      <text>
        <r>
          <rPr>
            <b/>
            <sz val="8"/>
            <color indexed="81"/>
            <rFont val="Tahoma"/>
            <family val="2"/>
          </rPr>
          <t>PRIMERA INFANCIA (0 a 5 años)</t>
        </r>
        <r>
          <rPr>
            <sz val="8"/>
            <color indexed="81"/>
            <rFont val="Tahoma"/>
            <family val="2"/>
          </rPr>
          <t xml:space="preserve">
</t>
        </r>
      </text>
    </comment>
    <comment ref="AM141" authorId="2" shapeId="0" xr:uid="{00000000-0006-0000-0000-000060010000}">
      <text>
        <r>
          <rPr>
            <b/>
            <sz val="8"/>
            <color indexed="81"/>
            <rFont val="Tahoma"/>
            <family val="2"/>
          </rPr>
          <t>INFANCIA (6 a 11 años)</t>
        </r>
        <r>
          <rPr>
            <sz val="8"/>
            <color indexed="81"/>
            <rFont val="Tahoma"/>
            <family val="2"/>
          </rPr>
          <t xml:space="preserve">
</t>
        </r>
      </text>
    </comment>
    <comment ref="AN141" authorId="2" shapeId="0" xr:uid="{00000000-0006-0000-0000-000061010000}">
      <text>
        <r>
          <rPr>
            <b/>
            <sz val="8"/>
            <color indexed="81"/>
            <rFont val="Tahoma"/>
            <family val="2"/>
          </rPr>
          <t>ADOLESCENCIA (12 A 17 años)</t>
        </r>
      </text>
    </comment>
    <comment ref="AO141" authorId="2" shapeId="0" xr:uid="{00000000-0006-0000-0000-000062010000}">
      <text>
        <r>
          <rPr>
            <b/>
            <sz val="8"/>
            <color indexed="81"/>
            <rFont val="Tahoma"/>
            <family val="2"/>
          </rPr>
          <t>JUVENTUD (18 a 28 años)</t>
        </r>
        <r>
          <rPr>
            <sz val="8"/>
            <color indexed="81"/>
            <rFont val="Tahoma"/>
            <family val="2"/>
          </rPr>
          <t xml:space="preserve">
</t>
        </r>
      </text>
    </comment>
    <comment ref="AP141" authorId="2" shapeId="0" xr:uid="{00000000-0006-0000-0000-000063010000}">
      <text>
        <r>
          <rPr>
            <b/>
            <sz val="8"/>
            <color indexed="81"/>
            <rFont val="Tahoma"/>
            <family val="2"/>
          </rPr>
          <t xml:space="preserve"> ADULTO (29 a 60 años)</t>
        </r>
        <r>
          <rPr>
            <sz val="8"/>
            <color indexed="81"/>
            <rFont val="Tahoma"/>
            <family val="2"/>
          </rPr>
          <t xml:space="preserve">
</t>
        </r>
      </text>
    </comment>
    <comment ref="AQ141" authorId="2" shapeId="0" xr:uid="{00000000-0006-0000-0000-000064010000}">
      <text>
        <r>
          <rPr>
            <b/>
            <sz val="8"/>
            <color indexed="81"/>
            <rFont val="Tahoma"/>
            <family val="2"/>
          </rPr>
          <t>ADULTO MAYOR  (61 años en adelante)</t>
        </r>
        <r>
          <rPr>
            <sz val="8"/>
            <color indexed="81"/>
            <rFont val="Tahoma"/>
            <family val="2"/>
          </rPr>
          <t xml:space="preserve">
</t>
        </r>
      </text>
    </comment>
    <comment ref="AS141" authorId="2" shapeId="0" xr:uid="{00000000-0006-0000-0000-000065010000}">
      <text>
        <r>
          <rPr>
            <b/>
            <sz val="8"/>
            <color indexed="81"/>
            <rFont val="Tahoma"/>
            <family val="2"/>
          </rPr>
          <t>MUJERES</t>
        </r>
        <r>
          <rPr>
            <sz val="8"/>
            <color indexed="81"/>
            <rFont val="Tahoma"/>
            <family val="2"/>
          </rPr>
          <t xml:space="preserve">
</t>
        </r>
      </text>
    </comment>
    <comment ref="AT141" authorId="2" shapeId="0" xr:uid="{00000000-0006-0000-0000-000066010000}">
      <text>
        <r>
          <rPr>
            <b/>
            <sz val="8"/>
            <color indexed="81"/>
            <rFont val="Tahoma"/>
            <family val="2"/>
          </rPr>
          <t>HOMBRES</t>
        </r>
      </text>
    </comment>
    <comment ref="AV141" authorId="2" shapeId="0" xr:uid="{00000000-0006-0000-0000-000067010000}">
      <text>
        <r>
          <rPr>
            <b/>
            <sz val="8"/>
            <color indexed="81"/>
            <rFont val="Tahoma"/>
            <family val="2"/>
          </rPr>
          <t>VÍCTIMAS CONFLICTO ARMADO</t>
        </r>
        <r>
          <rPr>
            <sz val="8"/>
            <color indexed="81"/>
            <rFont val="Tahoma"/>
            <family val="2"/>
          </rPr>
          <t xml:space="preserve">
</t>
        </r>
      </text>
    </comment>
    <comment ref="AX141" authorId="2" shapeId="0" xr:uid="{00000000-0006-0000-0000-000068010000}">
      <text>
        <r>
          <rPr>
            <b/>
            <sz val="8"/>
            <color indexed="81"/>
            <rFont val="Tahoma"/>
            <family val="2"/>
          </rPr>
          <t>DISCAPACITADOS</t>
        </r>
        <r>
          <rPr>
            <sz val="8"/>
            <color indexed="81"/>
            <rFont val="Tahoma"/>
            <family val="2"/>
          </rPr>
          <t xml:space="preserve">
</t>
        </r>
      </text>
    </comment>
    <comment ref="AY141" authorId="2" shapeId="0" xr:uid="{00000000-0006-0000-0000-000069010000}">
      <text>
        <r>
          <rPr>
            <b/>
            <sz val="8"/>
            <color indexed="81"/>
            <rFont val="Tahoma"/>
            <family val="2"/>
          </rPr>
          <t>AFROCOLOMBIANO O RAIZAL</t>
        </r>
      </text>
    </comment>
    <comment ref="AZ141" authorId="2" shapeId="0" xr:uid="{00000000-0006-0000-0000-00006A010000}">
      <text>
        <r>
          <rPr>
            <b/>
            <sz val="8"/>
            <color indexed="81"/>
            <rFont val="Tahoma"/>
            <family val="2"/>
          </rPr>
          <t>INDÍGENAS</t>
        </r>
        <r>
          <rPr>
            <sz val="8"/>
            <color indexed="81"/>
            <rFont val="Tahoma"/>
            <family val="2"/>
          </rPr>
          <t xml:space="preserve">
</t>
        </r>
      </text>
    </comment>
    <comment ref="BA141" authorId="1" shapeId="0" xr:uid="{00000000-0006-0000-0000-00006B010000}">
      <text>
        <r>
          <rPr>
            <b/>
            <sz val="9"/>
            <color indexed="81"/>
            <rFont val="Tahoma"/>
            <family val="2"/>
          </rPr>
          <t>MEDIO DE EVIDENCIA. INFORME, RESGISTRO FOTOGRAFICO, PLANILLA, ETC</t>
        </r>
      </text>
    </comment>
    <comment ref="AL150" authorId="2" shapeId="0" xr:uid="{00000000-0006-0000-0000-00006C010000}">
      <text>
        <r>
          <rPr>
            <b/>
            <sz val="8"/>
            <color indexed="81"/>
            <rFont val="Tahoma"/>
            <family val="2"/>
          </rPr>
          <t>PRIMERA INFANCIA (0 a 5 años)</t>
        </r>
        <r>
          <rPr>
            <sz val="8"/>
            <color indexed="81"/>
            <rFont val="Tahoma"/>
            <family val="2"/>
          </rPr>
          <t xml:space="preserve">
</t>
        </r>
      </text>
    </comment>
    <comment ref="AM150" authorId="2" shapeId="0" xr:uid="{00000000-0006-0000-0000-00006D010000}">
      <text>
        <r>
          <rPr>
            <b/>
            <sz val="8"/>
            <color indexed="81"/>
            <rFont val="Tahoma"/>
            <family val="2"/>
          </rPr>
          <t>INFANCIA (6 a 11 años)</t>
        </r>
        <r>
          <rPr>
            <sz val="8"/>
            <color indexed="81"/>
            <rFont val="Tahoma"/>
            <family val="2"/>
          </rPr>
          <t xml:space="preserve">
</t>
        </r>
      </text>
    </comment>
    <comment ref="AN150" authorId="2" shapeId="0" xr:uid="{00000000-0006-0000-0000-00006E010000}">
      <text>
        <r>
          <rPr>
            <b/>
            <sz val="8"/>
            <color indexed="81"/>
            <rFont val="Tahoma"/>
            <family val="2"/>
          </rPr>
          <t>ADOLESCENCIA (12 A 17 años)</t>
        </r>
      </text>
    </comment>
    <comment ref="AO150" authorId="2" shapeId="0" xr:uid="{00000000-0006-0000-0000-00006F010000}">
      <text>
        <r>
          <rPr>
            <b/>
            <sz val="8"/>
            <color indexed="81"/>
            <rFont val="Tahoma"/>
            <family val="2"/>
          </rPr>
          <t>JUVENTUD (18 a 28 años)</t>
        </r>
        <r>
          <rPr>
            <sz val="8"/>
            <color indexed="81"/>
            <rFont val="Tahoma"/>
            <family val="2"/>
          </rPr>
          <t xml:space="preserve">
</t>
        </r>
      </text>
    </comment>
    <comment ref="AP150" authorId="2" shapeId="0" xr:uid="{00000000-0006-0000-0000-000070010000}">
      <text>
        <r>
          <rPr>
            <b/>
            <sz val="8"/>
            <color indexed="81"/>
            <rFont val="Tahoma"/>
            <family val="2"/>
          </rPr>
          <t xml:space="preserve"> ADULTO (29 a 60 años)</t>
        </r>
        <r>
          <rPr>
            <sz val="8"/>
            <color indexed="81"/>
            <rFont val="Tahoma"/>
            <family val="2"/>
          </rPr>
          <t xml:space="preserve">
</t>
        </r>
      </text>
    </comment>
    <comment ref="AQ150" authorId="2" shapeId="0" xr:uid="{00000000-0006-0000-0000-000071010000}">
      <text>
        <r>
          <rPr>
            <b/>
            <sz val="8"/>
            <color indexed="81"/>
            <rFont val="Tahoma"/>
            <family val="2"/>
          </rPr>
          <t>ADULTO MAYOR  (61 años en adelante)</t>
        </r>
        <r>
          <rPr>
            <sz val="8"/>
            <color indexed="81"/>
            <rFont val="Tahoma"/>
            <family val="2"/>
          </rPr>
          <t xml:space="preserve">
</t>
        </r>
      </text>
    </comment>
    <comment ref="AS150" authorId="2" shapeId="0" xr:uid="{00000000-0006-0000-0000-000072010000}">
      <text>
        <r>
          <rPr>
            <b/>
            <sz val="8"/>
            <color indexed="81"/>
            <rFont val="Tahoma"/>
            <family val="2"/>
          </rPr>
          <t>MUJERES</t>
        </r>
        <r>
          <rPr>
            <sz val="8"/>
            <color indexed="81"/>
            <rFont val="Tahoma"/>
            <family val="2"/>
          </rPr>
          <t xml:space="preserve">
</t>
        </r>
      </text>
    </comment>
    <comment ref="AT150" authorId="2" shapeId="0" xr:uid="{00000000-0006-0000-0000-000073010000}">
      <text>
        <r>
          <rPr>
            <b/>
            <sz val="8"/>
            <color indexed="81"/>
            <rFont val="Tahoma"/>
            <family val="2"/>
          </rPr>
          <t>HOMBRES</t>
        </r>
      </text>
    </comment>
    <comment ref="AV150" authorId="2" shapeId="0" xr:uid="{00000000-0006-0000-0000-000074010000}">
      <text>
        <r>
          <rPr>
            <b/>
            <sz val="8"/>
            <color indexed="81"/>
            <rFont val="Tahoma"/>
            <family val="2"/>
          </rPr>
          <t>VÍCTIMAS CONFLICTO ARMADO</t>
        </r>
        <r>
          <rPr>
            <sz val="8"/>
            <color indexed="81"/>
            <rFont val="Tahoma"/>
            <family val="2"/>
          </rPr>
          <t xml:space="preserve">
</t>
        </r>
      </text>
    </comment>
    <comment ref="AX150" authorId="2" shapeId="0" xr:uid="{00000000-0006-0000-0000-000075010000}">
      <text>
        <r>
          <rPr>
            <b/>
            <sz val="8"/>
            <color indexed="81"/>
            <rFont val="Tahoma"/>
            <family val="2"/>
          </rPr>
          <t>DISCAPACITADOS</t>
        </r>
        <r>
          <rPr>
            <sz val="8"/>
            <color indexed="81"/>
            <rFont val="Tahoma"/>
            <family val="2"/>
          </rPr>
          <t xml:space="preserve">
</t>
        </r>
      </text>
    </comment>
    <comment ref="AY150" authorId="2" shapeId="0" xr:uid="{00000000-0006-0000-0000-000076010000}">
      <text>
        <r>
          <rPr>
            <b/>
            <sz val="8"/>
            <color indexed="81"/>
            <rFont val="Tahoma"/>
            <family val="2"/>
          </rPr>
          <t>AFROCOLOMBIANO O RAIZAL</t>
        </r>
      </text>
    </comment>
    <comment ref="AZ150" authorId="2" shapeId="0" xr:uid="{00000000-0006-0000-0000-000077010000}">
      <text>
        <r>
          <rPr>
            <b/>
            <sz val="8"/>
            <color indexed="81"/>
            <rFont val="Tahoma"/>
            <family val="2"/>
          </rPr>
          <t>INDÍGENAS</t>
        </r>
        <r>
          <rPr>
            <sz val="8"/>
            <color indexed="81"/>
            <rFont val="Tahoma"/>
            <family val="2"/>
          </rPr>
          <t xml:space="preserve">
</t>
        </r>
      </text>
    </comment>
    <comment ref="BA150" authorId="1" shapeId="0" xr:uid="{00000000-0006-0000-0000-000078010000}">
      <text>
        <r>
          <rPr>
            <b/>
            <sz val="9"/>
            <color indexed="81"/>
            <rFont val="Tahoma"/>
            <family val="2"/>
          </rPr>
          <t>MEDIO DE EVIDENCIA. INFORME, RESGISTRO FOTOGRAFICO, PLANILLA, ETC</t>
        </r>
      </text>
    </comment>
    <comment ref="AL159" authorId="2" shapeId="0" xr:uid="{00000000-0006-0000-0000-000079010000}">
      <text>
        <r>
          <rPr>
            <b/>
            <sz val="8"/>
            <color indexed="81"/>
            <rFont val="Tahoma"/>
            <family val="2"/>
          </rPr>
          <t>PRIMERA INFANCIA (0 a 5 años)</t>
        </r>
        <r>
          <rPr>
            <sz val="8"/>
            <color indexed="81"/>
            <rFont val="Tahoma"/>
            <family val="2"/>
          </rPr>
          <t xml:space="preserve">
</t>
        </r>
      </text>
    </comment>
    <comment ref="AM159" authorId="2" shapeId="0" xr:uid="{00000000-0006-0000-0000-00007A010000}">
      <text>
        <r>
          <rPr>
            <b/>
            <sz val="8"/>
            <color indexed="81"/>
            <rFont val="Tahoma"/>
            <family val="2"/>
          </rPr>
          <t>INFANCIA (6 a 11 años)</t>
        </r>
        <r>
          <rPr>
            <sz val="8"/>
            <color indexed="81"/>
            <rFont val="Tahoma"/>
            <family val="2"/>
          </rPr>
          <t xml:space="preserve">
</t>
        </r>
      </text>
    </comment>
    <comment ref="AN159" authorId="2" shapeId="0" xr:uid="{00000000-0006-0000-0000-00007B010000}">
      <text>
        <r>
          <rPr>
            <b/>
            <sz val="8"/>
            <color indexed="81"/>
            <rFont val="Tahoma"/>
            <family val="2"/>
          </rPr>
          <t>ADOLESCENCIA (12 A 17 años)</t>
        </r>
      </text>
    </comment>
    <comment ref="AO159" authorId="2" shapeId="0" xr:uid="{00000000-0006-0000-0000-00007C010000}">
      <text>
        <r>
          <rPr>
            <b/>
            <sz val="8"/>
            <color indexed="81"/>
            <rFont val="Tahoma"/>
            <family val="2"/>
          </rPr>
          <t>JUVENTUD (18 a 28 años)</t>
        </r>
        <r>
          <rPr>
            <sz val="8"/>
            <color indexed="81"/>
            <rFont val="Tahoma"/>
            <family val="2"/>
          </rPr>
          <t xml:space="preserve">
</t>
        </r>
      </text>
    </comment>
    <comment ref="AP159" authorId="2" shapeId="0" xr:uid="{00000000-0006-0000-0000-00007D010000}">
      <text>
        <r>
          <rPr>
            <b/>
            <sz val="8"/>
            <color indexed="81"/>
            <rFont val="Tahoma"/>
            <family val="2"/>
          </rPr>
          <t xml:space="preserve"> ADULTO (29 a 60 años)</t>
        </r>
        <r>
          <rPr>
            <sz val="8"/>
            <color indexed="81"/>
            <rFont val="Tahoma"/>
            <family val="2"/>
          </rPr>
          <t xml:space="preserve">
</t>
        </r>
      </text>
    </comment>
    <comment ref="AQ159" authorId="2" shapeId="0" xr:uid="{00000000-0006-0000-0000-00007E010000}">
      <text>
        <r>
          <rPr>
            <b/>
            <sz val="8"/>
            <color indexed="81"/>
            <rFont val="Tahoma"/>
            <family val="2"/>
          </rPr>
          <t>ADULTO MAYOR  (61 años en adelante)</t>
        </r>
        <r>
          <rPr>
            <sz val="8"/>
            <color indexed="81"/>
            <rFont val="Tahoma"/>
            <family val="2"/>
          </rPr>
          <t xml:space="preserve">
</t>
        </r>
      </text>
    </comment>
    <comment ref="AS159" authorId="2" shapeId="0" xr:uid="{00000000-0006-0000-0000-00007F010000}">
      <text>
        <r>
          <rPr>
            <b/>
            <sz val="8"/>
            <color indexed="81"/>
            <rFont val="Tahoma"/>
            <family val="2"/>
          </rPr>
          <t>MUJERES</t>
        </r>
        <r>
          <rPr>
            <sz val="8"/>
            <color indexed="81"/>
            <rFont val="Tahoma"/>
            <family val="2"/>
          </rPr>
          <t xml:space="preserve">
</t>
        </r>
      </text>
    </comment>
    <comment ref="AT159" authorId="2" shapeId="0" xr:uid="{00000000-0006-0000-0000-000080010000}">
      <text>
        <r>
          <rPr>
            <b/>
            <sz val="8"/>
            <color indexed="81"/>
            <rFont val="Tahoma"/>
            <family val="2"/>
          </rPr>
          <t>HOMBRES</t>
        </r>
      </text>
    </comment>
    <comment ref="AV159" authorId="2" shapeId="0" xr:uid="{00000000-0006-0000-0000-000081010000}">
      <text>
        <r>
          <rPr>
            <b/>
            <sz val="8"/>
            <color indexed="81"/>
            <rFont val="Tahoma"/>
            <family val="2"/>
          </rPr>
          <t>VÍCTIMAS CONFLICTO ARMADO</t>
        </r>
        <r>
          <rPr>
            <sz val="8"/>
            <color indexed="81"/>
            <rFont val="Tahoma"/>
            <family val="2"/>
          </rPr>
          <t xml:space="preserve">
</t>
        </r>
      </text>
    </comment>
    <comment ref="AX159" authorId="2" shapeId="0" xr:uid="{00000000-0006-0000-0000-000082010000}">
      <text>
        <r>
          <rPr>
            <b/>
            <sz val="8"/>
            <color indexed="81"/>
            <rFont val="Tahoma"/>
            <family val="2"/>
          </rPr>
          <t>DISCAPACITADOS</t>
        </r>
        <r>
          <rPr>
            <sz val="8"/>
            <color indexed="81"/>
            <rFont val="Tahoma"/>
            <family val="2"/>
          </rPr>
          <t xml:space="preserve">
</t>
        </r>
      </text>
    </comment>
    <comment ref="AY159" authorId="2" shapeId="0" xr:uid="{00000000-0006-0000-0000-000083010000}">
      <text>
        <r>
          <rPr>
            <b/>
            <sz val="8"/>
            <color indexed="81"/>
            <rFont val="Tahoma"/>
            <family val="2"/>
          </rPr>
          <t>AFROCOLOMBIANO O RAIZAL</t>
        </r>
      </text>
    </comment>
    <comment ref="AZ159" authorId="2" shapeId="0" xr:uid="{00000000-0006-0000-0000-000084010000}">
      <text>
        <r>
          <rPr>
            <b/>
            <sz val="8"/>
            <color indexed="81"/>
            <rFont val="Tahoma"/>
            <family val="2"/>
          </rPr>
          <t>INDÍGENAS</t>
        </r>
        <r>
          <rPr>
            <sz val="8"/>
            <color indexed="81"/>
            <rFont val="Tahoma"/>
            <family val="2"/>
          </rPr>
          <t xml:space="preserve">
</t>
        </r>
      </text>
    </comment>
    <comment ref="BA159" authorId="1" shapeId="0" xr:uid="{00000000-0006-0000-0000-000085010000}">
      <text>
        <r>
          <rPr>
            <b/>
            <sz val="9"/>
            <color indexed="81"/>
            <rFont val="Tahoma"/>
            <family val="2"/>
          </rPr>
          <t>MEDIO DE EVIDENCIA. INFORME, RESGISTRO FOTOGRAFICO, PLANILLA, ETC</t>
        </r>
      </text>
    </comment>
    <comment ref="AL168" authorId="2" shapeId="0" xr:uid="{00000000-0006-0000-0000-000086010000}">
      <text>
        <r>
          <rPr>
            <b/>
            <sz val="8"/>
            <color indexed="81"/>
            <rFont val="Tahoma"/>
            <family val="2"/>
          </rPr>
          <t>PRIMERA INFANCIA (0 a 5 años)</t>
        </r>
        <r>
          <rPr>
            <sz val="8"/>
            <color indexed="81"/>
            <rFont val="Tahoma"/>
            <family val="2"/>
          </rPr>
          <t xml:space="preserve">
</t>
        </r>
      </text>
    </comment>
    <comment ref="AM168" authorId="2" shapeId="0" xr:uid="{00000000-0006-0000-0000-000087010000}">
      <text>
        <r>
          <rPr>
            <b/>
            <sz val="8"/>
            <color indexed="81"/>
            <rFont val="Tahoma"/>
            <family val="2"/>
          </rPr>
          <t>INFANCIA (6 a 11 años)</t>
        </r>
        <r>
          <rPr>
            <sz val="8"/>
            <color indexed="81"/>
            <rFont val="Tahoma"/>
            <family val="2"/>
          </rPr>
          <t xml:space="preserve">
</t>
        </r>
      </text>
    </comment>
    <comment ref="AN168" authorId="2" shapeId="0" xr:uid="{00000000-0006-0000-0000-000088010000}">
      <text>
        <r>
          <rPr>
            <b/>
            <sz val="8"/>
            <color indexed="81"/>
            <rFont val="Tahoma"/>
            <family val="2"/>
          </rPr>
          <t>ADOLESCENCIA (12 A 17 años)</t>
        </r>
      </text>
    </comment>
    <comment ref="AO168" authorId="2" shapeId="0" xr:uid="{00000000-0006-0000-0000-000089010000}">
      <text>
        <r>
          <rPr>
            <b/>
            <sz val="8"/>
            <color indexed="81"/>
            <rFont val="Tahoma"/>
            <family val="2"/>
          </rPr>
          <t>JUVENTUD (18 a 28 años)</t>
        </r>
        <r>
          <rPr>
            <sz val="8"/>
            <color indexed="81"/>
            <rFont val="Tahoma"/>
            <family val="2"/>
          </rPr>
          <t xml:space="preserve">
</t>
        </r>
      </text>
    </comment>
    <comment ref="AP168" authorId="2" shapeId="0" xr:uid="{00000000-0006-0000-0000-00008A010000}">
      <text>
        <r>
          <rPr>
            <b/>
            <sz val="8"/>
            <color indexed="81"/>
            <rFont val="Tahoma"/>
            <family val="2"/>
          </rPr>
          <t xml:space="preserve"> ADULTO (29 a 60 años)</t>
        </r>
        <r>
          <rPr>
            <sz val="8"/>
            <color indexed="81"/>
            <rFont val="Tahoma"/>
            <family val="2"/>
          </rPr>
          <t xml:space="preserve">
</t>
        </r>
      </text>
    </comment>
    <comment ref="AQ168" authorId="2" shapeId="0" xr:uid="{00000000-0006-0000-0000-00008B010000}">
      <text>
        <r>
          <rPr>
            <b/>
            <sz val="8"/>
            <color indexed="81"/>
            <rFont val="Tahoma"/>
            <family val="2"/>
          </rPr>
          <t>ADULTO MAYOR  (61 años en adelante)</t>
        </r>
        <r>
          <rPr>
            <sz val="8"/>
            <color indexed="81"/>
            <rFont val="Tahoma"/>
            <family val="2"/>
          </rPr>
          <t xml:space="preserve">
</t>
        </r>
      </text>
    </comment>
    <comment ref="AS168" authorId="2" shapeId="0" xr:uid="{00000000-0006-0000-0000-00008C010000}">
      <text>
        <r>
          <rPr>
            <b/>
            <sz val="8"/>
            <color indexed="81"/>
            <rFont val="Tahoma"/>
            <family val="2"/>
          </rPr>
          <t>MUJERES</t>
        </r>
        <r>
          <rPr>
            <sz val="8"/>
            <color indexed="81"/>
            <rFont val="Tahoma"/>
            <family val="2"/>
          </rPr>
          <t xml:space="preserve">
</t>
        </r>
      </text>
    </comment>
    <comment ref="AT168" authorId="2" shapeId="0" xr:uid="{00000000-0006-0000-0000-00008D010000}">
      <text>
        <r>
          <rPr>
            <b/>
            <sz val="8"/>
            <color indexed="81"/>
            <rFont val="Tahoma"/>
            <family val="2"/>
          </rPr>
          <t>HOMBRES</t>
        </r>
      </text>
    </comment>
    <comment ref="AV168" authorId="2" shapeId="0" xr:uid="{00000000-0006-0000-0000-00008E010000}">
      <text>
        <r>
          <rPr>
            <b/>
            <sz val="8"/>
            <color indexed="81"/>
            <rFont val="Tahoma"/>
            <family val="2"/>
          </rPr>
          <t>VÍCTIMAS CONFLICTO ARMADO</t>
        </r>
        <r>
          <rPr>
            <sz val="8"/>
            <color indexed="81"/>
            <rFont val="Tahoma"/>
            <family val="2"/>
          </rPr>
          <t xml:space="preserve">
</t>
        </r>
      </text>
    </comment>
    <comment ref="AX168" authorId="2" shapeId="0" xr:uid="{00000000-0006-0000-0000-00008F010000}">
      <text>
        <r>
          <rPr>
            <b/>
            <sz val="8"/>
            <color indexed="81"/>
            <rFont val="Tahoma"/>
            <family val="2"/>
          </rPr>
          <t>DISCAPACITADOS</t>
        </r>
        <r>
          <rPr>
            <sz val="8"/>
            <color indexed="81"/>
            <rFont val="Tahoma"/>
            <family val="2"/>
          </rPr>
          <t xml:space="preserve">
</t>
        </r>
      </text>
    </comment>
    <comment ref="AY168" authorId="2" shapeId="0" xr:uid="{00000000-0006-0000-0000-000090010000}">
      <text>
        <r>
          <rPr>
            <b/>
            <sz val="8"/>
            <color indexed="81"/>
            <rFont val="Tahoma"/>
            <family val="2"/>
          </rPr>
          <t>AFROCOLOMBIANO O RAIZAL</t>
        </r>
      </text>
    </comment>
    <comment ref="AZ168" authorId="2" shapeId="0" xr:uid="{00000000-0006-0000-0000-000091010000}">
      <text>
        <r>
          <rPr>
            <b/>
            <sz val="8"/>
            <color indexed="81"/>
            <rFont val="Tahoma"/>
            <family val="2"/>
          </rPr>
          <t>INDÍGENAS</t>
        </r>
        <r>
          <rPr>
            <sz val="8"/>
            <color indexed="81"/>
            <rFont val="Tahoma"/>
            <family val="2"/>
          </rPr>
          <t xml:space="preserve">
</t>
        </r>
      </text>
    </comment>
    <comment ref="BA168" authorId="1" shapeId="0" xr:uid="{00000000-0006-0000-0000-000092010000}">
      <text>
        <r>
          <rPr>
            <b/>
            <sz val="9"/>
            <color indexed="81"/>
            <rFont val="Tahoma"/>
            <family val="2"/>
          </rPr>
          <t>MEDIO DE EVIDENCIA. INFORME, RESGISTRO FOTOGRAFICO, PLANILLA, ETC</t>
        </r>
      </text>
    </comment>
    <comment ref="AL177" authorId="2" shapeId="0" xr:uid="{00000000-0006-0000-0000-000093010000}">
      <text>
        <r>
          <rPr>
            <b/>
            <sz val="8"/>
            <color indexed="81"/>
            <rFont val="Tahoma"/>
            <family val="2"/>
          </rPr>
          <t>PRIMERA INFANCIA (0 a 5 años)</t>
        </r>
        <r>
          <rPr>
            <sz val="8"/>
            <color indexed="81"/>
            <rFont val="Tahoma"/>
            <family val="2"/>
          </rPr>
          <t xml:space="preserve">
</t>
        </r>
      </text>
    </comment>
    <comment ref="AM177" authorId="2" shapeId="0" xr:uid="{00000000-0006-0000-0000-000094010000}">
      <text>
        <r>
          <rPr>
            <b/>
            <sz val="8"/>
            <color indexed="81"/>
            <rFont val="Tahoma"/>
            <family val="2"/>
          </rPr>
          <t>INFANCIA (6 a 11 años)</t>
        </r>
        <r>
          <rPr>
            <sz val="8"/>
            <color indexed="81"/>
            <rFont val="Tahoma"/>
            <family val="2"/>
          </rPr>
          <t xml:space="preserve">
</t>
        </r>
      </text>
    </comment>
    <comment ref="AN177" authorId="2" shapeId="0" xr:uid="{00000000-0006-0000-0000-000095010000}">
      <text>
        <r>
          <rPr>
            <b/>
            <sz val="8"/>
            <color indexed="81"/>
            <rFont val="Tahoma"/>
            <family val="2"/>
          </rPr>
          <t>ADOLESCENCIA (12 A 17 años)</t>
        </r>
      </text>
    </comment>
    <comment ref="AO177" authorId="2" shapeId="0" xr:uid="{00000000-0006-0000-0000-000096010000}">
      <text>
        <r>
          <rPr>
            <b/>
            <sz val="8"/>
            <color indexed="81"/>
            <rFont val="Tahoma"/>
            <family val="2"/>
          </rPr>
          <t>JUVENTUD (18 a 28 años)</t>
        </r>
        <r>
          <rPr>
            <sz val="8"/>
            <color indexed="81"/>
            <rFont val="Tahoma"/>
            <family val="2"/>
          </rPr>
          <t xml:space="preserve">
</t>
        </r>
      </text>
    </comment>
    <comment ref="AP177" authorId="2" shapeId="0" xr:uid="{00000000-0006-0000-0000-000097010000}">
      <text>
        <r>
          <rPr>
            <b/>
            <sz val="8"/>
            <color indexed="81"/>
            <rFont val="Tahoma"/>
            <family val="2"/>
          </rPr>
          <t xml:space="preserve"> ADULTO (29 a 60 años)</t>
        </r>
        <r>
          <rPr>
            <sz val="8"/>
            <color indexed="81"/>
            <rFont val="Tahoma"/>
            <family val="2"/>
          </rPr>
          <t xml:space="preserve">
</t>
        </r>
      </text>
    </comment>
    <comment ref="AQ177" authorId="2" shapeId="0" xr:uid="{00000000-0006-0000-0000-000098010000}">
      <text>
        <r>
          <rPr>
            <b/>
            <sz val="8"/>
            <color indexed="81"/>
            <rFont val="Tahoma"/>
            <family val="2"/>
          </rPr>
          <t>ADULTO MAYOR  (61 años en adelante)</t>
        </r>
        <r>
          <rPr>
            <sz val="8"/>
            <color indexed="81"/>
            <rFont val="Tahoma"/>
            <family val="2"/>
          </rPr>
          <t xml:space="preserve">
</t>
        </r>
      </text>
    </comment>
    <comment ref="AS177" authorId="2" shapeId="0" xr:uid="{00000000-0006-0000-0000-000099010000}">
      <text>
        <r>
          <rPr>
            <b/>
            <sz val="8"/>
            <color indexed="81"/>
            <rFont val="Tahoma"/>
            <family val="2"/>
          </rPr>
          <t>MUJERES</t>
        </r>
        <r>
          <rPr>
            <sz val="8"/>
            <color indexed="81"/>
            <rFont val="Tahoma"/>
            <family val="2"/>
          </rPr>
          <t xml:space="preserve">
</t>
        </r>
      </text>
    </comment>
    <comment ref="AT177" authorId="2" shapeId="0" xr:uid="{00000000-0006-0000-0000-00009A010000}">
      <text>
        <r>
          <rPr>
            <b/>
            <sz val="8"/>
            <color indexed="81"/>
            <rFont val="Tahoma"/>
            <family val="2"/>
          </rPr>
          <t>HOMBRES</t>
        </r>
      </text>
    </comment>
    <comment ref="AV177" authorId="2" shapeId="0" xr:uid="{00000000-0006-0000-0000-00009B010000}">
      <text>
        <r>
          <rPr>
            <b/>
            <sz val="8"/>
            <color indexed="81"/>
            <rFont val="Tahoma"/>
            <family val="2"/>
          </rPr>
          <t>VÍCTIMAS CONFLICTO ARMADO</t>
        </r>
        <r>
          <rPr>
            <sz val="8"/>
            <color indexed="81"/>
            <rFont val="Tahoma"/>
            <family val="2"/>
          </rPr>
          <t xml:space="preserve">
</t>
        </r>
      </text>
    </comment>
    <comment ref="AX177" authorId="2" shapeId="0" xr:uid="{00000000-0006-0000-0000-00009C010000}">
      <text>
        <r>
          <rPr>
            <b/>
            <sz val="8"/>
            <color indexed="81"/>
            <rFont val="Tahoma"/>
            <family val="2"/>
          </rPr>
          <t>DISCAPACITADOS</t>
        </r>
        <r>
          <rPr>
            <sz val="8"/>
            <color indexed="81"/>
            <rFont val="Tahoma"/>
            <family val="2"/>
          </rPr>
          <t xml:space="preserve">
</t>
        </r>
      </text>
    </comment>
    <comment ref="AY177" authorId="2" shapeId="0" xr:uid="{00000000-0006-0000-0000-00009D010000}">
      <text>
        <r>
          <rPr>
            <b/>
            <sz val="8"/>
            <color indexed="81"/>
            <rFont val="Tahoma"/>
            <family val="2"/>
          </rPr>
          <t>AFROCOLOMBIANO O RAIZAL</t>
        </r>
      </text>
    </comment>
    <comment ref="AZ177" authorId="2" shapeId="0" xr:uid="{00000000-0006-0000-0000-00009E010000}">
      <text>
        <r>
          <rPr>
            <b/>
            <sz val="8"/>
            <color indexed="81"/>
            <rFont val="Tahoma"/>
            <family val="2"/>
          </rPr>
          <t>INDÍGENAS</t>
        </r>
        <r>
          <rPr>
            <sz val="8"/>
            <color indexed="81"/>
            <rFont val="Tahoma"/>
            <family val="2"/>
          </rPr>
          <t xml:space="preserve">
</t>
        </r>
      </text>
    </comment>
    <comment ref="BA177" authorId="1" shapeId="0" xr:uid="{00000000-0006-0000-0000-00009F010000}">
      <text>
        <r>
          <rPr>
            <b/>
            <sz val="9"/>
            <color indexed="81"/>
            <rFont val="Tahoma"/>
            <family val="2"/>
          </rPr>
          <t>MEDIO DE EVIDENCIA. INFORME, RESGISTRO FOTOGRAFICO, PLANILLA, ETC</t>
        </r>
      </text>
    </comment>
    <comment ref="AL186" authorId="2" shapeId="0" xr:uid="{00000000-0006-0000-0000-0000A0010000}">
      <text>
        <r>
          <rPr>
            <b/>
            <sz val="8"/>
            <color indexed="81"/>
            <rFont val="Tahoma"/>
            <family val="2"/>
          </rPr>
          <t>PRIMERA INFANCIA (0 a 5 años)</t>
        </r>
        <r>
          <rPr>
            <sz val="8"/>
            <color indexed="81"/>
            <rFont val="Tahoma"/>
            <family val="2"/>
          </rPr>
          <t xml:space="preserve">
</t>
        </r>
      </text>
    </comment>
    <comment ref="AM186" authorId="2" shapeId="0" xr:uid="{00000000-0006-0000-0000-0000A1010000}">
      <text>
        <r>
          <rPr>
            <b/>
            <sz val="8"/>
            <color indexed="81"/>
            <rFont val="Tahoma"/>
            <family val="2"/>
          </rPr>
          <t>INFANCIA (6 a 11 años)</t>
        </r>
        <r>
          <rPr>
            <sz val="8"/>
            <color indexed="81"/>
            <rFont val="Tahoma"/>
            <family val="2"/>
          </rPr>
          <t xml:space="preserve">
</t>
        </r>
      </text>
    </comment>
    <comment ref="AN186" authorId="2" shapeId="0" xr:uid="{00000000-0006-0000-0000-0000A2010000}">
      <text>
        <r>
          <rPr>
            <b/>
            <sz val="8"/>
            <color indexed="81"/>
            <rFont val="Tahoma"/>
            <family val="2"/>
          </rPr>
          <t>ADOLESCENCIA (12 A 17 años)</t>
        </r>
      </text>
    </comment>
    <comment ref="AO186" authorId="2" shapeId="0" xr:uid="{00000000-0006-0000-0000-0000A3010000}">
      <text>
        <r>
          <rPr>
            <b/>
            <sz val="8"/>
            <color indexed="81"/>
            <rFont val="Tahoma"/>
            <family val="2"/>
          </rPr>
          <t>JUVENTUD (18 a 28 años)</t>
        </r>
        <r>
          <rPr>
            <sz val="8"/>
            <color indexed="81"/>
            <rFont val="Tahoma"/>
            <family val="2"/>
          </rPr>
          <t xml:space="preserve">
</t>
        </r>
      </text>
    </comment>
    <comment ref="AP186" authorId="2" shapeId="0" xr:uid="{00000000-0006-0000-0000-0000A4010000}">
      <text>
        <r>
          <rPr>
            <b/>
            <sz val="8"/>
            <color indexed="81"/>
            <rFont val="Tahoma"/>
            <family val="2"/>
          </rPr>
          <t xml:space="preserve"> ADULTO (29 a 60 años)</t>
        </r>
        <r>
          <rPr>
            <sz val="8"/>
            <color indexed="81"/>
            <rFont val="Tahoma"/>
            <family val="2"/>
          </rPr>
          <t xml:space="preserve">
</t>
        </r>
      </text>
    </comment>
    <comment ref="AQ186" authorId="2" shapeId="0" xr:uid="{00000000-0006-0000-0000-0000A5010000}">
      <text>
        <r>
          <rPr>
            <b/>
            <sz val="8"/>
            <color indexed="81"/>
            <rFont val="Tahoma"/>
            <family val="2"/>
          </rPr>
          <t>ADULTO MAYOR  (61 años en adelante)</t>
        </r>
        <r>
          <rPr>
            <sz val="8"/>
            <color indexed="81"/>
            <rFont val="Tahoma"/>
            <family val="2"/>
          </rPr>
          <t xml:space="preserve">
</t>
        </r>
      </text>
    </comment>
    <comment ref="AS186" authorId="2" shapeId="0" xr:uid="{00000000-0006-0000-0000-0000A6010000}">
      <text>
        <r>
          <rPr>
            <b/>
            <sz val="8"/>
            <color indexed="81"/>
            <rFont val="Tahoma"/>
            <family val="2"/>
          </rPr>
          <t>MUJERES</t>
        </r>
        <r>
          <rPr>
            <sz val="8"/>
            <color indexed="81"/>
            <rFont val="Tahoma"/>
            <family val="2"/>
          </rPr>
          <t xml:space="preserve">
</t>
        </r>
      </text>
    </comment>
    <comment ref="AT186" authorId="2" shapeId="0" xr:uid="{00000000-0006-0000-0000-0000A7010000}">
      <text>
        <r>
          <rPr>
            <b/>
            <sz val="8"/>
            <color indexed="81"/>
            <rFont val="Tahoma"/>
            <family val="2"/>
          </rPr>
          <t>HOMBRES</t>
        </r>
      </text>
    </comment>
    <comment ref="AV186" authorId="2" shapeId="0" xr:uid="{00000000-0006-0000-0000-0000A8010000}">
      <text>
        <r>
          <rPr>
            <b/>
            <sz val="8"/>
            <color indexed="81"/>
            <rFont val="Tahoma"/>
            <family val="2"/>
          </rPr>
          <t>VÍCTIMAS CONFLICTO ARMADO</t>
        </r>
        <r>
          <rPr>
            <sz val="8"/>
            <color indexed="81"/>
            <rFont val="Tahoma"/>
            <family val="2"/>
          </rPr>
          <t xml:space="preserve">
</t>
        </r>
      </text>
    </comment>
    <comment ref="AX186" authorId="2" shapeId="0" xr:uid="{00000000-0006-0000-0000-0000A9010000}">
      <text>
        <r>
          <rPr>
            <b/>
            <sz val="8"/>
            <color indexed="81"/>
            <rFont val="Tahoma"/>
            <family val="2"/>
          </rPr>
          <t>DISCAPACITADOS</t>
        </r>
        <r>
          <rPr>
            <sz val="8"/>
            <color indexed="81"/>
            <rFont val="Tahoma"/>
            <family val="2"/>
          </rPr>
          <t xml:space="preserve">
</t>
        </r>
      </text>
    </comment>
    <comment ref="AY186" authorId="2" shapeId="0" xr:uid="{00000000-0006-0000-0000-0000AA010000}">
      <text>
        <r>
          <rPr>
            <b/>
            <sz val="8"/>
            <color indexed="81"/>
            <rFont val="Tahoma"/>
            <family val="2"/>
          </rPr>
          <t>AFROCOLOMBIANO O RAIZAL</t>
        </r>
      </text>
    </comment>
    <comment ref="AZ186" authorId="2" shapeId="0" xr:uid="{00000000-0006-0000-0000-0000AB010000}">
      <text>
        <r>
          <rPr>
            <b/>
            <sz val="8"/>
            <color indexed="81"/>
            <rFont val="Tahoma"/>
            <family val="2"/>
          </rPr>
          <t>INDÍGENAS</t>
        </r>
        <r>
          <rPr>
            <sz val="8"/>
            <color indexed="81"/>
            <rFont val="Tahoma"/>
            <family val="2"/>
          </rPr>
          <t xml:space="preserve">
</t>
        </r>
      </text>
    </comment>
    <comment ref="BA186" authorId="1" shapeId="0" xr:uid="{00000000-0006-0000-0000-0000AC010000}">
      <text>
        <r>
          <rPr>
            <b/>
            <sz val="9"/>
            <color indexed="81"/>
            <rFont val="Tahoma"/>
            <family val="2"/>
          </rPr>
          <t>MEDIO DE EVIDENCIA. INFORME, RESGISTRO FOTOGRAFICO, PLANILLA, ETC</t>
        </r>
      </text>
    </comment>
    <comment ref="AL195" authorId="2" shapeId="0" xr:uid="{00000000-0006-0000-0000-0000AD010000}">
      <text>
        <r>
          <rPr>
            <b/>
            <sz val="8"/>
            <color indexed="81"/>
            <rFont val="Tahoma"/>
            <family val="2"/>
          </rPr>
          <t>PRIMERA INFANCIA (0 a 5 años)</t>
        </r>
        <r>
          <rPr>
            <sz val="8"/>
            <color indexed="81"/>
            <rFont val="Tahoma"/>
            <family val="2"/>
          </rPr>
          <t xml:space="preserve">
</t>
        </r>
      </text>
    </comment>
    <comment ref="AM195" authorId="2" shapeId="0" xr:uid="{00000000-0006-0000-0000-0000AE010000}">
      <text>
        <r>
          <rPr>
            <b/>
            <sz val="8"/>
            <color indexed="81"/>
            <rFont val="Tahoma"/>
            <family val="2"/>
          </rPr>
          <t>INFANCIA (6 a 11 años)</t>
        </r>
        <r>
          <rPr>
            <sz val="8"/>
            <color indexed="81"/>
            <rFont val="Tahoma"/>
            <family val="2"/>
          </rPr>
          <t xml:space="preserve">
</t>
        </r>
      </text>
    </comment>
    <comment ref="AN195" authorId="2" shapeId="0" xr:uid="{00000000-0006-0000-0000-0000AF010000}">
      <text>
        <r>
          <rPr>
            <b/>
            <sz val="8"/>
            <color indexed="81"/>
            <rFont val="Tahoma"/>
            <family val="2"/>
          </rPr>
          <t>ADOLESCENCIA (12 A 17 años)</t>
        </r>
      </text>
    </comment>
    <comment ref="AO195" authorId="2" shapeId="0" xr:uid="{00000000-0006-0000-0000-0000B0010000}">
      <text>
        <r>
          <rPr>
            <b/>
            <sz val="8"/>
            <color indexed="81"/>
            <rFont val="Tahoma"/>
            <family val="2"/>
          </rPr>
          <t>JUVENTUD (18 a 28 años)</t>
        </r>
        <r>
          <rPr>
            <sz val="8"/>
            <color indexed="81"/>
            <rFont val="Tahoma"/>
            <family val="2"/>
          </rPr>
          <t xml:space="preserve">
</t>
        </r>
      </text>
    </comment>
    <comment ref="AP195" authorId="2" shapeId="0" xr:uid="{00000000-0006-0000-0000-0000B1010000}">
      <text>
        <r>
          <rPr>
            <b/>
            <sz val="8"/>
            <color indexed="81"/>
            <rFont val="Tahoma"/>
            <family val="2"/>
          </rPr>
          <t xml:space="preserve"> ADULTO (29 a 60 años)</t>
        </r>
        <r>
          <rPr>
            <sz val="8"/>
            <color indexed="81"/>
            <rFont val="Tahoma"/>
            <family val="2"/>
          </rPr>
          <t xml:space="preserve">
</t>
        </r>
      </text>
    </comment>
    <comment ref="AQ195" authorId="2" shapeId="0" xr:uid="{00000000-0006-0000-0000-0000B2010000}">
      <text>
        <r>
          <rPr>
            <b/>
            <sz val="8"/>
            <color indexed="81"/>
            <rFont val="Tahoma"/>
            <family val="2"/>
          </rPr>
          <t>ADULTO MAYOR  (61 años en adelante)</t>
        </r>
        <r>
          <rPr>
            <sz val="8"/>
            <color indexed="81"/>
            <rFont val="Tahoma"/>
            <family val="2"/>
          </rPr>
          <t xml:space="preserve">
</t>
        </r>
      </text>
    </comment>
    <comment ref="AS195" authorId="2" shapeId="0" xr:uid="{00000000-0006-0000-0000-0000B3010000}">
      <text>
        <r>
          <rPr>
            <b/>
            <sz val="8"/>
            <color indexed="81"/>
            <rFont val="Tahoma"/>
            <family val="2"/>
          </rPr>
          <t>MUJERES</t>
        </r>
        <r>
          <rPr>
            <sz val="8"/>
            <color indexed="81"/>
            <rFont val="Tahoma"/>
            <family val="2"/>
          </rPr>
          <t xml:space="preserve">
</t>
        </r>
      </text>
    </comment>
    <comment ref="AT195" authorId="2" shapeId="0" xr:uid="{00000000-0006-0000-0000-0000B4010000}">
      <text>
        <r>
          <rPr>
            <b/>
            <sz val="8"/>
            <color indexed="81"/>
            <rFont val="Tahoma"/>
            <family val="2"/>
          </rPr>
          <t>HOMBRES</t>
        </r>
      </text>
    </comment>
    <comment ref="AV195" authorId="2" shapeId="0" xr:uid="{00000000-0006-0000-0000-0000B5010000}">
      <text>
        <r>
          <rPr>
            <b/>
            <sz val="8"/>
            <color indexed="81"/>
            <rFont val="Tahoma"/>
            <family val="2"/>
          </rPr>
          <t>VÍCTIMAS CONFLICTO ARMADO</t>
        </r>
        <r>
          <rPr>
            <sz val="8"/>
            <color indexed="81"/>
            <rFont val="Tahoma"/>
            <family val="2"/>
          </rPr>
          <t xml:space="preserve">
</t>
        </r>
      </text>
    </comment>
    <comment ref="AX195" authorId="2" shapeId="0" xr:uid="{00000000-0006-0000-0000-0000B6010000}">
      <text>
        <r>
          <rPr>
            <b/>
            <sz val="8"/>
            <color indexed="81"/>
            <rFont val="Tahoma"/>
            <family val="2"/>
          </rPr>
          <t>DISCAPACITADOS</t>
        </r>
        <r>
          <rPr>
            <sz val="8"/>
            <color indexed="81"/>
            <rFont val="Tahoma"/>
            <family val="2"/>
          </rPr>
          <t xml:space="preserve">
</t>
        </r>
      </text>
    </comment>
    <comment ref="AY195" authorId="2" shapeId="0" xr:uid="{00000000-0006-0000-0000-0000B7010000}">
      <text>
        <r>
          <rPr>
            <b/>
            <sz val="8"/>
            <color indexed="81"/>
            <rFont val="Tahoma"/>
            <family val="2"/>
          </rPr>
          <t>AFROCOLOMBIANO O RAIZAL</t>
        </r>
      </text>
    </comment>
    <comment ref="AZ195" authorId="2" shapeId="0" xr:uid="{00000000-0006-0000-0000-0000B8010000}">
      <text>
        <r>
          <rPr>
            <b/>
            <sz val="8"/>
            <color indexed="81"/>
            <rFont val="Tahoma"/>
            <family val="2"/>
          </rPr>
          <t>INDÍGENAS</t>
        </r>
        <r>
          <rPr>
            <sz val="8"/>
            <color indexed="81"/>
            <rFont val="Tahoma"/>
            <family val="2"/>
          </rPr>
          <t xml:space="preserve">
</t>
        </r>
      </text>
    </comment>
    <comment ref="BA195" authorId="1" shapeId="0" xr:uid="{00000000-0006-0000-0000-0000B9010000}">
      <text>
        <r>
          <rPr>
            <b/>
            <sz val="9"/>
            <color indexed="81"/>
            <rFont val="Tahoma"/>
            <family val="2"/>
          </rPr>
          <t>MEDIO DE EVIDENCIA. INFORME, RESGISTRO FOTOGRAFICO, PLANILLA, ETC</t>
        </r>
      </text>
    </comment>
    <comment ref="AL204" authorId="2" shapeId="0" xr:uid="{00000000-0006-0000-0000-0000BA010000}">
      <text>
        <r>
          <rPr>
            <b/>
            <sz val="8"/>
            <color indexed="81"/>
            <rFont val="Tahoma"/>
            <family val="2"/>
          </rPr>
          <t>PRIMERA INFANCIA (0 a 5 años)</t>
        </r>
        <r>
          <rPr>
            <sz val="8"/>
            <color indexed="81"/>
            <rFont val="Tahoma"/>
            <family val="2"/>
          </rPr>
          <t xml:space="preserve">
</t>
        </r>
      </text>
    </comment>
    <comment ref="AM204" authorId="2" shapeId="0" xr:uid="{00000000-0006-0000-0000-0000BB010000}">
      <text>
        <r>
          <rPr>
            <b/>
            <sz val="8"/>
            <color indexed="81"/>
            <rFont val="Tahoma"/>
            <family val="2"/>
          </rPr>
          <t>INFANCIA (6 a 11 años)</t>
        </r>
        <r>
          <rPr>
            <sz val="8"/>
            <color indexed="81"/>
            <rFont val="Tahoma"/>
            <family val="2"/>
          </rPr>
          <t xml:space="preserve">
</t>
        </r>
      </text>
    </comment>
    <comment ref="AN204" authorId="2" shapeId="0" xr:uid="{00000000-0006-0000-0000-0000BC010000}">
      <text>
        <r>
          <rPr>
            <b/>
            <sz val="8"/>
            <color indexed="81"/>
            <rFont val="Tahoma"/>
            <family val="2"/>
          </rPr>
          <t>ADOLESCENCIA (12 A 17 años)</t>
        </r>
      </text>
    </comment>
    <comment ref="AO204" authorId="2" shapeId="0" xr:uid="{00000000-0006-0000-0000-0000BD010000}">
      <text>
        <r>
          <rPr>
            <b/>
            <sz val="8"/>
            <color indexed="81"/>
            <rFont val="Tahoma"/>
            <family val="2"/>
          </rPr>
          <t>JUVENTUD (18 a 28 años)</t>
        </r>
        <r>
          <rPr>
            <sz val="8"/>
            <color indexed="81"/>
            <rFont val="Tahoma"/>
            <family val="2"/>
          </rPr>
          <t xml:space="preserve">
</t>
        </r>
      </text>
    </comment>
    <comment ref="AP204" authorId="2" shapeId="0" xr:uid="{00000000-0006-0000-0000-0000BE010000}">
      <text>
        <r>
          <rPr>
            <b/>
            <sz val="8"/>
            <color indexed="81"/>
            <rFont val="Tahoma"/>
            <family val="2"/>
          </rPr>
          <t xml:space="preserve"> ADULTO (29 a 60 años)</t>
        </r>
        <r>
          <rPr>
            <sz val="8"/>
            <color indexed="81"/>
            <rFont val="Tahoma"/>
            <family val="2"/>
          </rPr>
          <t xml:space="preserve">
</t>
        </r>
      </text>
    </comment>
    <comment ref="AQ204" authorId="2" shapeId="0" xr:uid="{00000000-0006-0000-0000-0000BF010000}">
      <text>
        <r>
          <rPr>
            <b/>
            <sz val="8"/>
            <color indexed="81"/>
            <rFont val="Tahoma"/>
            <family val="2"/>
          </rPr>
          <t>ADULTO MAYOR  (61 años en adelante)</t>
        </r>
        <r>
          <rPr>
            <sz val="8"/>
            <color indexed="81"/>
            <rFont val="Tahoma"/>
            <family val="2"/>
          </rPr>
          <t xml:space="preserve">
</t>
        </r>
      </text>
    </comment>
    <comment ref="AS204" authorId="2" shapeId="0" xr:uid="{00000000-0006-0000-0000-0000C0010000}">
      <text>
        <r>
          <rPr>
            <b/>
            <sz val="8"/>
            <color indexed="81"/>
            <rFont val="Tahoma"/>
            <family val="2"/>
          </rPr>
          <t>MUJERES</t>
        </r>
        <r>
          <rPr>
            <sz val="8"/>
            <color indexed="81"/>
            <rFont val="Tahoma"/>
            <family val="2"/>
          </rPr>
          <t xml:space="preserve">
</t>
        </r>
      </text>
    </comment>
    <comment ref="AT204" authorId="2" shapeId="0" xr:uid="{00000000-0006-0000-0000-0000C1010000}">
      <text>
        <r>
          <rPr>
            <b/>
            <sz val="8"/>
            <color indexed="81"/>
            <rFont val="Tahoma"/>
            <family val="2"/>
          </rPr>
          <t>HOMBRES</t>
        </r>
      </text>
    </comment>
    <comment ref="AV204" authorId="2" shapeId="0" xr:uid="{00000000-0006-0000-0000-0000C2010000}">
      <text>
        <r>
          <rPr>
            <b/>
            <sz val="8"/>
            <color indexed="81"/>
            <rFont val="Tahoma"/>
            <family val="2"/>
          </rPr>
          <t>VÍCTIMAS CONFLICTO ARMADO</t>
        </r>
        <r>
          <rPr>
            <sz val="8"/>
            <color indexed="81"/>
            <rFont val="Tahoma"/>
            <family val="2"/>
          </rPr>
          <t xml:space="preserve">
</t>
        </r>
      </text>
    </comment>
    <comment ref="AX204" authorId="2" shapeId="0" xr:uid="{00000000-0006-0000-0000-0000C3010000}">
      <text>
        <r>
          <rPr>
            <b/>
            <sz val="8"/>
            <color indexed="81"/>
            <rFont val="Tahoma"/>
            <family val="2"/>
          </rPr>
          <t>DISCAPACITADOS</t>
        </r>
        <r>
          <rPr>
            <sz val="8"/>
            <color indexed="81"/>
            <rFont val="Tahoma"/>
            <family val="2"/>
          </rPr>
          <t xml:space="preserve">
</t>
        </r>
      </text>
    </comment>
    <comment ref="AY204" authorId="2" shapeId="0" xr:uid="{00000000-0006-0000-0000-0000C4010000}">
      <text>
        <r>
          <rPr>
            <b/>
            <sz val="8"/>
            <color indexed="81"/>
            <rFont val="Tahoma"/>
            <family val="2"/>
          </rPr>
          <t>AFROCOLOMBIANO O RAIZAL</t>
        </r>
      </text>
    </comment>
    <comment ref="AZ204" authorId="2" shapeId="0" xr:uid="{00000000-0006-0000-0000-0000C5010000}">
      <text>
        <r>
          <rPr>
            <b/>
            <sz val="8"/>
            <color indexed="81"/>
            <rFont val="Tahoma"/>
            <family val="2"/>
          </rPr>
          <t>INDÍGENAS</t>
        </r>
        <r>
          <rPr>
            <sz val="8"/>
            <color indexed="81"/>
            <rFont val="Tahoma"/>
            <family val="2"/>
          </rPr>
          <t xml:space="preserve">
</t>
        </r>
      </text>
    </comment>
    <comment ref="BA204" authorId="1" shapeId="0" xr:uid="{00000000-0006-0000-0000-0000C6010000}">
      <text>
        <r>
          <rPr>
            <b/>
            <sz val="9"/>
            <color indexed="81"/>
            <rFont val="Tahoma"/>
            <family val="2"/>
          </rPr>
          <t>MEDIO DE EVIDENCIA. INFORME, RESGISTRO FOTOGRAFICO, PLANILLA, ETC</t>
        </r>
      </text>
    </comment>
    <comment ref="AL213" authorId="2" shapeId="0" xr:uid="{00000000-0006-0000-0000-0000C7010000}">
      <text>
        <r>
          <rPr>
            <b/>
            <sz val="8"/>
            <color indexed="81"/>
            <rFont val="Tahoma"/>
            <family val="2"/>
          </rPr>
          <t>PRIMERA INFANCIA (0 a 5 años)</t>
        </r>
        <r>
          <rPr>
            <sz val="8"/>
            <color indexed="81"/>
            <rFont val="Tahoma"/>
            <family val="2"/>
          </rPr>
          <t xml:space="preserve">
</t>
        </r>
      </text>
    </comment>
    <comment ref="AM213" authorId="2" shapeId="0" xr:uid="{00000000-0006-0000-0000-0000C8010000}">
      <text>
        <r>
          <rPr>
            <b/>
            <sz val="8"/>
            <color indexed="81"/>
            <rFont val="Tahoma"/>
            <family val="2"/>
          </rPr>
          <t>INFANCIA (6 a 11 años)</t>
        </r>
        <r>
          <rPr>
            <sz val="8"/>
            <color indexed="81"/>
            <rFont val="Tahoma"/>
            <family val="2"/>
          </rPr>
          <t xml:space="preserve">
</t>
        </r>
      </text>
    </comment>
    <comment ref="AN213" authorId="2" shapeId="0" xr:uid="{00000000-0006-0000-0000-0000C9010000}">
      <text>
        <r>
          <rPr>
            <b/>
            <sz val="8"/>
            <color indexed="81"/>
            <rFont val="Tahoma"/>
            <family val="2"/>
          </rPr>
          <t>ADOLESCENCIA (12 A 17 años)</t>
        </r>
      </text>
    </comment>
    <comment ref="AO213" authorId="2" shapeId="0" xr:uid="{00000000-0006-0000-0000-0000CA010000}">
      <text>
        <r>
          <rPr>
            <b/>
            <sz val="8"/>
            <color indexed="81"/>
            <rFont val="Tahoma"/>
            <family val="2"/>
          </rPr>
          <t>JUVENTUD (18 a 28 años)</t>
        </r>
        <r>
          <rPr>
            <sz val="8"/>
            <color indexed="81"/>
            <rFont val="Tahoma"/>
            <family val="2"/>
          </rPr>
          <t xml:space="preserve">
</t>
        </r>
      </text>
    </comment>
    <comment ref="AP213" authorId="2" shapeId="0" xr:uid="{00000000-0006-0000-0000-0000CB010000}">
      <text>
        <r>
          <rPr>
            <b/>
            <sz val="8"/>
            <color indexed="81"/>
            <rFont val="Tahoma"/>
            <family val="2"/>
          </rPr>
          <t xml:space="preserve"> ADULTO (29 a 60 años)</t>
        </r>
        <r>
          <rPr>
            <sz val="8"/>
            <color indexed="81"/>
            <rFont val="Tahoma"/>
            <family val="2"/>
          </rPr>
          <t xml:space="preserve">
</t>
        </r>
      </text>
    </comment>
    <comment ref="AQ213" authorId="2" shapeId="0" xr:uid="{00000000-0006-0000-0000-0000CC010000}">
      <text>
        <r>
          <rPr>
            <b/>
            <sz val="8"/>
            <color indexed="81"/>
            <rFont val="Tahoma"/>
            <family val="2"/>
          </rPr>
          <t>ADULTO MAYOR  (61 años en adelante)</t>
        </r>
        <r>
          <rPr>
            <sz val="8"/>
            <color indexed="81"/>
            <rFont val="Tahoma"/>
            <family val="2"/>
          </rPr>
          <t xml:space="preserve">
</t>
        </r>
      </text>
    </comment>
    <comment ref="AS213" authorId="2" shapeId="0" xr:uid="{00000000-0006-0000-0000-0000CD010000}">
      <text>
        <r>
          <rPr>
            <b/>
            <sz val="8"/>
            <color indexed="81"/>
            <rFont val="Tahoma"/>
            <family val="2"/>
          </rPr>
          <t>MUJERES</t>
        </r>
        <r>
          <rPr>
            <sz val="8"/>
            <color indexed="81"/>
            <rFont val="Tahoma"/>
            <family val="2"/>
          </rPr>
          <t xml:space="preserve">
</t>
        </r>
      </text>
    </comment>
    <comment ref="AT213" authorId="2" shapeId="0" xr:uid="{00000000-0006-0000-0000-0000CE010000}">
      <text>
        <r>
          <rPr>
            <b/>
            <sz val="8"/>
            <color indexed="81"/>
            <rFont val="Tahoma"/>
            <family val="2"/>
          </rPr>
          <t>HOMBRES</t>
        </r>
      </text>
    </comment>
    <comment ref="AV213" authorId="2" shapeId="0" xr:uid="{00000000-0006-0000-0000-0000CF010000}">
      <text>
        <r>
          <rPr>
            <b/>
            <sz val="8"/>
            <color indexed="81"/>
            <rFont val="Tahoma"/>
            <family val="2"/>
          </rPr>
          <t>VÍCTIMAS CONFLICTO ARMADO</t>
        </r>
        <r>
          <rPr>
            <sz val="8"/>
            <color indexed="81"/>
            <rFont val="Tahoma"/>
            <family val="2"/>
          </rPr>
          <t xml:space="preserve">
</t>
        </r>
      </text>
    </comment>
    <comment ref="AX213" authorId="2" shapeId="0" xr:uid="{00000000-0006-0000-0000-0000D0010000}">
      <text>
        <r>
          <rPr>
            <b/>
            <sz val="8"/>
            <color indexed="81"/>
            <rFont val="Tahoma"/>
            <family val="2"/>
          </rPr>
          <t>DISCAPACITADOS</t>
        </r>
        <r>
          <rPr>
            <sz val="8"/>
            <color indexed="81"/>
            <rFont val="Tahoma"/>
            <family val="2"/>
          </rPr>
          <t xml:space="preserve">
</t>
        </r>
      </text>
    </comment>
    <comment ref="AY213" authorId="2" shapeId="0" xr:uid="{00000000-0006-0000-0000-0000D1010000}">
      <text>
        <r>
          <rPr>
            <b/>
            <sz val="8"/>
            <color indexed="81"/>
            <rFont val="Tahoma"/>
            <family val="2"/>
          </rPr>
          <t>AFROCOLOMBIANO O RAIZAL</t>
        </r>
      </text>
    </comment>
    <comment ref="AZ213" authorId="2" shapeId="0" xr:uid="{00000000-0006-0000-0000-0000D2010000}">
      <text>
        <r>
          <rPr>
            <b/>
            <sz val="8"/>
            <color indexed="81"/>
            <rFont val="Tahoma"/>
            <family val="2"/>
          </rPr>
          <t>INDÍGENAS</t>
        </r>
        <r>
          <rPr>
            <sz val="8"/>
            <color indexed="81"/>
            <rFont val="Tahoma"/>
            <family val="2"/>
          </rPr>
          <t xml:space="preserve">
</t>
        </r>
      </text>
    </comment>
    <comment ref="BA213" authorId="1" shapeId="0" xr:uid="{00000000-0006-0000-0000-0000D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<sst xmlns="http://schemas.openxmlformats.org/spreadsheetml/2006/main" count="10818" uniqueCount="2027">
  <si>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</si>
  <si>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</si>
  <si>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</si>
  <si>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</si>
  <si>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</si>
  <si>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</si>
  <si>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</si>
  <si>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</si>
  <si>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</si>
  <si>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</si>
  <si>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</si>
  <si>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</si>
  <si>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</si>
  <si>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</si>
  <si>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</si>
  <si>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</si>
  <si>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</si>
  <si>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</si>
  <si>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</si>
  <si>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</si>
  <si>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</si>
  <si>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</si>
  <si>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</si>
  <si>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</si>
  <si>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</si>
  <si>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</si>
  <si>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</si>
  <si>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</si>
  <si>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</si>
  <si>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</si>
  <si>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</si>
  <si>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</si>
  <si>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</si>
  <si>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</si>
  <si>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</si>
  <si>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</si>
  <si>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</si>
  <si>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</si>
  <si>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</si>
  <si>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</si>
  <si>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</si>
  <si>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</si>
  <si>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</si>
  <si>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</si>
  <si>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</si>
  <si>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</si>
  <si>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</si>
  <si>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</si>
  <si>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</si>
  <si>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</si>
  <si>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</si>
  <si>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</si>
  <si>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</si>
  <si>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</si>
  <si>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</si>
  <si>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</si>
  <si>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</si>
  <si>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</si>
  <si>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</si>
  <si>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</si>
  <si>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</si>
  <si>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</si>
  <si>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</si>
  <si>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</si>
  <si>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</si>
  <si>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</si>
  <si>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</si>
  <si>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</si>
  <si>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</si>
  <si>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</si>
  <si>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</si>
  <si>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</si>
  <si>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</si>
  <si>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</si>
  <si>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</si>
  <si>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</si>
  <si>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</si>
  <si>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</si>
  <si>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</si>
  <si>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</si>
  <si>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</si>
  <si>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</si>
  <si>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</si>
  <si>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</si>
  <si>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</si>
  <si>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</si>
  <si>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</si>
  <si>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</si>
  <si>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</si>
  <si>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</si>
  <si>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</si>
  <si>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</si>
  <si>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</si>
  <si>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</si>
  <si>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</si>
  <si>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</si>
  <si>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</si>
  <si>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</si>
  <si>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</si>
  <si>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</si>
  <si>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</si>
  <si>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</si>
  <si>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</si>
  <si>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</si>
  <si>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</si>
  <si>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</si>
  <si>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</si>
  <si>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</si>
  <si>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</si>
  <si>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</si>
  <si>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</si>
  <si>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</si>
  <si>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</si>
  <si>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</si>
  <si>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</si>
  <si>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</si>
  <si>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</si>
  <si>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</si>
  <si>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</si>
  <si>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</si>
  <si>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</si>
  <si>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</si>
  <si>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</si>
  <si>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</si>
  <si>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</si>
  <si>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</si>
  <si>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</si>
  <si>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</si>
  <si>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</si>
  <si>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</si>
  <si>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</si>
  <si>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</si>
  <si>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</si>
  <si>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</si>
  <si>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</si>
  <si>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</si>
  <si>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</si>
  <si>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</si>
  <si>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</si>
  <si>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</si>
  <si>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</si>
  <si>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</si>
  <si>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</si>
  <si>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</si>
  <si>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</si>
  <si>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</si>
  <si>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</si>
  <si>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</si>
  <si>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</si>
  <si>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</si>
  <si>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</si>
  <si>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</si>
  <si>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</si>
  <si>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</si>
  <si>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</si>
  <si>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</si>
  <si>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</si>
  <si>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</si>
  <si>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</si>
  <si>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</si>
  <si>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</si>
  <si>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</si>
  <si>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</si>
  <si>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</si>
  <si>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</si>
  <si>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</si>
  <si>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</si>
  <si>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</si>
  <si>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</si>
  <si>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</si>
  <si>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</si>
  <si>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</si>
  <si>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</si>
  <si>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</si>
  <si>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</si>
  <si>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</si>
  <si>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</si>
  <si>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</si>
  <si>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</si>
  <si>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</si>
  <si>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</si>
  <si>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</si>
  <si>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</si>
  <si>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</si>
  <si>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</si>
  <si>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</si>
  <si>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</si>
  <si>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</si>
  <si>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</si>
  <si>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</si>
  <si>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</si>
  <si>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</si>
  <si>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</si>
  <si>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</si>
  <si>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</si>
  <si>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</si>
  <si>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</si>
  <si>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</si>
  <si>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</si>
  <si>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</si>
  <si>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</si>
  <si>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</si>
  <si>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</si>
  <si>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</si>
  <si>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</si>
  <si>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</si>
  <si>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</si>
  <si>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</si>
  <si>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</si>
  <si>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</si>
  <si>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</si>
  <si>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</si>
  <si>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</si>
  <si>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</si>
  <si>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</si>
  <si>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</si>
  <si>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</si>
  <si>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</si>
  <si>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</si>
  <si>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</si>
  <si>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</si>
  <si>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</si>
  <si>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</si>
  <si>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</si>
  <si>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</si>
  <si>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</si>
  <si>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</si>
  <si>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</si>
  <si>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</si>
  <si>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</si>
  <si>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</si>
  <si>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</si>
  <si>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</si>
  <si>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</si>
  <si>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</si>
  <si>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</si>
  <si>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</si>
  <si>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</si>
  <si>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</si>
  <si>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</si>
  <si>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</si>
  <si>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</si>
  <si>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</si>
  <si>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</si>
  <si>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</si>
  <si>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</si>
  <si>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</si>
  <si>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</si>
  <si>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</si>
  <si>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</si>
  <si>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</si>
  <si>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</si>
  <si>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</si>
  <si>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</si>
  <si>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</si>
  <si>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</si>
  <si>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</si>
  <si>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</si>
  <si>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</si>
  <si>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</si>
  <si>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</si>
  <si>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</si>
  <si>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</si>
  <si>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</si>
  <si>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</si>
  <si>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</si>
  <si>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</si>
  <si>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</si>
  <si>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</si>
  <si>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</si>
  <si>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</si>
  <si>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</si>
  <si>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</si>
  <si>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</si>
  <si>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</si>
  <si>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</si>
  <si>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</si>
  <si>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</si>
  <si>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</si>
  <si>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</si>
  <si>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</si>
  <si>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</si>
  <si>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</si>
  <si>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</si>
  <si>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</si>
  <si>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</si>
  <si>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</si>
  <si>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</si>
  <si>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</si>
  <si>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</si>
  <si>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</si>
  <si>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</si>
  <si>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</si>
  <si>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</si>
  <si>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</si>
  <si>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</si>
  <si>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</si>
  <si>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</si>
  <si>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</si>
  <si>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</si>
  <si>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</si>
  <si>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</si>
  <si>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</si>
  <si>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</si>
  <si>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</si>
  <si>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</si>
  <si>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</si>
  <si>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</si>
  <si>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</si>
  <si>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</si>
  <si>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</si>
  <si>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</si>
  <si>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</si>
  <si>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</si>
  <si>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</si>
  <si>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</si>
  <si>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</si>
  <si>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</si>
  <si>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</si>
  <si>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</si>
  <si>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</si>
  <si>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</si>
  <si>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</si>
  <si>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</si>
  <si>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</si>
  <si>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</si>
  <si>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</si>
  <si>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</si>
  <si>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</si>
  <si>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</si>
  <si>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</si>
  <si>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</si>
  <si>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</si>
  <si>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</si>
  <si>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</si>
  <si>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</si>
  <si>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</si>
  <si>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</si>
  <si>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</si>
  <si>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</si>
  <si>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</si>
  <si>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</si>
  <si>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</si>
  <si>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</si>
  <si>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</si>
  <si>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</si>
  <si>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</si>
  <si>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</si>
  <si>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</si>
  <si>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</si>
  <si>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</si>
  <si>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</si>
  <si>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</si>
  <si>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</si>
  <si>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</si>
  <si>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</si>
  <si>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</si>
  <si>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</si>
  <si>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</si>
  <si>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</si>
  <si>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</si>
  <si>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</si>
  <si>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</si>
  <si>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</si>
  <si>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</si>
  <si>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</si>
  <si>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</si>
  <si>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</si>
  <si>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</si>
  <si>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</si>
  <si>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</si>
  <si>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</si>
  <si>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</si>
  <si>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</si>
  <si>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</si>
  <si>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</si>
  <si>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</si>
  <si>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</si>
  <si>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</si>
  <si>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</si>
  <si>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</si>
  <si>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</si>
  <si>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</si>
  <si>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</si>
  <si>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</si>
  <si>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</si>
  <si>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</si>
  <si>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</si>
  <si>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</si>
  <si>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</si>
  <si>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</si>
  <si>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</si>
  <si>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</si>
  <si>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</si>
  <si>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</si>
  <si>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</si>
  <si>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</si>
  <si>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</si>
  <si>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</si>
  <si>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</si>
  <si>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</si>
  <si>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</si>
  <si>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</si>
  <si>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</si>
  <si>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</si>
  <si>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</si>
  <si>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</si>
  <si>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</si>
  <si>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</si>
  <si>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</si>
  <si>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</si>
  <si>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</si>
  <si>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</si>
  <si>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</si>
  <si>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</si>
  <si>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</si>
  <si>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</si>
  <si>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</si>
  <si>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</si>
  <si>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</si>
  <si>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</si>
  <si>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</si>
  <si>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</si>
  <si>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</si>
  <si>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</si>
  <si>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</si>
  <si>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</si>
  <si>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</si>
  <si>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</si>
  <si>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</si>
  <si>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</si>
  <si>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</si>
  <si>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</si>
  <si>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</si>
  <si>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</si>
  <si>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</si>
  <si>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</si>
  <si>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</si>
  <si>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</si>
  <si>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</si>
  <si>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</si>
  <si>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</si>
  <si>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</si>
  <si>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</si>
  <si>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</si>
  <si>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</si>
  <si>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</si>
  <si>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</si>
  <si>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</si>
  <si>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</si>
  <si>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</si>
  <si>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</si>
  <si>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</si>
  <si>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</si>
  <si>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</si>
  <si>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</si>
  <si>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</si>
  <si>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</si>
  <si>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</si>
  <si>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</si>
  <si>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</si>
  <si>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</si>
  <si>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</si>
  <si>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</si>
  <si>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</si>
  <si>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</si>
  <si>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</si>
  <si>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</si>
  <si>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</si>
  <si>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</si>
  <si>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</si>
  <si>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</si>
  <si>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</si>
  <si>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</si>
  <si>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</si>
  <si>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</si>
  <si>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</si>
  <si>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</si>
  <si>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</si>
  <si>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</si>
  <si>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</si>
  <si>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</si>
  <si>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</si>
  <si>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</si>
  <si>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</si>
  <si>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</si>
  <si>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</si>
  <si>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</si>
  <si>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</si>
  <si>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</si>
  <si>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</si>
  <si>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</si>
  <si>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</si>
  <si>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</si>
  <si>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</si>
  <si>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</si>
  <si>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</si>
  <si>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</si>
  <si>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</si>
  <si>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</si>
  <si>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</si>
  <si>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</si>
  <si>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</si>
  <si>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</si>
  <si>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</si>
  <si>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</si>
  <si>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</si>
  <si>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</si>
  <si>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</si>
  <si>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</si>
  <si>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</si>
  <si>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</si>
  <si>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</si>
  <si>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</si>
  <si>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</si>
  <si>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</si>
  <si>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</si>
  <si>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</si>
  <si>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</si>
  <si>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</si>
  <si>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</si>
  <si>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</si>
  <si>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</si>
  <si>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</si>
  <si>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</si>
  <si>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</si>
  <si>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</si>
  <si>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</si>
  <si>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</si>
  <si>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</si>
  <si>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</si>
  <si>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</si>
  <si>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</si>
  <si>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</si>
  <si>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</si>
  <si>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</si>
  <si>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</si>
  <si>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</si>
  <si>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</si>
  <si>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</si>
  <si>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</si>
  <si>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</si>
  <si>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</si>
  <si>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</si>
  <si>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</si>
  <si>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</si>
  <si>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</si>
  <si>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</si>
  <si>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</si>
  <si>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</si>
  <si>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</si>
  <si>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</si>
  <si>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</si>
  <si>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</si>
  <si>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</si>
  <si>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</si>
  <si>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</si>
  <si>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</si>
  <si>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</si>
  <si>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</si>
  <si>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</si>
  <si>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</si>
  <si>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</si>
  <si>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</si>
  <si>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</si>
  <si>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</si>
  <si>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</si>
  <si>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</si>
  <si>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</si>
  <si>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</si>
  <si>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</si>
  <si>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</si>
  <si>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</si>
  <si>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</si>
  <si>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</si>
  <si>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</si>
  <si>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</si>
  <si>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</si>
  <si>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</si>
  <si>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</si>
  <si>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</si>
  <si>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</si>
  <si>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</si>
  <si>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</si>
  <si>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</si>
  <si>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</si>
  <si>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</si>
  <si>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</si>
  <si>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</si>
  <si>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</si>
  <si>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</si>
  <si>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</si>
  <si>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</si>
  <si>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</si>
  <si>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</si>
  <si>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</si>
  <si>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</si>
  <si>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</si>
  <si>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</si>
  <si>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</si>
  <si>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</si>
  <si>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</si>
  <si>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</si>
  <si>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</si>
  <si>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</si>
  <si>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</si>
  <si>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</si>
  <si>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</si>
  <si>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</si>
  <si>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</si>
  <si>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</si>
  <si>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</si>
  <si>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</si>
  <si>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</si>
  <si>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</si>
  <si>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</si>
  <si>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</si>
  <si>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</si>
  <si>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</si>
  <si>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</si>
  <si>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</si>
  <si>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</si>
  <si>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</si>
  <si>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</si>
  <si>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</si>
  <si>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</si>
  <si>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</si>
  <si>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</si>
  <si>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</si>
  <si>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</si>
  <si>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</si>
  <si>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</si>
  <si>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</si>
  <si>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</si>
  <si>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</si>
  <si>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</si>
  <si>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</si>
  <si>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</si>
  <si>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</si>
  <si>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</si>
  <si>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</si>
  <si>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</si>
  <si>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</si>
  <si>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</si>
  <si>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</si>
  <si>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</si>
  <si>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</si>
  <si>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</si>
  <si>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</si>
  <si>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</si>
  <si>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</si>
  <si>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</si>
  <si>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</si>
  <si>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</si>
  <si>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</si>
  <si>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</si>
  <si>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</si>
  <si>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</si>
  <si>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</si>
  <si>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</si>
  <si>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</si>
  <si>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</si>
  <si>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</si>
  <si>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</si>
  <si>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</si>
  <si>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</si>
  <si>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</si>
  <si>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</si>
  <si>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</si>
  <si>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</si>
  <si>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</si>
  <si>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</si>
  <si>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</si>
  <si>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</si>
  <si>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</si>
  <si>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</si>
  <si>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</si>
  <si>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</si>
  <si>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</si>
  <si>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</si>
  <si>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</si>
  <si>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</si>
  <si>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</si>
  <si>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</si>
  <si>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</si>
  <si>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</si>
  <si>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</si>
  <si>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</si>
  <si>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</si>
  <si>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</si>
  <si>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</si>
  <si>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</si>
  <si>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</si>
  <si>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</si>
  <si>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</si>
  <si>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</si>
  <si>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</si>
  <si>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</si>
  <si>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</si>
  <si>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</si>
  <si>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</si>
  <si>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</si>
  <si>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</si>
  <si>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</si>
  <si>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</si>
  <si>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</si>
  <si>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</si>
  <si>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</si>
  <si>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</si>
  <si>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</si>
  <si>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</si>
  <si>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</si>
  <si>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</si>
  <si>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</si>
  <si>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</si>
  <si>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</si>
  <si>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</si>
  <si>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</si>
  <si>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</si>
  <si>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</si>
  <si>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</si>
  <si>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</si>
  <si>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</si>
  <si>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</si>
  <si>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</si>
  <si>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</si>
  <si>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</si>
  <si>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</si>
  <si>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</si>
  <si>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</si>
  <si>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</si>
  <si>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</si>
  <si>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</si>
  <si>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</si>
  <si>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</si>
  <si>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</si>
  <si>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</si>
  <si>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</si>
  <si>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</si>
  <si>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</si>
  <si>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</si>
  <si>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</si>
  <si>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</si>
  <si>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</si>
  <si>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</si>
  <si>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</si>
  <si>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</si>
  <si>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</si>
  <si>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</si>
  <si>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</si>
  <si>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</si>
  <si>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</si>
  <si>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</si>
  <si>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</si>
  <si>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</si>
  <si>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</si>
  <si>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</si>
  <si>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</si>
  <si>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</si>
  <si>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</si>
  <si>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</si>
  <si>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</si>
  <si>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</si>
  <si>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</si>
  <si>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</si>
  <si>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</si>
  <si>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</si>
  <si>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</si>
  <si>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</si>
  <si>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</si>
  <si>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</si>
  <si>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</si>
  <si>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</si>
  <si>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</si>
  <si>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</si>
  <si>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</si>
  <si>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</si>
  <si>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</si>
  <si>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</si>
  <si>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</si>
  <si>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</si>
  <si>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</si>
  <si>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</si>
  <si>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</si>
  <si>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</si>
  <si>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</si>
  <si>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</si>
  <si>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</si>
  <si>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</si>
  <si>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</si>
  <si>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</si>
  <si>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</si>
  <si>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</si>
  <si>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</si>
  <si>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</si>
  <si>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</si>
  <si>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</si>
  <si>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</si>
  <si>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</si>
  <si>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</si>
  <si>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</si>
  <si>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</si>
  <si>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</si>
  <si>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</si>
  <si>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</si>
  <si>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</si>
  <si>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</si>
  <si>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</si>
  <si>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</si>
  <si>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</si>
  <si>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</si>
  <si>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</si>
  <si>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</si>
  <si>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</si>
  <si>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</si>
  <si>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</si>
  <si>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</si>
  <si>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</si>
  <si>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</si>
  <si>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</si>
  <si>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</si>
  <si>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</si>
  <si>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</si>
  <si>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</si>
  <si>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</si>
  <si>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</si>
  <si>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</si>
  <si>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</si>
  <si>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</si>
  <si>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</si>
  <si>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</si>
  <si>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</si>
  <si>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</si>
  <si>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</si>
  <si>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</si>
  <si>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</si>
  <si>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</si>
  <si>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</si>
  <si>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</si>
  <si>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</si>
  <si>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</si>
  <si>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</si>
  <si>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</si>
  <si>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</si>
  <si>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</si>
  <si>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</si>
  <si>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</si>
  <si>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</si>
  <si>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</si>
  <si>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</si>
  <si>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</si>
  <si>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</si>
  <si>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</si>
  <si>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</si>
  <si>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</si>
  <si>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</si>
  <si>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</si>
  <si>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</si>
  <si>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</si>
  <si>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</si>
  <si>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</si>
  <si>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</si>
  <si>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</si>
  <si>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</si>
  <si>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</si>
  <si>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</si>
  <si>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</si>
  <si>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</si>
  <si>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</si>
  <si>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</si>
  <si>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</si>
  <si>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</si>
  <si>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</si>
  <si>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</si>
  <si>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</si>
  <si>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</si>
  <si>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</si>
  <si>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</si>
  <si>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</si>
  <si>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</si>
  <si>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</si>
  <si>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</si>
  <si>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</si>
  <si>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</si>
  <si>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</si>
  <si>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</si>
  <si>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</si>
  <si>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</si>
  <si>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</si>
  <si>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</si>
  <si>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</si>
  <si>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</si>
  <si>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</si>
  <si>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</si>
  <si>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</si>
  <si>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</si>
  <si>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</si>
  <si>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</si>
  <si>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</si>
  <si>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</si>
  <si>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</si>
  <si>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</si>
  <si>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</si>
  <si>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</si>
  <si>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</si>
  <si>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</si>
  <si>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</si>
  <si>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</si>
  <si>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</si>
  <si>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</si>
  <si>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</si>
  <si>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</si>
  <si>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</si>
  <si>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</si>
  <si>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</si>
  <si>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</si>
  <si>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</si>
  <si>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</si>
  <si>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</si>
  <si>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</si>
  <si>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</si>
  <si>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</si>
  <si>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</si>
  <si>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</si>
  <si>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</si>
  <si>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</si>
  <si>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</si>
  <si>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</si>
  <si>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</si>
  <si>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</si>
  <si>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</si>
  <si>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</si>
  <si>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</si>
  <si>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</si>
  <si>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</si>
  <si>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</si>
  <si>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</si>
  <si>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</si>
  <si>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</si>
  <si>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</si>
  <si>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</si>
  <si>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</si>
  <si>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</si>
  <si>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</si>
  <si>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</si>
  <si>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</si>
  <si>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</si>
  <si>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</si>
  <si>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</si>
  <si>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</si>
  <si>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</si>
  <si>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</si>
  <si>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</si>
  <si>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</si>
  <si>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</si>
  <si>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</si>
  <si>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</si>
  <si>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</si>
  <si>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</si>
  <si>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</si>
  <si>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</si>
  <si>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</si>
  <si>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</si>
  <si>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</si>
  <si>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</si>
  <si>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</si>
  <si>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</si>
  <si>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</si>
  <si>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</si>
  <si>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</si>
  <si>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</si>
  <si>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</si>
  <si>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</si>
  <si>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</si>
  <si>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</si>
  <si>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</si>
  <si>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</si>
  <si>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</si>
  <si>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</si>
  <si>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</si>
  <si>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</si>
  <si>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</si>
  <si>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</si>
  <si>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</si>
  <si>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</si>
  <si>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</si>
  <si>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</si>
  <si>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</si>
  <si>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</si>
  <si>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</si>
  <si>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</si>
  <si>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</si>
  <si>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</si>
  <si>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</si>
  <si>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</si>
  <si>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</si>
  <si>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</si>
  <si>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</si>
  <si>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</si>
  <si>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</si>
  <si>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</si>
  <si>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</si>
  <si>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</si>
  <si>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</si>
  <si>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</si>
  <si>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</si>
  <si>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</si>
  <si>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</si>
  <si>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</si>
  <si>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</si>
  <si>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</si>
  <si>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</si>
  <si>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</si>
  <si>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</si>
  <si>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</si>
  <si>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</si>
  <si>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</si>
  <si>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</si>
  <si>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</si>
  <si>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</si>
  <si>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</si>
  <si>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</si>
  <si>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</si>
  <si>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</si>
  <si>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</si>
  <si>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</si>
  <si>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</si>
  <si>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</si>
  <si>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</si>
  <si>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</si>
  <si>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</si>
  <si>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</si>
  <si>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</si>
  <si>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</si>
  <si>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</si>
  <si>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</si>
  <si>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</si>
  <si>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</si>
  <si>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</si>
  <si>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</si>
  <si>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</si>
  <si>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</si>
  <si>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</si>
  <si>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</si>
  <si>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</si>
  <si>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</si>
  <si>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</si>
  <si>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</si>
  <si>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</si>
  <si>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</si>
  <si>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</si>
  <si>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</si>
  <si>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</si>
  <si>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</si>
  <si>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</si>
  <si>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</si>
  <si>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</si>
  <si>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</si>
  <si>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</si>
  <si>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</si>
  <si>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</si>
  <si>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</si>
  <si>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</si>
  <si>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</si>
  <si>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</si>
  <si>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</si>
  <si>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</si>
  <si>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</si>
  <si>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</si>
  <si>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</si>
  <si>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</si>
  <si>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</si>
  <si>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</si>
  <si>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</si>
  <si>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</si>
  <si>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</si>
  <si>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</si>
  <si>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</si>
  <si>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</si>
  <si>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</si>
  <si>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</si>
  <si>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</si>
  <si>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</si>
  <si>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</si>
  <si>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</si>
  <si>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</si>
  <si>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</si>
  <si>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</si>
  <si>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</si>
  <si>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</si>
  <si>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</si>
  <si>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</si>
  <si>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</si>
  <si>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</si>
  <si>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</si>
  <si>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</si>
  <si>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</si>
  <si>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</si>
  <si>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</si>
  <si>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</si>
  <si>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</si>
  <si>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</si>
  <si>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</si>
  <si>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</si>
  <si>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</si>
  <si>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</si>
  <si>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</si>
  <si>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</si>
  <si>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</si>
  <si>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</si>
  <si>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</si>
  <si>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</si>
  <si>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</si>
  <si>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</si>
  <si>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</si>
  <si>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</si>
  <si>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</si>
  <si>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</si>
  <si>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</si>
  <si>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</si>
  <si>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</si>
  <si>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</si>
  <si>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</si>
  <si>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</si>
  <si>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</si>
  <si>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</si>
  <si>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</si>
  <si>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</si>
  <si>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</si>
  <si>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</si>
  <si>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</si>
  <si>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</si>
  <si>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</si>
  <si>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</si>
  <si>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</si>
  <si>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</si>
  <si>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</si>
  <si>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</si>
  <si>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</si>
  <si>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</si>
  <si>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</si>
  <si>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</si>
  <si>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</si>
  <si>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</si>
  <si>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</si>
  <si>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</si>
  <si>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</si>
  <si>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</si>
  <si>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</si>
  <si>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</si>
  <si>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</si>
  <si>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</si>
  <si>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</si>
  <si>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</si>
  <si>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</si>
  <si>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</si>
  <si>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</si>
  <si>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</si>
  <si>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</si>
  <si>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</si>
  <si>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</si>
  <si>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</si>
  <si>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</si>
  <si>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</si>
  <si>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</si>
  <si>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</si>
  <si>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</si>
  <si>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</si>
  <si>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</si>
  <si>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</si>
  <si>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</si>
  <si>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</si>
  <si>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</si>
  <si>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</si>
  <si>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</si>
  <si>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</si>
  <si>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</si>
  <si>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</si>
  <si>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</si>
  <si>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</si>
  <si>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</si>
  <si>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</si>
  <si>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</si>
  <si>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</si>
  <si>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</si>
  <si>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</si>
  <si>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</si>
  <si>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</si>
  <si>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</si>
  <si>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</si>
  <si>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</si>
  <si>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</si>
  <si>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</si>
  <si>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</si>
  <si>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</si>
  <si>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</si>
  <si>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</si>
  <si>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</si>
  <si>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</si>
  <si>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</si>
  <si>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</si>
  <si>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</si>
  <si>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</si>
  <si>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</si>
  <si>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</si>
  <si>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</si>
  <si>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</si>
  <si>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</si>
  <si>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</si>
  <si>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</si>
  <si>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</si>
  <si>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</si>
  <si>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</si>
  <si>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</si>
  <si>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</si>
  <si>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</si>
  <si>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</si>
  <si>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</si>
  <si>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</si>
  <si>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</si>
  <si>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</si>
  <si>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</si>
  <si>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</si>
  <si>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</si>
  <si>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</si>
  <si>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</si>
  <si>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</si>
  <si>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</si>
  <si>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</si>
  <si>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</si>
  <si>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</si>
  <si>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</si>
  <si>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</si>
  <si>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</si>
  <si>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</si>
  <si>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</si>
  <si>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</si>
  <si>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</si>
  <si>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</si>
  <si>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</si>
  <si>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</si>
  <si>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</si>
  <si>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</si>
  <si>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</si>
  <si>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</si>
  <si>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</si>
  <si>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</si>
  <si>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</si>
  <si>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</si>
  <si>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</si>
  <si>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</si>
  <si>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</si>
  <si>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</si>
  <si>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</si>
  <si>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</si>
  <si>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</si>
  <si>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</si>
  <si>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</si>
  <si>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</si>
  <si>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</si>
  <si>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</si>
  <si>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</si>
  <si>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</si>
  <si>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</si>
  <si>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</si>
  <si>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</si>
  <si>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</si>
  <si>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</si>
  <si>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</si>
  <si>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</si>
  <si>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</si>
  <si>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</si>
  <si>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</si>
  <si>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</si>
  <si>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</si>
  <si>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</si>
  <si>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</si>
  <si>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</si>
  <si>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</si>
  <si>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</si>
  <si>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</si>
  <si>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</si>
  <si>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</si>
  <si>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</si>
  <si>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</si>
  <si>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</si>
  <si>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</si>
  <si>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</si>
  <si>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</si>
  <si>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</si>
  <si>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</si>
  <si>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</si>
  <si>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</si>
  <si>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</si>
  <si>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</si>
  <si>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</si>
  <si>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</si>
  <si>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</si>
  <si>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</si>
  <si>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</si>
  <si>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</si>
  <si>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</si>
  <si>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</si>
  <si>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</si>
  <si>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</si>
  <si>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</si>
  <si>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</si>
  <si>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</si>
  <si>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</si>
  <si>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</si>
  <si>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</si>
  <si>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</si>
  <si>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</si>
  <si>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</si>
  <si>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</si>
  <si>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</si>
  <si>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</si>
  <si>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</si>
  <si>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</si>
  <si>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</si>
  <si>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</si>
  <si>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</si>
  <si>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</si>
  <si>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</si>
  <si>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</si>
  <si>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</si>
  <si>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</si>
  <si>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</si>
  <si>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</si>
  <si>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</si>
  <si>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</si>
  <si>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</si>
  <si>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</si>
  <si>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</si>
  <si>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</si>
  <si>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</si>
  <si>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</si>
  <si>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</si>
  <si>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</si>
  <si>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</si>
  <si>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</si>
  <si>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</si>
  <si>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</si>
  <si>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</si>
  <si>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</si>
  <si>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</si>
  <si>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</si>
  <si>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</si>
  <si>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</si>
  <si>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</si>
  <si>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</si>
  <si>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</si>
  <si>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</si>
  <si>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</si>
  <si>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</si>
  <si>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</si>
  <si>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</si>
  <si>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</si>
  <si>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</si>
  <si>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</si>
  <si>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</si>
  <si>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</si>
  <si>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</si>
  <si>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</si>
  <si>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</si>
  <si>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</si>
  <si>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</si>
  <si>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</si>
  <si>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</si>
  <si>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</si>
  <si>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</si>
  <si>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</si>
  <si>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</si>
  <si>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</si>
  <si>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</si>
  <si>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</si>
  <si>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</si>
  <si>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</si>
  <si>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</si>
  <si>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</si>
  <si>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</si>
  <si>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</si>
  <si>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</si>
  <si>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</si>
  <si>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</si>
  <si>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</si>
  <si>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</si>
  <si>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</si>
  <si>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</si>
  <si>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</si>
  <si>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</si>
  <si>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</si>
  <si>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</si>
  <si>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</si>
  <si>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</si>
  <si>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</si>
  <si>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</si>
  <si>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</si>
  <si>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</si>
  <si>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</si>
  <si>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</si>
  <si>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</si>
  <si>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</si>
  <si>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</si>
  <si>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</si>
  <si>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</si>
  <si>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</si>
  <si>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</si>
  <si>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</si>
  <si>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</si>
  <si>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</si>
  <si>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</si>
  <si>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</si>
  <si>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</si>
  <si>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</si>
  <si>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</si>
  <si>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</si>
  <si>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</si>
  <si>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</si>
  <si>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</si>
  <si>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</si>
  <si>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</si>
  <si>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</si>
  <si>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</si>
  <si>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</si>
  <si>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</si>
  <si>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</si>
  <si>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</si>
  <si>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</si>
  <si>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</si>
  <si>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</si>
  <si>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</si>
  <si>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</si>
  <si>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</si>
  <si>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</si>
  <si>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</si>
  <si>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</si>
  <si>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</si>
  <si>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</si>
  <si>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</si>
  <si>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</si>
  <si>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</si>
  <si>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</si>
  <si>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</si>
  <si>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</si>
  <si>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</si>
  <si>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</si>
  <si>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</si>
  <si>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</si>
  <si>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</si>
  <si>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</si>
  <si>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</si>
  <si>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</si>
  <si>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</si>
  <si>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</si>
  <si>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</si>
  <si>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</si>
  <si>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</si>
  <si>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</si>
  <si>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</si>
  <si>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</si>
  <si>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</si>
  <si>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</si>
  <si>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</si>
  <si>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</si>
  <si>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</si>
  <si>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</si>
  <si>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</si>
  <si>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</si>
  <si>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</si>
  <si>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</si>
  <si>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</si>
  <si>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</si>
  <si>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</si>
  <si>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</si>
  <si>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</si>
  <si>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</si>
  <si>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</si>
  <si>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</si>
  <si>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</si>
  <si>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</si>
  <si>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</si>
  <si>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</si>
  <si>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</si>
  <si>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</si>
  <si>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</si>
  <si>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</si>
  <si>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</si>
  <si>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</si>
  <si>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</si>
  <si>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</si>
  <si>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</si>
  <si>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</si>
  <si>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</si>
  <si>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</si>
  <si>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</si>
  <si>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</si>
  <si>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</si>
  <si>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</si>
  <si>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</si>
  <si>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</si>
  <si>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</si>
  <si>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</si>
  <si>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</si>
  <si>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</si>
  <si>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</si>
  <si>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</si>
  <si>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</si>
  <si>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</si>
  <si>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</si>
  <si>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</si>
  <si>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</si>
  <si>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</si>
  <si>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</si>
  <si>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</si>
  <si>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</si>
  <si>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</si>
  <si>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</si>
  <si>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</si>
  <si>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</si>
  <si>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</si>
  <si>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</si>
  <si>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</si>
  <si>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</si>
  <si>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</si>
  <si>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</si>
  <si>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</si>
  <si>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</si>
  <si>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</si>
  <si>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</si>
  <si>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</si>
  <si>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</si>
  <si>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</si>
  <si>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</si>
  <si>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</si>
  <si>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</si>
  <si>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</si>
  <si>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</si>
  <si>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</si>
  <si>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</si>
  <si>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</si>
  <si>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</si>
  <si>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</si>
  <si>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</si>
  <si>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</si>
  <si>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</si>
  <si>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</si>
  <si>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</si>
  <si>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</si>
  <si>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</si>
  <si>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</si>
  <si>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</si>
  <si>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</si>
  <si>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</si>
  <si>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</si>
  <si>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</si>
  <si>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</si>
  <si>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</si>
  <si>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</si>
  <si>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</si>
  <si>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</si>
  <si>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</si>
  <si>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</si>
  <si>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</si>
  <si>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</si>
  <si>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</si>
  <si>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</si>
  <si>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</si>
  <si>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</si>
  <si>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</si>
  <si>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</si>
  <si>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</si>
  <si>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</si>
  <si>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</si>
  <si>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</si>
  <si>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</si>
  <si>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</si>
  <si>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</si>
  <si>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</si>
  <si>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</si>
  <si>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</si>
  <si>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</si>
  <si>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</si>
  <si>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</si>
  <si>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</si>
  <si>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</si>
  <si>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</si>
  <si>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</si>
  <si>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</si>
  <si>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</si>
  <si>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</si>
  <si>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</si>
  <si>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</si>
  <si>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</si>
  <si>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</si>
  <si>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</si>
  <si>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</si>
  <si>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</si>
  <si>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</si>
  <si>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</si>
  <si>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</si>
  <si>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</si>
  <si>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</si>
  <si>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</si>
  <si>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</si>
  <si>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</si>
  <si>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</si>
  <si>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</si>
  <si>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</si>
  <si>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</si>
  <si>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</si>
  <si>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</si>
  <si>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</si>
  <si>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</si>
  <si>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</si>
  <si>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</si>
  <si>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</si>
  <si>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</si>
  <si>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</si>
  <si>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</si>
  <si>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</si>
  <si>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</si>
  <si>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</si>
  <si>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</si>
  <si>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</si>
  <si>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</si>
  <si>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</si>
  <si>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</si>
  <si>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</si>
  <si>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</si>
  <si>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</si>
  <si>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</si>
  <si>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</si>
  <si>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</si>
  <si>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</si>
  <si>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</si>
  <si>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</si>
  <si>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</si>
  <si>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</si>
  <si>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</si>
  <si>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</si>
  <si>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</si>
  <si>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</si>
  <si>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</si>
  <si>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</si>
  <si>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</si>
  <si>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</si>
  <si>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</si>
  <si>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</si>
  <si>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</si>
  <si>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</si>
  <si>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</si>
  <si>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</si>
  <si>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</si>
  <si>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</si>
  <si>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</si>
  <si>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</si>
  <si>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</si>
  <si>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</si>
  <si>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</si>
  <si>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</si>
  <si>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</si>
  <si>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</si>
  <si>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</si>
  <si>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</si>
  <si>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</si>
  <si>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</si>
  <si>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</si>
  <si>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</si>
  <si>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</si>
  <si>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</si>
  <si>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</si>
  <si>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</si>
  <si>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</si>
  <si>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</si>
  <si>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</si>
  <si>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</si>
  <si>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</si>
  <si>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</si>
  <si>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</si>
  <si>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</si>
  <si>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</si>
  <si>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</si>
  <si>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</si>
  <si>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</si>
  <si>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</si>
  <si>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</si>
  <si>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</si>
  <si>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</si>
  <si>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</si>
  <si>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</si>
  <si>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</si>
  <si>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</si>
  <si>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</si>
  <si>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</si>
  <si>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</si>
  <si>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</si>
  <si>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</si>
  <si>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</si>
  <si>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</si>
  <si>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</si>
  <si>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</si>
  <si>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</si>
  <si>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</si>
  <si>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</si>
  <si>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</si>
  <si>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</si>
  <si>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</si>
  <si>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</si>
  <si>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</si>
  <si>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</si>
  <si>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</si>
  <si>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</si>
  <si>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</si>
  <si>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</si>
  <si>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</si>
  <si>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</si>
  <si>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</si>
  <si>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</si>
  <si>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</si>
  <si>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</si>
  <si>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</si>
  <si>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</si>
  <si>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</si>
  <si>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</si>
  <si>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</si>
  <si>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</si>
  <si>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</si>
  <si>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</si>
  <si>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</si>
  <si>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</si>
  <si>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</si>
  <si>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</si>
  <si>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</si>
  <si>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</si>
  <si>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</si>
  <si>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</si>
  <si>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</si>
  <si>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</si>
  <si>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</si>
  <si>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</si>
  <si>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</si>
  <si>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</si>
  <si>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</si>
  <si>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</si>
  <si>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</si>
  <si>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</si>
  <si>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</si>
  <si>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</si>
  <si>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</si>
  <si>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</si>
  <si>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</si>
  <si>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</si>
  <si>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</si>
  <si>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</si>
  <si>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</si>
  <si>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</si>
  <si>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</si>
  <si>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</si>
  <si>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</si>
  <si>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</si>
  <si>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</si>
  <si>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</si>
  <si>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</si>
  <si>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</si>
  <si>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</si>
  <si>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</si>
  <si>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</si>
  <si>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</si>
  <si>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</si>
  <si>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</si>
  <si>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</si>
  <si>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</si>
  <si>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</si>
  <si>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</si>
  <si>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</si>
  <si>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</si>
  <si>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</si>
  <si>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</si>
  <si>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</si>
  <si>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</si>
  <si>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</si>
  <si>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</si>
  <si>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</si>
  <si>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</si>
  <si>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</si>
  <si>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</si>
  <si>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</si>
  <si>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</si>
  <si>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</si>
  <si>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</si>
  <si>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</si>
  <si>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</si>
  <si>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</si>
  <si>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</si>
  <si>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</si>
  <si>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</si>
  <si>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</si>
  <si>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</si>
  <si>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</si>
  <si>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</si>
  <si>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</si>
  <si>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</si>
  <si>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</si>
  <si>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</si>
  <si>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</si>
  <si>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</si>
  <si>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</si>
  <si>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</si>
  <si>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</si>
  <si>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</si>
  <si>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</si>
  <si>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</si>
  <si>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</si>
  <si>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</si>
  <si>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</si>
  <si>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</si>
  <si>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</si>
  <si>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</si>
  <si>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</si>
  <si>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</si>
  <si>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</si>
  <si>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</si>
  <si>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</si>
  <si>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</si>
  <si>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</si>
  <si>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</si>
  <si>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</si>
  <si>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</si>
  <si>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</si>
  <si>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</si>
  <si>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</si>
  <si>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</si>
  <si>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</si>
  <si>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</si>
  <si>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</si>
  <si>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</si>
  <si>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</si>
  <si>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</si>
  <si>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</si>
  <si>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</si>
  <si>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</si>
  <si>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</si>
  <si>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</si>
  <si>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</si>
  <si>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</si>
  <si>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</si>
  <si>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</si>
  <si>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</si>
  <si>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</si>
  <si>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</si>
  <si>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</si>
  <si>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</si>
  <si>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</si>
  <si>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</si>
  <si>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</si>
  <si>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</si>
  <si>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</si>
  <si>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</si>
  <si>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</si>
  <si>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</si>
  <si>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</si>
  <si>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</si>
  <si>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</si>
  <si>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</si>
  <si>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</si>
  <si>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</si>
  <si>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</si>
  <si>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</si>
  <si>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</si>
  <si>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</si>
  <si>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</si>
  <si>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</si>
  <si>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</si>
  <si>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</si>
  <si>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</si>
  <si>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</si>
  <si>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</si>
  <si>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</si>
  <si>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</si>
  <si>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</si>
  <si>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</si>
  <si>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</si>
  <si>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</si>
  <si>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</si>
  <si>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</si>
  <si>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</si>
  <si>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</si>
  <si>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</si>
  <si>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</si>
  <si>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</si>
  <si>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</si>
  <si>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</si>
  <si>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</si>
  <si>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</si>
  <si>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</si>
  <si>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</si>
  <si>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</si>
  <si>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</si>
  <si>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</si>
  <si>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</si>
  <si>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</si>
  <si>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</si>
  <si>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</si>
  <si>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</si>
  <si>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</si>
  <si>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</si>
  <si>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</si>
  <si>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</si>
  <si>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</si>
  <si>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</si>
  <si>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</si>
  <si>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</si>
  <si>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</si>
  <si>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</si>
  <si>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</si>
  <si>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</si>
  <si>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</si>
  <si>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</si>
  <si>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</si>
  <si>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</si>
  <si>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</si>
  <si>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</si>
  <si>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</si>
  <si>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</si>
  <si>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</si>
  <si>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</si>
  <si>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</si>
  <si>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</si>
  <si>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Suscripción y legalización de convenios y/o contratos interadministrativos </t>
  </si>
  <si>
    <t>Número</t>
  </si>
  <si>
    <t>Interventoria del estructura de descarga de acuerdo a la normatividad legal vigente de la PTAR Verganzo</t>
  </si>
  <si>
    <t>Estudios y diseños de las estructuras de descarga de las PTAR</t>
  </si>
  <si>
    <t>Interventoria Estudios y diseños de las estructuras de descarga de las PTAR</t>
  </si>
  <si>
    <t xml:space="preserve">Obtener el permiso de vertimiento, ocupacion de cause y tratamiento y disposicion de lodos de las PTAR´s </t>
  </si>
  <si>
    <t>Avaluo, Compra y legalizacion de predios</t>
  </si>
  <si>
    <t>Actualización del estudio tarifario del servicios de alcantarillado de acuerdo a la normatividad vigente</t>
  </si>
  <si>
    <t>Operación de las Plantas de Tratamiento de Aguas Residuales</t>
  </si>
  <si>
    <t xml:space="preserve">Estabilizacion y puesta en marcha de la PTAR </t>
  </si>
  <si>
    <t>Interventoria para puesta en marcha de la PTAR</t>
  </si>
  <si>
    <t xml:space="preserve">Construcción, reposición y separación de redes de alcantarillado sanitario y pluvial </t>
  </si>
  <si>
    <t xml:space="preserve">Aprobación del PSMV del casco urbano por parte de autoridad ambiental </t>
  </si>
  <si>
    <t>Implementación de estrategias del PSMV del Casco urbano</t>
  </si>
  <si>
    <t>Inventario y control de los vertimientos de los usuarios industriales, comerciales e institucionales a las redes del alcantarillado publico</t>
  </si>
  <si>
    <t xml:space="preserve">Plan Departamental de Aguas </t>
  </si>
  <si>
    <t>Mantenimiento y adecuación hidraúlica del sistema de alcantarillado pluvial</t>
  </si>
  <si>
    <t>Avaluo, Compra y legalización de predios</t>
  </si>
  <si>
    <t>Construcción de las instalaciones del laboratorio de agua residual</t>
  </si>
  <si>
    <t>Suministro de equipos de laboratorio</t>
  </si>
  <si>
    <t>Dotación de equipos de oficina para el laboratorio</t>
  </si>
  <si>
    <t>Operación del laboratorio</t>
  </si>
  <si>
    <t>Terminación de la construcción de la PTAR del Casco urbano</t>
  </si>
  <si>
    <t>Interventoria para la terminación de la construcción de la PTAR del casco urbano</t>
  </si>
  <si>
    <t>Interventoria de la puesta en marcha de la PTAR del Casco Urbano</t>
  </si>
  <si>
    <t>Operación de la Planta de Tratamiento de Agua Residual del Carco Urbano</t>
  </si>
  <si>
    <t>Suscripción de convenios para subsidios</t>
  </si>
  <si>
    <t>Construcción de la estructura de descarga de acuerdo a la normatividad legal vigente de la PTAR Verganzo</t>
  </si>
  <si>
    <t>Ampliación y optimización de los sistemas de tratamiento de aguas residuales con normatividad vigente</t>
  </si>
  <si>
    <t>Interventoria de la ampliación y optimización de los sistemas de tratamiento de aguas residuales con normatividad vigente</t>
  </si>
  <si>
    <t>Diagnostico, estudios y diseños para la ampliación de los sistemas de tratamiento de aguas residuales según normatividad vigente.</t>
  </si>
  <si>
    <t>Interventoria para el diagnostico, estudios y diseños para la ampliación de los sistemas de tratamiento de aguas residuales según normatividad vigente.</t>
  </si>
  <si>
    <t>Conformación de barreras vivas con especies nativas para la mitigazión de olores en las PTAR´s</t>
  </si>
  <si>
    <t>Análisis y caracterizacion de los vertimientos por laboratorios acreditados</t>
  </si>
  <si>
    <t>Estudios y diseños para la cosntrucción de una PTAR</t>
  </si>
  <si>
    <t>Interventoria Estudios y diseños para la construcción de una PTAR</t>
  </si>
  <si>
    <t>Construcción de una Planta de Tratamiento de Agua Residual</t>
  </si>
  <si>
    <t>Interventoria para la construcción de una Planta de Tratamiento de Agua Residual</t>
  </si>
  <si>
    <t xml:space="preserve">Obtener el permiso de vertimiento, ocupación de cause y tratamiento y disposición de lodos de las PTAR´s </t>
  </si>
  <si>
    <t>Analisis y caracterización de los vertimientos por laboratorios acreditados</t>
  </si>
  <si>
    <t>Análisis y caracterización de los vertimientos por laboratorios acreditados</t>
  </si>
  <si>
    <t xml:space="preserve">Interventoria para la construcción, reposición y separación de redes de alcantarillado sanitario y pluvial </t>
  </si>
  <si>
    <t>Reformulación del proyecto del alcantarillado pluvial de la Vereda Verganzo</t>
  </si>
  <si>
    <t>Construcción de sistemas de tratamiento de aguas residuales individuales en la zona rural cumpliendo la normatividad vigente</t>
  </si>
  <si>
    <t>Formulación de proyectos del servicio públicos de alcantarillado ante entes del orden departamental y nacional</t>
  </si>
  <si>
    <t>Estudios y diseños para la construcción del laboratorio de agua residual</t>
  </si>
  <si>
    <t>Interventoria de los estudios y diseños para la construcción del laboratorio de agua residual</t>
  </si>
  <si>
    <t>Interventoria para la construcción de las instalaciones del laboratorio de agua residual</t>
  </si>
  <si>
    <t>Estabilización y puesta en marcha de la PTAR Casco Urbano</t>
  </si>
  <si>
    <t>Estudios y diseños para la construcción, reposición y separación de redes de alcantarillado sanitario y pluvial</t>
  </si>
  <si>
    <t>Formulación de proyectos del servicio publicos de alcantarillado ante entes del orden Departamental y Nacional</t>
  </si>
  <si>
    <t>Interventoria a los Estudios y diseños para la construcción, reposición y separación de redes de alcantarillado sanitario y pluvial</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</si>
  <si>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</si>
  <si>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</si>
  <si>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</si>
  <si>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</si>
  <si>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</si>
  <si>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</si>
  <si>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</si>
  <si>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</si>
  <si>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</si>
  <si>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</si>
  <si>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</si>
  <si>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</si>
  <si>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</si>
  <si>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</si>
  <si>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</si>
  <si>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</si>
  <si>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</si>
  <si>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ELVA JEANNETTE CUEVAS BAUTISTA</t>
  </si>
  <si>
    <t xml:space="preserve">ELVA JEANNETTE CUEVAS BAUTISTA - GERENTE EMPRESA DE SERVICIOS PÚBLICOS </t>
  </si>
  <si>
    <t>Solicitud de pago Acta No 05 Contrato 076 de 2017.</t>
  </si>
  <si>
    <t xml:space="preserve">Empresa de Servicios Públicos de Tocncipá S.A ESP. </t>
  </si>
  <si>
    <t>Alcldia Municipal de Tocancipá</t>
  </si>
  <si>
    <t>Honorarios profesional Universitario PTAR</t>
  </si>
  <si>
    <t>Empresa de Servicios Públicos de Tocancipá S.A. ESP</t>
  </si>
  <si>
    <t>Honorarios Directora PTAP y PTAR</t>
  </si>
  <si>
    <t>Pagos de Energia/Pagos  a contratistas, Pagos a personal de planta y pagos a personal de vigilancia.</t>
  </si>
  <si>
    <t xml:space="preserve">Alcaldia Municipal de Tocancipa </t>
  </si>
  <si>
    <t>Acta No 1 del contrato de obra 059 de 2019</t>
  </si>
  <si>
    <t>Acta No 1 del contrato de Interventoria 069 de 2019</t>
  </si>
  <si>
    <t>Contrato 059 de 2019</t>
  </si>
  <si>
    <t>Alcaldia Minucipal de Tocancipá</t>
  </si>
  <si>
    <t>Empresa de Servicios Públicos de Tocancipá</t>
  </si>
  <si>
    <t>Convenio Interadministrativo 03 de 2019</t>
  </si>
  <si>
    <t>Alcaldia Municipal de Tocancipá</t>
  </si>
  <si>
    <t xml:space="preserve">Empresa de Servicios Públicos dde Tocancipá S.A. ESP </t>
  </si>
  <si>
    <t>Contrato 088 de 2019/Contrato 096 de 2019</t>
  </si>
  <si>
    <t>Contrato de Interventoria No 089 de 2019/Contrato de Interventoria No 098 de 2019</t>
  </si>
  <si>
    <t>Empresa de Servicios Públicos de Tocancipá S.A ESP</t>
  </si>
  <si>
    <t>Seguimiento y evaluación ruta de fontaneria y chequeo equipo de succión.</t>
  </si>
  <si>
    <t>Empresa de Servicios Públicos de Tocancipá S.A. ESP.</t>
  </si>
  <si>
    <t xml:space="preserve">AL-F019 Reporte de resultado de analisis de agua residual. </t>
  </si>
  <si>
    <t>Pagos de Energia, Pagos de Personal y Pagos de Vigilancia.</t>
  </si>
  <si>
    <t>100%
88%</t>
  </si>
  <si>
    <t>N/A</t>
  </si>
  <si>
    <t>Contrato 081 de 2019</t>
  </si>
  <si>
    <t>Convenio Interadministrativo 004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</si>
</sst>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8"/>
      <color theme="4"/>
      <name val="Arial"/>
      <family val="2"/>
    </font>
    <font>
      <sz val="9"/>
      <color theme="4"/>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5">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dashed">
        <color indexed="64"/>
      </right>
      <top style="thin">
        <color indexed="64"/>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28" fillId="0" borderId="40" xfId="0"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47" fillId="0" borderId="40" xfId="0" applyFont="1" applyFill="1" applyBorder="1" applyAlignment="1" applyProtection="1">
      <alignment horizontal="justify" vertical="center"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5" fillId="0" borderId="40" xfId="0" applyFont="1" applyFill="1" applyBorder="1" applyAlignment="1" applyProtection="1">
      <alignment horizontal="justify" vertical="center" wrapText="1"/>
    </xf>
    <xf numFmtId="0" fontId="65" fillId="0" borderId="40" xfId="0" applyFont="1" applyFill="1" applyBorder="1" applyAlignment="1" applyProtection="1">
      <alignment horizontal="center" vertical="center" wrapText="1"/>
    </xf>
    <xf numFmtId="0" fontId="66" fillId="0" borderId="40" xfId="1"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0" fontId="28" fillId="7" borderId="39" xfId="0" applyNumberFormat="1" applyFont="1" applyFill="1" applyBorder="1" applyAlignment="1" applyProtection="1">
      <alignment horizontal="center" vertical="center" textRotation="90" wrapText="1"/>
      <protection locked="0"/>
    </xf>
    <xf numFmtId="164" fontId="4" fillId="0" borderId="0" xfId="0" applyNumberFormat="1" applyFont="1" applyAlignment="1">
      <alignment horizontal="center" vertical="center"/>
    </xf>
    <xf numFmtId="3" fontId="56" fillId="7" borderId="40" xfId="0" applyNumberFormat="1" applyFont="1" applyFill="1" applyBorder="1" applyAlignment="1" applyProtection="1">
      <alignment vertical="center" wrapText="1"/>
    </xf>
    <xf numFmtId="49" fontId="28" fillId="7" borderId="40" xfId="0" applyNumberFormat="1" applyFont="1" applyFill="1" applyBorder="1" applyAlignment="1" applyProtection="1">
      <alignment horizontal="center" vertical="center" textRotation="90" wrapText="1"/>
      <protection locked="0"/>
    </xf>
    <xf numFmtId="37" fontId="4" fillId="7" borderId="143" xfId="1" applyNumberFormat="1" applyFont="1" applyFill="1" applyBorder="1" applyAlignment="1">
      <alignment horizontal="center" vertical="center"/>
    </xf>
    <xf numFmtId="37" fontId="4" fillId="7" borderId="106" xfId="1" applyNumberFormat="1" applyFont="1" applyFill="1" applyBorder="1" applyAlignment="1">
      <alignment horizontal="center" vertical="center"/>
    </xf>
    <xf numFmtId="3" fontId="35" fillId="30" borderId="106" xfId="0" applyNumberFormat="1" applyFont="1" applyFill="1" applyBorder="1" applyAlignment="1" applyProtection="1">
      <alignment horizontal="center" vertical="center" wrapText="1"/>
    </xf>
    <xf numFmtId="37" fontId="4" fillId="7" borderId="106" xfId="1" applyNumberFormat="1" applyFont="1" applyFill="1" applyBorder="1" applyAlignment="1">
      <alignment horizontal="center" vertical="center" textRotation="90" wrapText="1"/>
    </xf>
    <xf numFmtId="37" fontId="4" fillId="7" borderId="80" xfId="1" applyNumberFormat="1" applyFont="1" applyFill="1" applyBorder="1" applyAlignment="1">
      <alignment horizontal="center" vertical="center" textRotation="90" wrapText="1"/>
    </xf>
    <xf numFmtId="37" fontId="4" fillId="7" borderId="144" xfId="1" applyNumberFormat="1" applyFont="1" applyFill="1" applyBorder="1" applyAlignment="1">
      <alignment horizontal="center" vertical="center" textRotation="90" wrapText="1"/>
    </xf>
    <xf numFmtId="0" fontId="4" fillId="7" borderId="80" xfId="0" applyFont="1" applyFill="1" applyBorder="1" applyAlignment="1">
      <alignment horizontal="center"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3" fontId="42" fillId="14" borderId="40" xfId="0" applyNumberFormat="1" applyFont="1" applyFill="1" applyBorder="1" applyAlignment="1" applyProtection="1">
      <alignment horizontal="center" vertical="center"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35"/>
  <sheetViews>
    <sheetView showGridLines="0" tabSelected="1" topLeftCell="C1" zoomScale="110" zoomScaleNormal="110" workbookViewId="0">
      <selection activeCell="R13" sqref="R13:R28"/>
    </sheetView>
  </sheetViews>
  <sheetFormatPr baseColWidth="10" defaultRowHeight="14.25" x14ac:dyDescent="0.2"/>
  <cols>
    <col min="1" max="1" width="4.5703125" style="120" customWidth="1"/>
    <col min="2" max="2" width="12.7109375" style="194" customWidth="1"/>
    <col min="3" max="3" width="14.7109375" style="194" customWidth="1"/>
    <col min="4" max="4" width="18.7109375" style="120" bestFit="1" customWidth="1"/>
    <col min="5" max="6" width="18.7109375" style="120" customWidth="1"/>
    <col min="7" max="8" width="8.7109375" style="120" customWidth="1"/>
    <col min="9" max="10" width="4.7109375" style="195" customWidth="1"/>
    <col min="11" max="11" width="8.7109375" style="195" customWidth="1"/>
    <col min="12" max="12" width="8.7109375" style="120" customWidth="1"/>
    <col min="13" max="13" width="27.7109375" style="120" customWidth="1"/>
    <col min="14" max="15" width="10.7109375" style="120" customWidth="1"/>
    <col min="16" max="17" width="11.7109375" style="120" customWidth="1"/>
    <col min="18" max="35" width="10.7109375" style="120" customWidth="1"/>
    <col min="36" max="37" width="10.7109375" style="196" customWidth="1"/>
    <col min="38" max="41" width="6.85546875" style="196" bestFit="1" customWidth="1"/>
    <col min="42" max="42" width="8" style="196" bestFit="1" customWidth="1"/>
    <col min="43" max="43" width="6.85546875" style="196" bestFit="1" customWidth="1"/>
    <col min="44" max="44" width="8.140625" style="196" customWidth="1"/>
    <col min="45" max="45" width="9.42578125" style="196" customWidth="1"/>
    <col min="46" max="46" width="8.7109375" style="196" bestFit="1" customWidth="1"/>
    <col min="47" max="47" width="5.7109375" style="196" bestFit="1" customWidth="1"/>
    <col min="48" max="50" width="5.140625" style="196" customWidth="1"/>
    <col min="51" max="51" width="5.42578125" style="120" customWidth="1"/>
    <col min="52" max="52" width="4.85546875" style="120" customWidth="1"/>
    <col min="53" max="53" width="15.28515625" style="120" customWidth="1"/>
    <col min="54" max="259" width="11.42578125" style="120"/>
    <col min="260" max="260" width="4.5703125" style="120" customWidth="1"/>
    <col min="261" max="261" width="15.85546875" style="120" customWidth="1"/>
    <col min="262" max="262" width="16.28515625" style="120" customWidth="1"/>
    <col min="263" max="264" width="16.7109375" style="120" customWidth="1"/>
    <col min="265" max="266" width="5.7109375" style="120" customWidth="1"/>
    <col min="267" max="268" width="3.7109375" style="120" customWidth="1"/>
    <col min="269" max="270" width="10.7109375" style="120" customWidth="1"/>
    <col min="271" max="271" width="27.7109375" style="120" customWidth="1"/>
    <col min="272" max="273" width="10.7109375" style="120" customWidth="1"/>
    <col min="274" max="275" width="11.7109375" style="120" customWidth="1"/>
    <col min="276" max="293" width="10.7109375" style="120" customWidth="1"/>
    <col min="294" max="306" width="5.140625" style="120" customWidth="1"/>
    <col min="307" max="307" width="5.42578125" style="120" customWidth="1"/>
    <col min="308" max="308" width="4.85546875" style="120" customWidth="1"/>
    <col min="309" max="309" width="7.140625" style="120" customWidth="1"/>
    <col min="310" max="515" width="11.42578125" style="120"/>
    <col min="516" max="516" width="4.5703125" style="120" customWidth="1"/>
    <col min="517" max="517" width="15.85546875" style="120" customWidth="1"/>
    <col min="518" max="518" width="16.28515625" style="120" customWidth="1"/>
    <col min="519" max="520" width="16.7109375" style="120" customWidth="1"/>
    <col min="521" max="522" width="5.7109375" style="120" customWidth="1"/>
    <col min="523" max="524" width="3.7109375" style="120" customWidth="1"/>
    <col min="525" max="526" width="10.7109375" style="120" customWidth="1"/>
    <col min="527" max="527" width="27.7109375" style="120" customWidth="1"/>
    <col min="528" max="529" width="10.7109375" style="120" customWidth="1"/>
    <col min="530" max="531" width="11.7109375" style="120" customWidth="1"/>
    <col min="532" max="549" width="10.7109375" style="120" customWidth="1"/>
    <col min="550" max="562" width="5.140625" style="120" customWidth="1"/>
    <col min="563" max="563" width="5.42578125" style="120" customWidth="1"/>
    <col min="564" max="564" width="4.85546875" style="120" customWidth="1"/>
    <col min="565" max="565" width="7.140625" style="120" customWidth="1"/>
    <col min="566" max="771" width="11.42578125" style="120"/>
    <col min="772" max="772" width="4.5703125" style="120" customWidth="1"/>
    <col min="773" max="773" width="15.85546875" style="120" customWidth="1"/>
    <col min="774" max="774" width="16.28515625" style="120" customWidth="1"/>
    <col min="775" max="776" width="16.7109375" style="120" customWidth="1"/>
    <col min="777" max="778" width="5.7109375" style="120" customWidth="1"/>
    <col min="779" max="780" width="3.7109375" style="120" customWidth="1"/>
    <col min="781" max="782" width="10.7109375" style="120" customWidth="1"/>
    <col min="783" max="783" width="27.7109375" style="120" customWidth="1"/>
    <col min="784" max="785" width="10.7109375" style="120" customWidth="1"/>
    <col min="786" max="787" width="11.7109375" style="120" customWidth="1"/>
    <col min="788" max="805" width="10.7109375" style="120" customWidth="1"/>
    <col min="806" max="818" width="5.140625" style="120" customWidth="1"/>
    <col min="819" max="819" width="5.42578125" style="120" customWidth="1"/>
    <col min="820" max="820" width="4.85546875" style="120" customWidth="1"/>
    <col min="821" max="821" width="7.140625" style="120" customWidth="1"/>
    <col min="822" max="1027" width="11.42578125" style="120"/>
    <col min="1028" max="1028" width="4.5703125" style="120" customWidth="1"/>
    <col min="1029" max="1029" width="15.85546875" style="120" customWidth="1"/>
    <col min="1030" max="1030" width="16.28515625" style="120" customWidth="1"/>
    <col min="1031" max="1032" width="16.7109375" style="120" customWidth="1"/>
    <col min="1033" max="1034" width="5.7109375" style="120" customWidth="1"/>
    <col min="1035" max="1036" width="3.7109375" style="120" customWidth="1"/>
    <col min="1037" max="1038" width="10.7109375" style="120" customWidth="1"/>
    <col min="1039" max="1039" width="27.7109375" style="120" customWidth="1"/>
    <col min="1040" max="1041" width="10.7109375" style="120" customWidth="1"/>
    <col min="1042" max="1043" width="11.7109375" style="120" customWidth="1"/>
    <col min="1044" max="1061" width="10.7109375" style="120" customWidth="1"/>
    <col min="1062" max="1074" width="5.140625" style="120" customWidth="1"/>
    <col min="1075" max="1075" width="5.42578125" style="120" customWidth="1"/>
    <col min="1076" max="1076" width="4.85546875" style="120" customWidth="1"/>
    <col min="1077" max="1077" width="7.140625" style="120" customWidth="1"/>
    <col min="1078" max="1283" width="11.42578125" style="120"/>
    <col min="1284" max="1284" width="4.5703125" style="120" customWidth="1"/>
    <col min="1285" max="1285" width="15.85546875" style="120" customWidth="1"/>
    <col min="1286" max="1286" width="16.28515625" style="120" customWidth="1"/>
    <col min="1287" max="1288" width="16.7109375" style="120" customWidth="1"/>
    <col min="1289" max="1290" width="5.7109375" style="120" customWidth="1"/>
    <col min="1291" max="1292" width="3.7109375" style="120" customWidth="1"/>
    <col min="1293" max="1294" width="10.7109375" style="120" customWidth="1"/>
    <col min="1295" max="1295" width="27.7109375" style="120" customWidth="1"/>
    <col min="1296" max="1297" width="10.7109375" style="120" customWidth="1"/>
    <col min="1298" max="1299" width="11.7109375" style="120" customWidth="1"/>
    <col min="1300" max="1317" width="10.7109375" style="120" customWidth="1"/>
    <col min="1318" max="1330" width="5.140625" style="120" customWidth="1"/>
    <col min="1331" max="1331" width="5.42578125" style="120" customWidth="1"/>
    <col min="1332" max="1332" width="4.85546875" style="120" customWidth="1"/>
    <col min="1333" max="1333" width="7.140625" style="120" customWidth="1"/>
    <col min="1334" max="1539" width="11.42578125" style="120"/>
    <col min="1540" max="1540" width="4.5703125" style="120" customWidth="1"/>
    <col min="1541" max="1541" width="15.85546875" style="120" customWidth="1"/>
    <col min="1542" max="1542" width="16.28515625" style="120" customWidth="1"/>
    <col min="1543" max="1544" width="16.7109375" style="120" customWidth="1"/>
    <col min="1545" max="1546" width="5.7109375" style="120" customWidth="1"/>
    <col min="1547" max="1548" width="3.7109375" style="120" customWidth="1"/>
    <col min="1549" max="1550" width="10.7109375" style="120" customWidth="1"/>
    <col min="1551" max="1551" width="27.7109375" style="120" customWidth="1"/>
    <col min="1552" max="1553" width="10.7109375" style="120" customWidth="1"/>
    <col min="1554" max="1555" width="11.7109375" style="120" customWidth="1"/>
    <col min="1556" max="1573" width="10.7109375" style="120" customWidth="1"/>
    <col min="1574" max="1586" width="5.140625" style="120" customWidth="1"/>
    <col min="1587" max="1587" width="5.42578125" style="120" customWidth="1"/>
    <col min="1588" max="1588" width="4.85546875" style="120" customWidth="1"/>
    <col min="1589" max="1589" width="7.140625" style="120" customWidth="1"/>
    <col min="1590" max="1795" width="11.42578125" style="120"/>
    <col min="1796" max="1796" width="4.5703125" style="120" customWidth="1"/>
    <col min="1797" max="1797" width="15.85546875" style="120" customWidth="1"/>
    <col min="1798" max="1798" width="16.28515625" style="120" customWidth="1"/>
    <col min="1799" max="1800" width="16.7109375" style="120" customWidth="1"/>
    <col min="1801" max="1802" width="5.7109375" style="120" customWidth="1"/>
    <col min="1803" max="1804" width="3.7109375" style="120" customWidth="1"/>
    <col min="1805" max="1806" width="10.7109375" style="120" customWidth="1"/>
    <col min="1807" max="1807" width="27.7109375" style="120" customWidth="1"/>
    <col min="1808" max="1809" width="10.7109375" style="120" customWidth="1"/>
    <col min="1810" max="1811" width="11.7109375" style="120" customWidth="1"/>
    <col min="1812" max="1829" width="10.7109375" style="120" customWidth="1"/>
    <col min="1830" max="1842" width="5.140625" style="120" customWidth="1"/>
    <col min="1843" max="1843" width="5.42578125" style="120" customWidth="1"/>
    <col min="1844" max="1844" width="4.85546875" style="120" customWidth="1"/>
    <col min="1845" max="1845" width="7.140625" style="120" customWidth="1"/>
    <col min="1846" max="2051" width="11.42578125" style="120"/>
    <col min="2052" max="2052" width="4.5703125" style="120" customWidth="1"/>
    <col min="2053" max="2053" width="15.85546875" style="120" customWidth="1"/>
    <col min="2054" max="2054" width="16.28515625" style="120" customWidth="1"/>
    <col min="2055" max="2056" width="16.7109375" style="120" customWidth="1"/>
    <col min="2057" max="2058" width="5.7109375" style="120" customWidth="1"/>
    <col min="2059" max="2060" width="3.7109375" style="120" customWidth="1"/>
    <col min="2061" max="2062" width="10.7109375" style="120" customWidth="1"/>
    <col min="2063" max="2063" width="27.7109375" style="120" customWidth="1"/>
    <col min="2064" max="2065" width="10.7109375" style="120" customWidth="1"/>
    <col min="2066" max="2067" width="11.7109375" style="120" customWidth="1"/>
    <col min="2068" max="2085" width="10.7109375" style="120" customWidth="1"/>
    <col min="2086" max="2098" width="5.140625" style="120" customWidth="1"/>
    <col min="2099" max="2099" width="5.42578125" style="120" customWidth="1"/>
    <col min="2100" max="2100" width="4.85546875" style="120" customWidth="1"/>
    <col min="2101" max="2101" width="7.140625" style="120" customWidth="1"/>
    <col min="2102" max="2307" width="11.42578125" style="120"/>
    <col min="2308" max="2308" width="4.5703125" style="120" customWidth="1"/>
    <col min="2309" max="2309" width="15.85546875" style="120" customWidth="1"/>
    <col min="2310" max="2310" width="16.28515625" style="120" customWidth="1"/>
    <col min="2311" max="2312" width="16.7109375" style="120" customWidth="1"/>
    <col min="2313" max="2314" width="5.7109375" style="120" customWidth="1"/>
    <col min="2315" max="2316" width="3.7109375" style="120" customWidth="1"/>
    <col min="2317" max="2318" width="10.7109375" style="120" customWidth="1"/>
    <col min="2319" max="2319" width="27.7109375" style="120" customWidth="1"/>
    <col min="2320" max="2321" width="10.7109375" style="120" customWidth="1"/>
    <col min="2322" max="2323" width="11.7109375" style="120" customWidth="1"/>
    <col min="2324" max="2341" width="10.7109375" style="120" customWidth="1"/>
    <col min="2342" max="2354" width="5.140625" style="120" customWidth="1"/>
    <col min="2355" max="2355" width="5.42578125" style="120" customWidth="1"/>
    <col min="2356" max="2356" width="4.85546875" style="120" customWidth="1"/>
    <col min="2357" max="2357" width="7.140625" style="120" customWidth="1"/>
    <col min="2358" max="2563" width="11.42578125" style="120"/>
    <col min="2564" max="2564" width="4.5703125" style="120" customWidth="1"/>
    <col min="2565" max="2565" width="15.85546875" style="120" customWidth="1"/>
    <col min="2566" max="2566" width="16.28515625" style="120" customWidth="1"/>
    <col min="2567" max="2568" width="16.7109375" style="120" customWidth="1"/>
    <col min="2569" max="2570" width="5.7109375" style="120" customWidth="1"/>
    <col min="2571" max="2572" width="3.7109375" style="120" customWidth="1"/>
    <col min="2573" max="2574" width="10.7109375" style="120" customWidth="1"/>
    <col min="2575" max="2575" width="27.7109375" style="120" customWidth="1"/>
    <col min="2576" max="2577" width="10.7109375" style="120" customWidth="1"/>
    <col min="2578" max="2579" width="11.7109375" style="120" customWidth="1"/>
    <col min="2580" max="2597" width="10.7109375" style="120" customWidth="1"/>
    <col min="2598" max="2610" width="5.140625" style="120" customWidth="1"/>
    <col min="2611" max="2611" width="5.42578125" style="120" customWidth="1"/>
    <col min="2612" max="2612" width="4.85546875" style="120" customWidth="1"/>
    <col min="2613" max="2613" width="7.140625" style="120" customWidth="1"/>
    <col min="2614" max="2819" width="11.42578125" style="120"/>
    <col min="2820" max="2820" width="4.5703125" style="120" customWidth="1"/>
    <col min="2821" max="2821" width="15.85546875" style="120" customWidth="1"/>
    <col min="2822" max="2822" width="16.28515625" style="120" customWidth="1"/>
    <col min="2823" max="2824" width="16.7109375" style="120" customWidth="1"/>
    <col min="2825" max="2826" width="5.7109375" style="120" customWidth="1"/>
    <col min="2827" max="2828" width="3.7109375" style="120" customWidth="1"/>
    <col min="2829" max="2830" width="10.7109375" style="120" customWidth="1"/>
    <col min="2831" max="2831" width="27.7109375" style="120" customWidth="1"/>
    <col min="2832" max="2833" width="10.7109375" style="120" customWidth="1"/>
    <col min="2834" max="2835" width="11.7109375" style="120" customWidth="1"/>
    <col min="2836" max="2853" width="10.7109375" style="120" customWidth="1"/>
    <col min="2854" max="2866" width="5.140625" style="120" customWidth="1"/>
    <col min="2867" max="2867" width="5.42578125" style="120" customWidth="1"/>
    <col min="2868" max="2868" width="4.85546875" style="120" customWidth="1"/>
    <col min="2869" max="2869" width="7.140625" style="120" customWidth="1"/>
    <col min="2870" max="3075" width="11.42578125" style="120"/>
    <col min="3076" max="3076" width="4.5703125" style="120" customWidth="1"/>
    <col min="3077" max="3077" width="15.85546875" style="120" customWidth="1"/>
    <col min="3078" max="3078" width="16.28515625" style="120" customWidth="1"/>
    <col min="3079" max="3080" width="16.7109375" style="120" customWidth="1"/>
    <col min="3081" max="3082" width="5.7109375" style="120" customWidth="1"/>
    <col min="3083" max="3084" width="3.7109375" style="120" customWidth="1"/>
    <col min="3085" max="3086" width="10.7109375" style="120" customWidth="1"/>
    <col min="3087" max="3087" width="27.7109375" style="120" customWidth="1"/>
    <col min="3088" max="3089" width="10.7109375" style="120" customWidth="1"/>
    <col min="3090" max="3091" width="11.7109375" style="120" customWidth="1"/>
    <col min="3092" max="3109" width="10.7109375" style="120" customWidth="1"/>
    <col min="3110" max="3122" width="5.140625" style="120" customWidth="1"/>
    <col min="3123" max="3123" width="5.42578125" style="120" customWidth="1"/>
    <col min="3124" max="3124" width="4.85546875" style="120" customWidth="1"/>
    <col min="3125" max="3125" width="7.140625" style="120" customWidth="1"/>
    <col min="3126" max="3331" width="11.42578125" style="120"/>
    <col min="3332" max="3332" width="4.5703125" style="120" customWidth="1"/>
    <col min="3333" max="3333" width="15.85546875" style="120" customWidth="1"/>
    <col min="3334" max="3334" width="16.28515625" style="120" customWidth="1"/>
    <col min="3335" max="3336" width="16.7109375" style="120" customWidth="1"/>
    <col min="3337" max="3338" width="5.7109375" style="120" customWidth="1"/>
    <col min="3339" max="3340" width="3.7109375" style="120" customWidth="1"/>
    <col min="3341" max="3342" width="10.7109375" style="120" customWidth="1"/>
    <col min="3343" max="3343" width="27.7109375" style="120" customWidth="1"/>
    <col min="3344" max="3345" width="10.7109375" style="120" customWidth="1"/>
    <col min="3346" max="3347" width="11.7109375" style="120" customWidth="1"/>
    <col min="3348" max="3365" width="10.7109375" style="120" customWidth="1"/>
    <col min="3366" max="3378" width="5.140625" style="120" customWidth="1"/>
    <col min="3379" max="3379" width="5.42578125" style="120" customWidth="1"/>
    <col min="3380" max="3380" width="4.85546875" style="120" customWidth="1"/>
    <col min="3381" max="3381" width="7.140625" style="120" customWidth="1"/>
    <col min="3382" max="3587" width="11.42578125" style="120"/>
    <col min="3588" max="3588" width="4.5703125" style="120" customWidth="1"/>
    <col min="3589" max="3589" width="15.85546875" style="120" customWidth="1"/>
    <col min="3590" max="3590" width="16.28515625" style="120" customWidth="1"/>
    <col min="3591" max="3592" width="16.7109375" style="120" customWidth="1"/>
    <col min="3593" max="3594" width="5.7109375" style="120" customWidth="1"/>
    <col min="3595" max="3596" width="3.7109375" style="120" customWidth="1"/>
    <col min="3597" max="3598" width="10.7109375" style="120" customWidth="1"/>
    <col min="3599" max="3599" width="27.7109375" style="120" customWidth="1"/>
    <col min="3600" max="3601" width="10.7109375" style="120" customWidth="1"/>
    <col min="3602" max="3603" width="11.7109375" style="120" customWidth="1"/>
    <col min="3604" max="3621" width="10.7109375" style="120" customWidth="1"/>
    <col min="3622" max="3634" width="5.140625" style="120" customWidth="1"/>
    <col min="3635" max="3635" width="5.42578125" style="120" customWidth="1"/>
    <col min="3636" max="3636" width="4.85546875" style="120" customWidth="1"/>
    <col min="3637" max="3637" width="7.140625" style="120" customWidth="1"/>
    <col min="3638" max="3843" width="11.42578125" style="120"/>
    <col min="3844" max="3844" width="4.5703125" style="120" customWidth="1"/>
    <col min="3845" max="3845" width="15.85546875" style="120" customWidth="1"/>
    <col min="3846" max="3846" width="16.28515625" style="120" customWidth="1"/>
    <col min="3847" max="3848" width="16.7109375" style="120" customWidth="1"/>
    <col min="3849" max="3850" width="5.7109375" style="120" customWidth="1"/>
    <col min="3851" max="3852" width="3.7109375" style="120" customWidth="1"/>
    <col min="3853" max="3854" width="10.7109375" style="120" customWidth="1"/>
    <col min="3855" max="3855" width="27.7109375" style="120" customWidth="1"/>
    <col min="3856" max="3857" width="10.7109375" style="120" customWidth="1"/>
    <col min="3858" max="3859" width="11.7109375" style="120" customWidth="1"/>
    <col min="3860" max="3877" width="10.7109375" style="120" customWidth="1"/>
    <col min="3878" max="3890" width="5.140625" style="120" customWidth="1"/>
    <col min="3891" max="3891" width="5.42578125" style="120" customWidth="1"/>
    <col min="3892" max="3892" width="4.85546875" style="120" customWidth="1"/>
    <col min="3893" max="3893" width="7.140625" style="120" customWidth="1"/>
    <col min="3894" max="4099" width="11.42578125" style="120"/>
    <col min="4100" max="4100" width="4.5703125" style="120" customWidth="1"/>
    <col min="4101" max="4101" width="15.85546875" style="120" customWidth="1"/>
    <col min="4102" max="4102" width="16.28515625" style="120" customWidth="1"/>
    <col min="4103" max="4104" width="16.7109375" style="120" customWidth="1"/>
    <col min="4105" max="4106" width="5.7109375" style="120" customWidth="1"/>
    <col min="4107" max="4108" width="3.7109375" style="120" customWidth="1"/>
    <col min="4109" max="4110" width="10.7109375" style="120" customWidth="1"/>
    <col min="4111" max="4111" width="27.7109375" style="120" customWidth="1"/>
    <col min="4112" max="4113" width="10.7109375" style="120" customWidth="1"/>
    <col min="4114" max="4115" width="11.7109375" style="120" customWidth="1"/>
    <col min="4116" max="4133" width="10.7109375" style="120" customWidth="1"/>
    <col min="4134" max="4146" width="5.140625" style="120" customWidth="1"/>
    <col min="4147" max="4147" width="5.42578125" style="120" customWidth="1"/>
    <col min="4148" max="4148" width="4.85546875" style="120" customWidth="1"/>
    <col min="4149" max="4149" width="7.140625" style="120" customWidth="1"/>
    <col min="4150" max="4355" width="11.42578125" style="120"/>
    <col min="4356" max="4356" width="4.5703125" style="120" customWidth="1"/>
    <col min="4357" max="4357" width="15.85546875" style="120" customWidth="1"/>
    <col min="4358" max="4358" width="16.28515625" style="120" customWidth="1"/>
    <col min="4359" max="4360" width="16.7109375" style="120" customWidth="1"/>
    <col min="4361" max="4362" width="5.7109375" style="120" customWidth="1"/>
    <col min="4363" max="4364" width="3.7109375" style="120" customWidth="1"/>
    <col min="4365" max="4366" width="10.7109375" style="120" customWidth="1"/>
    <col min="4367" max="4367" width="27.7109375" style="120" customWidth="1"/>
    <col min="4368" max="4369" width="10.7109375" style="120" customWidth="1"/>
    <col min="4370" max="4371" width="11.7109375" style="120" customWidth="1"/>
    <col min="4372" max="4389" width="10.7109375" style="120" customWidth="1"/>
    <col min="4390" max="4402" width="5.140625" style="120" customWidth="1"/>
    <col min="4403" max="4403" width="5.42578125" style="120" customWidth="1"/>
    <col min="4404" max="4404" width="4.85546875" style="120" customWidth="1"/>
    <col min="4405" max="4405" width="7.140625" style="120" customWidth="1"/>
    <col min="4406" max="4611" width="11.42578125" style="120"/>
    <col min="4612" max="4612" width="4.5703125" style="120" customWidth="1"/>
    <col min="4613" max="4613" width="15.85546875" style="120" customWidth="1"/>
    <col min="4614" max="4614" width="16.28515625" style="120" customWidth="1"/>
    <col min="4615" max="4616" width="16.7109375" style="120" customWidth="1"/>
    <col min="4617" max="4618" width="5.7109375" style="120" customWidth="1"/>
    <col min="4619" max="4620" width="3.7109375" style="120" customWidth="1"/>
    <col min="4621" max="4622" width="10.7109375" style="120" customWidth="1"/>
    <col min="4623" max="4623" width="27.7109375" style="120" customWidth="1"/>
    <col min="4624" max="4625" width="10.7109375" style="120" customWidth="1"/>
    <col min="4626" max="4627" width="11.7109375" style="120" customWidth="1"/>
    <col min="4628" max="4645" width="10.7109375" style="120" customWidth="1"/>
    <col min="4646" max="4658" width="5.140625" style="120" customWidth="1"/>
    <col min="4659" max="4659" width="5.42578125" style="120" customWidth="1"/>
    <col min="4660" max="4660" width="4.85546875" style="120" customWidth="1"/>
    <col min="4661" max="4661" width="7.140625" style="120" customWidth="1"/>
    <col min="4662" max="4867" width="11.42578125" style="120"/>
    <col min="4868" max="4868" width="4.5703125" style="120" customWidth="1"/>
    <col min="4869" max="4869" width="15.85546875" style="120" customWidth="1"/>
    <col min="4870" max="4870" width="16.28515625" style="120" customWidth="1"/>
    <col min="4871" max="4872" width="16.7109375" style="120" customWidth="1"/>
    <col min="4873" max="4874" width="5.7109375" style="120" customWidth="1"/>
    <col min="4875" max="4876" width="3.7109375" style="120" customWidth="1"/>
    <col min="4877" max="4878" width="10.7109375" style="120" customWidth="1"/>
    <col min="4879" max="4879" width="27.7109375" style="120" customWidth="1"/>
    <col min="4880" max="4881" width="10.7109375" style="120" customWidth="1"/>
    <col min="4882" max="4883" width="11.7109375" style="120" customWidth="1"/>
    <col min="4884" max="4901" width="10.7109375" style="120" customWidth="1"/>
    <col min="4902" max="4914" width="5.140625" style="120" customWidth="1"/>
    <col min="4915" max="4915" width="5.42578125" style="120" customWidth="1"/>
    <col min="4916" max="4916" width="4.85546875" style="120" customWidth="1"/>
    <col min="4917" max="4917" width="7.140625" style="120" customWidth="1"/>
    <col min="4918" max="5123" width="11.42578125" style="120"/>
    <col min="5124" max="5124" width="4.5703125" style="120" customWidth="1"/>
    <col min="5125" max="5125" width="15.85546875" style="120" customWidth="1"/>
    <col min="5126" max="5126" width="16.28515625" style="120" customWidth="1"/>
    <col min="5127" max="5128" width="16.7109375" style="120" customWidth="1"/>
    <col min="5129" max="5130" width="5.7109375" style="120" customWidth="1"/>
    <col min="5131" max="5132" width="3.7109375" style="120" customWidth="1"/>
    <col min="5133" max="5134" width="10.7109375" style="120" customWidth="1"/>
    <col min="5135" max="5135" width="27.7109375" style="120" customWidth="1"/>
    <col min="5136" max="5137" width="10.7109375" style="120" customWidth="1"/>
    <col min="5138" max="5139" width="11.7109375" style="120" customWidth="1"/>
    <col min="5140" max="5157" width="10.7109375" style="120" customWidth="1"/>
    <col min="5158" max="5170" width="5.140625" style="120" customWidth="1"/>
    <col min="5171" max="5171" width="5.42578125" style="120" customWidth="1"/>
    <col min="5172" max="5172" width="4.85546875" style="120" customWidth="1"/>
    <col min="5173" max="5173" width="7.140625" style="120" customWidth="1"/>
    <col min="5174" max="5379" width="11.42578125" style="120"/>
    <col min="5380" max="5380" width="4.5703125" style="120" customWidth="1"/>
    <col min="5381" max="5381" width="15.85546875" style="120" customWidth="1"/>
    <col min="5382" max="5382" width="16.28515625" style="120" customWidth="1"/>
    <col min="5383" max="5384" width="16.7109375" style="120" customWidth="1"/>
    <col min="5385" max="5386" width="5.7109375" style="120" customWidth="1"/>
    <col min="5387" max="5388" width="3.7109375" style="120" customWidth="1"/>
    <col min="5389" max="5390" width="10.7109375" style="120" customWidth="1"/>
    <col min="5391" max="5391" width="27.7109375" style="120" customWidth="1"/>
    <col min="5392" max="5393" width="10.7109375" style="120" customWidth="1"/>
    <col min="5394" max="5395" width="11.7109375" style="120" customWidth="1"/>
    <col min="5396" max="5413" width="10.7109375" style="120" customWidth="1"/>
    <col min="5414" max="5426" width="5.140625" style="120" customWidth="1"/>
    <col min="5427" max="5427" width="5.42578125" style="120" customWidth="1"/>
    <col min="5428" max="5428" width="4.85546875" style="120" customWidth="1"/>
    <col min="5429" max="5429" width="7.140625" style="120" customWidth="1"/>
    <col min="5430" max="5635" width="11.42578125" style="120"/>
    <col min="5636" max="5636" width="4.5703125" style="120" customWidth="1"/>
    <col min="5637" max="5637" width="15.85546875" style="120" customWidth="1"/>
    <col min="5638" max="5638" width="16.28515625" style="120" customWidth="1"/>
    <col min="5639" max="5640" width="16.7109375" style="120" customWidth="1"/>
    <col min="5641" max="5642" width="5.7109375" style="120" customWidth="1"/>
    <col min="5643" max="5644" width="3.7109375" style="120" customWidth="1"/>
    <col min="5645" max="5646" width="10.7109375" style="120" customWidth="1"/>
    <col min="5647" max="5647" width="27.7109375" style="120" customWidth="1"/>
    <col min="5648" max="5649" width="10.7109375" style="120" customWidth="1"/>
    <col min="5650" max="5651" width="11.7109375" style="120" customWidth="1"/>
    <col min="5652" max="5669" width="10.7109375" style="120" customWidth="1"/>
    <col min="5670" max="5682" width="5.140625" style="120" customWidth="1"/>
    <col min="5683" max="5683" width="5.42578125" style="120" customWidth="1"/>
    <col min="5684" max="5684" width="4.85546875" style="120" customWidth="1"/>
    <col min="5685" max="5685" width="7.140625" style="120" customWidth="1"/>
    <col min="5686" max="5891" width="11.42578125" style="120"/>
    <col min="5892" max="5892" width="4.5703125" style="120" customWidth="1"/>
    <col min="5893" max="5893" width="15.85546875" style="120" customWidth="1"/>
    <col min="5894" max="5894" width="16.28515625" style="120" customWidth="1"/>
    <col min="5895" max="5896" width="16.7109375" style="120" customWidth="1"/>
    <col min="5897" max="5898" width="5.7109375" style="120" customWidth="1"/>
    <col min="5899" max="5900" width="3.7109375" style="120" customWidth="1"/>
    <col min="5901" max="5902" width="10.7109375" style="120" customWidth="1"/>
    <col min="5903" max="5903" width="27.7109375" style="120" customWidth="1"/>
    <col min="5904" max="5905" width="10.7109375" style="120" customWidth="1"/>
    <col min="5906" max="5907" width="11.7109375" style="120" customWidth="1"/>
    <col min="5908" max="5925" width="10.7109375" style="120" customWidth="1"/>
    <col min="5926" max="5938" width="5.140625" style="120" customWidth="1"/>
    <col min="5939" max="5939" width="5.42578125" style="120" customWidth="1"/>
    <col min="5940" max="5940" width="4.85546875" style="120" customWidth="1"/>
    <col min="5941" max="5941" width="7.140625" style="120" customWidth="1"/>
    <col min="5942" max="6147" width="11.42578125" style="120"/>
    <col min="6148" max="6148" width="4.5703125" style="120" customWidth="1"/>
    <col min="6149" max="6149" width="15.85546875" style="120" customWidth="1"/>
    <col min="6150" max="6150" width="16.28515625" style="120" customWidth="1"/>
    <col min="6151" max="6152" width="16.7109375" style="120" customWidth="1"/>
    <col min="6153" max="6154" width="5.7109375" style="120" customWidth="1"/>
    <col min="6155" max="6156" width="3.7109375" style="120" customWidth="1"/>
    <col min="6157" max="6158" width="10.7109375" style="120" customWidth="1"/>
    <col min="6159" max="6159" width="27.7109375" style="120" customWidth="1"/>
    <col min="6160" max="6161" width="10.7109375" style="120" customWidth="1"/>
    <col min="6162" max="6163" width="11.7109375" style="120" customWidth="1"/>
    <col min="6164" max="6181" width="10.7109375" style="120" customWidth="1"/>
    <col min="6182" max="6194" width="5.140625" style="120" customWidth="1"/>
    <col min="6195" max="6195" width="5.42578125" style="120" customWidth="1"/>
    <col min="6196" max="6196" width="4.85546875" style="120" customWidth="1"/>
    <col min="6197" max="6197" width="7.140625" style="120" customWidth="1"/>
    <col min="6198" max="6403" width="11.42578125" style="120"/>
    <col min="6404" max="6404" width="4.5703125" style="120" customWidth="1"/>
    <col min="6405" max="6405" width="15.85546875" style="120" customWidth="1"/>
    <col min="6406" max="6406" width="16.28515625" style="120" customWidth="1"/>
    <col min="6407" max="6408" width="16.7109375" style="120" customWidth="1"/>
    <col min="6409" max="6410" width="5.7109375" style="120" customWidth="1"/>
    <col min="6411" max="6412" width="3.7109375" style="120" customWidth="1"/>
    <col min="6413" max="6414" width="10.7109375" style="120" customWidth="1"/>
    <col min="6415" max="6415" width="27.7109375" style="120" customWidth="1"/>
    <col min="6416" max="6417" width="10.7109375" style="120" customWidth="1"/>
    <col min="6418" max="6419" width="11.7109375" style="120" customWidth="1"/>
    <col min="6420" max="6437" width="10.7109375" style="120" customWidth="1"/>
    <col min="6438" max="6450" width="5.140625" style="120" customWidth="1"/>
    <col min="6451" max="6451" width="5.42578125" style="120" customWidth="1"/>
    <col min="6452" max="6452" width="4.85546875" style="120" customWidth="1"/>
    <col min="6453" max="6453" width="7.140625" style="120" customWidth="1"/>
    <col min="6454" max="6659" width="11.42578125" style="120"/>
    <col min="6660" max="6660" width="4.5703125" style="120" customWidth="1"/>
    <col min="6661" max="6661" width="15.85546875" style="120" customWidth="1"/>
    <col min="6662" max="6662" width="16.28515625" style="120" customWidth="1"/>
    <col min="6663" max="6664" width="16.7109375" style="120" customWidth="1"/>
    <col min="6665" max="6666" width="5.7109375" style="120" customWidth="1"/>
    <col min="6667" max="6668" width="3.7109375" style="120" customWidth="1"/>
    <col min="6669" max="6670" width="10.7109375" style="120" customWidth="1"/>
    <col min="6671" max="6671" width="27.7109375" style="120" customWidth="1"/>
    <col min="6672" max="6673" width="10.7109375" style="120" customWidth="1"/>
    <col min="6674" max="6675" width="11.7109375" style="120" customWidth="1"/>
    <col min="6676" max="6693" width="10.7109375" style="120" customWidth="1"/>
    <col min="6694" max="6706" width="5.140625" style="120" customWidth="1"/>
    <col min="6707" max="6707" width="5.42578125" style="120" customWidth="1"/>
    <col min="6708" max="6708" width="4.85546875" style="120" customWidth="1"/>
    <col min="6709" max="6709" width="7.140625" style="120" customWidth="1"/>
    <col min="6710" max="6915" width="11.42578125" style="120"/>
    <col min="6916" max="6916" width="4.5703125" style="120" customWidth="1"/>
    <col min="6917" max="6917" width="15.85546875" style="120" customWidth="1"/>
    <col min="6918" max="6918" width="16.28515625" style="120" customWidth="1"/>
    <col min="6919" max="6920" width="16.7109375" style="120" customWidth="1"/>
    <col min="6921" max="6922" width="5.7109375" style="120" customWidth="1"/>
    <col min="6923" max="6924" width="3.7109375" style="120" customWidth="1"/>
    <col min="6925" max="6926" width="10.7109375" style="120" customWidth="1"/>
    <col min="6927" max="6927" width="27.7109375" style="120" customWidth="1"/>
    <col min="6928" max="6929" width="10.7109375" style="120" customWidth="1"/>
    <col min="6930" max="6931" width="11.7109375" style="120" customWidth="1"/>
    <col min="6932" max="6949" width="10.7109375" style="120" customWidth="1"/>
    <col min="6950" max="6962" width="5.140625" style="120" customWidth="1"/>
    <col min="6963" max="6963" width="5.42578125" style="120" customWidth="1"/>
    <col min="6964" max="6964" width="4.85546875" style="120" customWidth="1"/>
    <col min="6965" max="6965" width="7.140625" style="120" customWidth="1"/>
    <col min="6966" max="7171" width="11.42578125" style="120"/>
    <col min="7172" max="7172" width="4.5703125" style="120" customWidth="1"/>
    <col min="7173" max="7173" width="15.85546875" style="120" customWidth="1"/>
    <col min="7174" max="7174" width="16.28515625" style="120" customWidth="1"/>
    <col min="7175" max="7176" width="16.7109375" style="120" customWidth="1"/>
    <col min="7177" max="7178" width="5.7109375" style="120" customWidth="1"/>
    <col min="7179" max="7180" width="3.7109375" style="120" customWidth="1"/>
    <col min="7181" max="7182" width="10.7109375" style="120" customWidth="1"/>
    <col min="7183" max="7183" width="27.7109375" style="120" customWidth="1"/>
    <col min="7184" max="7185" width="10.7109375" style="120" customWidth="1"/>
    <col min="7186" max="7187" width="11.7109375" style="120" customWidth="1"/>
    <col min="7188" max="7205" width="10.7109375" style="120" customWidth="1"/>
    <col min="7206" max="7218" width="5.140625" style="120" customWidth="1"/>
    <col min="7219" max="7219" width="5.42578125" style="120" customWidth="1"/>
    <col min="7220" max="7220" width="4.85546875" style="120" customWidth="1"/>
    <col min="7221" max="7221" width="7.140625" style="120" customWidth="1"/>
    <col min="7222" max="7427" width="11.42578125" style="120"/>
    <col min="7428" max="7428" width="4.5703125" style="120" customWidth="1"/>
    <col min="7429" max="7429" width="15.85546875" style="120" customWidth="1"/>
    <col min="7430" max="7430" width="16.28515625" style="120" customWidth="1"/>
    <col min="7431" max="7432" width="16.7109375" style="120" customWidth="1"/>
    <col min="7433" max="7434" width="5.7109375" style="120" customWidth="1"/>
    <col min="7435" max="7436" width="3.7109375" style="120" customWidth="1"/>
    <col min="7437" max="7438" width="10.7109375" style="120" customWidth="1"/>
    <col min="7439" max="7439" width="27.7109375" style="120" customWidth="1"/>
    <col min="7440" max="7441" width="10.7109375" style="120" customWidth="1"/>
    <col min="7442" max="7443" width="11.7109375" style="120" customWidth="1"/>
    <col min="7444" max="7461" width="10.7109375" style="120" customWidth="1"/>
    <col min="7462" max="7474" width="5.140625" style="120" customWidth="1"/>
    <col min="7475" max="7475" width="5.42578125" style="120" customWidth="1"/>
    <col min="7476" max="7476" width="4.85546875" style="120" customWidth="1"/>
    <col min="7477" max="7477" width="7.140625" style="120" customWidth="1"/>
    <col min="7478" max="7683" width="11.42578125" style="120"/>
    <col min="7684" max="7684" width="4.5703125" style="120" customWidth="1"/>
    <col min="7685" max="7685" width="15.85546875" style="120" customWidth="1"/>
    <col min="7686" max="7686" width="16.28515625" style="120" customWidth="1"/>
    <col min="7687" max="7688" width="16.7109375" style="120" customWidth="1"/>
    <col min="7689" max="7690" width="5.7109375" style="120" customWidth="1"/>
    <col min="7691" max="7692" width="3.7109375" style="120" customWidth="1"/>
    <col min="7693" max="7694" width="10.7109375" style="120" customWidth="1"/>
    <col min="7695" max="7695" width="27.7109375" style="120" customWidth="1"/>
    <col min="7696" max="7697" width="10.7109375" style="120" customWidth="1"/>
    <col min="7698" max="7699" width="11.7109375" style="120" customWidth="1"/>
    <col min="7700" max="7717" width="10.7109375" style="120" customWidth="1"/>
    <col min="7718" max="7730" width="5.140625" style="120" customWidth="1"/>
    <col min="7731" max="7731" width="5.42578125" style="120" customWidth="1"/>
    <col min="7732" max="7732" width="4.85546875" style="120" customWidth="1"/>
    <col min="7733" max="7733" width="7.140625" style="120" customWidth="1"/>
    <col min="7734" max="7939" width="11.42578125" style="120"/>
    <col min="7940" max="7940" width="4.5703125" style="120" customWidth="1"/>
    <col min="7941" max="7941" width="15.85546875" style="120" customWidth="1"/>
    <col min="7942" max="7942" width="16.28515625" style="120" customWidth="1"/>
    <col min="7943" max="7944" width="16.7109375" style="120" customWidth="1"/>
    <col min="7945" max="7946" width="5.7109375" style="120" customWidth="1"/>
    <col min="7947" max="7948" width="3.7109375" style="120" customWidth="1"/>
    <col min="7949" max="7950" width="10.7109375" style="120" customWidth="1"/>
    <col min="7951" max="7951" width="27.7109375" style="120" customWidth="1"/>
    <col min="7952" max="7953" width="10.7109375" style="120" customWidth="1"/>
    <col min="7954" max="7955" width="11.7109375" style="120" customWidth="1"/>
    <col min="7956" max="7973" width="10.7109375" style="120" customWidth="1"/>
    <col min="7974" max="7986" width="5.140625" style="120" customWidth="1"/>
    <col min="7987" max="7987" width="5.42578125" style="120" customWidth="1"/>
    <col min="7988" max="7988" width="4.85546875" style="120" customWidth="1"/>
    <col min="7989" max="7989" width="7.140625" style="120" customWidth="1"/>
    <col min="7990" max="8195" width="11.42578125" style="120"/>
    <col min="8196" max="8196" width="4.5703125" style="120" customWidth="1"/>
    <col min="8197" max="8197" width="15.85546875" style="120" customWidth="1"/>
    <col min="8198" max="8198" width="16.28515625" style="120" customWidth="1"/>
    <col min="8199" max="8200" width="16.7109375" style="120" customWidth="1"/>
    <col min="8201" max="8202" width="5.7109375" style="120" customWidth="1"/>
    <col min="8203" max="8204" width="3.7109375" style="120" customWidth="1"/>
    <col min="8205" max="8206" width="10.7109375" style="120" customWidth="1"/>
    <col min="8207" max="8207" width="27.7109375" style="120" customWidth="1"/>
    <col min="8208" max="8209" width="10.7109375" style="120" customWidth="1"/>
    <col min="8210" max="8211" width="11.7109375" style="120" customWidth="1"/>
    <col min="8212" max="8229" width="10.7109375" style="120" customWidth="1"/>
    <col min="8230" max="8242" width="5.140625" style="120" customWidth="1"/>
    <col min="8243" max="8243" width="5.42578125" style="120" customWidth="1"/>
    <col min="8244" max="8244" width="4.85546875" style="120" customWidth="1"/>
    <col min="8245" max="8245" width="7.140625" style="120" customWidth="1"/>
    <col min="8246" max="8451" width="11.42578125" style="120"/>
    <col min="8452" max="8452" width="4.5703125" style="120" customWidth="1"/>
    <col min="8453" max="8453" width="15.85546875" style="120" customWidth="1"/>
    <col min="8454" max="8454" width="16.28515625" style="120" customWidth="1"/>
    <col min="8455" max="8456" width="16.7109375" style="120" customWidth="1"/>
    <col min="8457" max="8458" width="5.7109375" style="120" customWidth="1"/>
    <col min="8459" max="8460" width="3.7109375" style="120" customWidth="1"/>
    <col min="8461" max="8462" width="10.7109375" style="120" customWidth="1"/>
    <col min="8463" max="8463" width="27.7109375" style="120" customWidth="1"/>
    <col min="8464" max="8465" width="10.7109375" style="120" customWidth="1"/>
    <col min="8466" max="8467" width="11.7109375" style="120" customWidth="1"/>
    <col min="8468" max="8485" width="10.7109375" style="120" customWidth="1"/>
    <col min="8486" max="8498" width="5.140625" style="120" customWidth="1"/>
    <col min="8499" max="8499" width="5.42578125" style="120" customWidth="1"/>
    <col min="8500" max="8500" width="4.85546875" style="120" customWidth="1"/>
    <col min="8501" max="8501" width="7.140625" style="120" customWidth="1"/>
    <col min="8502" max="8707" width="11.42578125" style="120"/>
    <col min="8708" max="8708" width="4.5703125" style="120" customWidth="1"/>
    <col min="8709" max="8709" width="15.85546875" style="120" customWidth="1"/>
    <col min="8710" max="8710" width="16.28515625" style="120" customWidth="1"/>
    <col min="8711" max="8712" width="16.7109375" style="120" customWidth="1"/>
    <col min="8713" max="8714" width="5.7109375" style="120" customWidth="1"/>
    <col min="8715" max="8716" width="3.7109375" style="120" customWidth="1"/>
    <col min="8717" max="8718" width="10.7109375" style="120" customWidth="1"/>
    <col min="8719" max="8719" width="27.7109375" style="120" customWidth="1"/>
    <col min="8720" max="8721" width="10.7109375" style="120" customWidth="1"/>
    <col min="8722" max="8723" width="11.7109375" style="120" customWidth="1"/>
    <col min="8724" max="8741" width="10.7109375" style="120" customWidth="1"/>
    <col min="8742" max="8754" width="5.140625" style="120" customWidth="1"/>
    <col min="8755" max="8755" width="5.42578125" style="120" customWidth="1"/>
    <col min="8756" max="8756" width="4.85546875" style="120" customWidth="1"/>
    <col min="8757" max="8757" width="7.140625" style="120" customWidth="1"/>
    <col min="8758" max="8963" width="11.42578125" style="120"/>
    <col min="8964" max="8964" width="4.5703125" style="120" customWidth="1"/>
    <col min="8965" max="8965" width="15.85546875" style="120" customWidth="1"/>
    <col min="8966" max="8966" width="16.28515625" style="120" customWidth="1"/>
    <col min="8967" max="8968" width="16.7109375" style="120" customWidth="1"/>
    <col min="8969" max="8970" width="5.7109375" style="120" customWidth="1"/>
    <col min="8971" max="8972" width="3.7109375" style="120" customWidth="1"/>
    <col min="8973" max="8974" width="10.7109375" style="120" customWidth="1"/>
    <col min="8975" max="8975" width="27.7109375" style="120" customWidth="1"/>
    <col min="8976" max="8977" width="10.7109375" style="120" customWidth="1"/>
    <col min="8978" max="8979" width="11.7109375" style="120" customWidth="1"/>
    <col min="8980" max="8997" width="10.7109375" style="120" customWidth="1"/>
    <col min="8998" max="9010" width="5.140625" style="120" customWidth="1"/>
    <col min="9011" max="9011" width="5.42578125" style="120" customWidth="1"/>
    <col min="9012" max="9012" width="4.85546875" style="120" customWidth="1"/>
    <col min="9013" max="9013" width="7.140625" style="120" customWidth="1"/>
    <col min="9014" max="9219" width="11.42578125" style="120"/>
    <col min="9220" max="9220" width="4.5703125" style="120" customWidth="1"/>
    <col min="9221" max="9221" width="15.85546875" style="120" customWidth="1"/>
    <col min="9222" max="9222" width="16.28515625" style="120" customWidth="1"/>
    <col min="9223" max="9224" width="16.7109375" style="120" customWidth="1"/>
    <col min="9225" max="9226" width="5.7109375" style="120" customWidth="1"/>
    <col min="9227" max="9228" width="3.7109375" style="120" customWidth="1"/>
    <col min="9229" max="9230" width="10.7109375" style="120" customWidth="1"/>
    <col min="9231" max="9231" width="27.7109375" style="120" customWidth="1"/>
    <col min="9232" max="9233" width="10.7109375" style="120" customWidth="1"/>
    <col min="9234" max="9235" width="11.7109375" style="120" customWidth="1"/>
    <col min="9236" max="9253" width="10.7109375" style="120" customWidth="1"/>
    <col min="9254" max="9266" width="5.140625" style="120" customWidth="1"/>
    <col min="9267" max="9267" width="5.42578125" style="120" customWidth="1"/>
    <col min="9268" max="9268" width="4.85546875" style="120" customWidth="1"/>
    <col min="9269" max="9269" width="7.140625" style="120" customWidth="1"/>
    <col min="9270" max="9475" width="11.42578125" style="120"/>
    <col min="9476" max="9476" width="4.5703125" style="120" customWidth="1"/>
    <col min="9477" max="9477" width="15.85546875" style="120" customWidth="1"/>
    <col min="9478" max="9478" width="16.28515625" style="120" customWidth="1"/>
    <col min="9479" max="9480" width="16.7109375" style="120" customWidth="1"/>
    <col min="9481" max="9482" width="5.7109375" style="120" customWidth="1"/>
    <col min="9483" max="9484" width="3.7109375" style="120" customWidth="1"/>
    <col min="9485" max="9486" width="10.7109375" style="120" customWidth="1"/>
    <col min="9487" max="9487" width="27.7109375" style="120" customWidth="1"/>
    <col min="9488" max="9489" width="10.7109375" style="120" customWidth="1"/>
    <col min="9490" max="9491" width="11.7109375" style="120" customWidth="1"/>
    <col min="9492" max="9509" width="10.7109375" style="120" customWidth="1"/>
    <col min="9510" max="9522" width="5.140625" style="120" customWidth="1"/>
    <col min="9523" max="9523" width="5.42578125" style="120" customWidth="1"/>
    <col min="9524" max="9524" width="4.85546875" style="120" customWidth="1"/>
    <col min="9525" max="9525" width="7.140625" style="120" customWidth="1"/>
    <col min="9526" max="9731" width="11.42578125" style="120"/>
    <col min="9732" max="9732" width="4.5703125" style="120" customWidth="1"/>
    <col min="9733" max="9733" width="15.85546875" style="120" customWidth="1"/>
    <col min="9734" max="9734" width="16.28515625" style="120" customWidth="1"/>
    <col min="9735" max="9736" width="16.7109375" style="120" customWidth="1"/>
    <col min="9737" max="9738" width="5.7109375" style="120" customWidth="1"/>
    <col min="9739" max="9740" width="3.7109375" style="120" customWidth="1"/>
    <col min="9741" max="9742" width="10.7109375" style="120" customWidth="1"/>
    <col min="9743" max="9743" width="27.7109375" style="120" customWidth="1"/>
    <col min="9744" max="9745" width="10.7109375" style="120" customWidth="1"/>
    <col min="9746" max="9747" width="11.7109375" style="120" customWidth="1"/>
    <col min="9748" max="9765" width="10.7109375" style="120" customWidth="1"/>
    <col min="9766" max="9778" width="5.140625" style="120" customWidth="1"/>
    <col min="9779" max="9779" width="5.42578125" style="120" customWidth="1"/>
    <col min="9780" max="9780" width="4.85546875" style="120" customWidth="1"/>
    <col min="9781" max="9781" width="7.140625" style="120" customWidth="1"/>
    <col min="9782" max="9987" width="11.42578125" style="120"/>
    <col min="9988" max="9988" width="4.5703125" style="120" customWidth="1"/>
    <col min="9989" max="9989" width="15.85546875" style="120" customWidth="1"/>
    <col min="9990" max="9990" width="16.28515625" style="120" customWidth="1"/>
    <col min="9991" max="9992" width="16.7109375" style="120" customWidth="1"/>
    <col min="9993" max="9994" width="5.7109375" style="120" customWidth="1"/>
    <col min="9995" max="9996" width="3.7109375" style="120" customWidth="1"/>
    <col min="9997" max="9998" width="10.7109375" style="120" customWidth="1"/>
    <col min="9999" max="9999" width="27.7109375" style="120" customWidth="1"/>
    <col min="10000" max="10001" width="10.7109375" style="120" customWidth="1"/>
    <col min="10002" max="10003" width="11.7109375" style="120" customWidth="1"/>
    <col min="10004" max="10021" width="10.7109375" style="120" customWidth="1"/>
    <col min="10022" max="10034" width="5.140625" style="120" customWidth="1"/>
    <col min="10035" max="10035" width="5.42578125" style="120" customWidth="1"/>
    <col min="10036" max="10036" width="4.85546875" style="120" customWidth="1"/>
    <col min="10037" max="10037" width="7.140625" style="120" customWidth="1"/>
    <col min="10038" max="10243" width="11.42578125" style="120"/>
    <col min="10244" max="10244" width="4.5703125" style="120" customWidth="1"/>
    <col min="10245" max="10245" width="15.85546875" style="120" customWidth="1"/>
    <col min="10246" max="10246" width="16.28515625" style="120" customWidth="1"/>
    <col min="10247" max="10248" width="16.7109375" style="120" customWidth="1"/>
    <col min="10249" max="10250" width="5.7109375" style="120" customWidth="1"/>
    <col min="10251" max="10252" width="3.7109375" style="120" customWidth="1"/>
    <col min="10253" max="10254" width="10.7109375" style="120" customWidth="1"/>
    <col min="10255" max="10255" width="27.7109375" style="120" customWidth="1"/>
    <col min="10256" max="10257" width="10.7109375" style="120" customWidth="1"/>
    <col min="10258" max="10259" width="11.7109375" style="120" customWidth="1"/>
    <col min="10260" max="10277" width="10.7109375" style="120" customWidth="1"/>
    <col min="10278" max="10290" width="5.140625" style="120" customWidth="1"/>
    <col min="10291" max="10291" width="5.42578125" style="120" customWidth="1"/>
    <col min="10292" max="10292" width="4.85546875" style="120" customWidth="1"/>
    <col min="10293" max="10293" width="7.140625" style="120" customWidth="1"/>
    <col min="10294" max="10499" width="11.42578125" style="120"/>
    <col min="10500" max="10500" width="4.5703125" style="120" customWidth="1"/>
    <col min="10501" max="10501" width="15.85546875" style="120" customWidth="1"/>
    <col min="10502" max="10502" width="16.28515625" style="120" customWidth="1"/>
    <col min="10503" max="10504" width="16.7109375" style="120" customWidth="1"/>
    <col min="10505" max="10506" width="5.7109375" style="120" customWidth="1"/>
    <col min="10507" max="10508" width="3.7109375" style="120" customWidth="1"/>
    <col min="10509" max="10510" width="10.7109375" style="120" customWidth="1"/>
    <col min="10511" max="10511" width="27.7109375" style="120" customWidth="1"/>
    <col min="10512" max="10513" width="10.7109375" style="120" customWidth="1"/>
    <col min="10514" max="10515" width="11.7109375" style="120" customWidth="1"/>
    <col min="10516" max="10533" width="10.7109375" style="120" customWidth="1"/>
    <col min="10534" max="10546" width="5.140625" style="120" customWidth="1"/>
    <col min="10547" max="10547" width="5.42578125" style="120" customWidth="1"/>
    <col min="10548" max="10548" width="4.85546875" style="120" customWidth="1"/>
    <col min="10549" max="10549" width="7.140625" style="120" customWidth="1"/>
    <col min="10550" max="10755" width="11.42578125" style="120"/>
    <col min="10756" max="10756" width="4.5703125" style="120" customWidth="1"/>
    <col min="10757" max="10757" width="15.85546875" style="120" customWidth="1"/>
    <col min="10758" max="10758" width="16.28515625" style="120" customWidth="1"/>
    <col min="10759" max="10760" width="16.7109375" style="120" customWidth="1"/>
    <col min="10761" max="10762" width="5.7109375" style="120" customWidth="1"/>
    <col min="10763" max="10764" width="3.7109375" style="120" customWidth="1"/>
    <col min="10765" max="10766" width="10.7109375" style="120" customWidth="1"/>
    <col min="10767" max="10767" width="27.7109375" style="120" customWidth="1"/>
    <col min="10768" max="10769" width="10.7109375" style="120" customWidth="1"/>
    <col min="10770" max="10771" width="11.7109375" style="120" customWidth="1"/>
    <col min="10772" max="10789" width="10.7109375" style="120" customWidth="1"/>
    <col min="10790" max="10802" width="5.140625" style="120" customWidth="1"/>
    <col min="10803" max="10803" width="5.42578125" style="120" customWidth="1"/>
    <col min="10804" max="10804" width="4.85546875" style="120" customWidth="1"/>
    <col min="10805" max="10805" width="7.140625" style="120" customWidth="1"/>
    <col min="10806" max="11011" width="11.42578125" style="120"/>
    <col min="11012" max="11012" width="4.5703125" style="120" customWidth="1"/>
    <col min="11013" max="11013" width="15.85546875" style="120" customWidth="1"/>
    <col min="11014" max="11014" width="16.28515625" style="120" customWidth="1"/>
    <col min="11015" max="11016" width="16.7109375" style="120" customWidth="1"/>
    <col min="11017" max="11018" width="5.7109375" style="120" customWidth="1"/>
    <col min="11019" max="11020" width="3.7109375" style="120" customWidth="1"/>
    <col min="11021" max="11022" width="10.7109375" style="120" customWidth="1"/>
    <col min="11023" max="11023" width="27.7109375" style="120" customWidth="1"/>
    <col min="11024" max="11025" width="10.7109375" style="120" customWidth="1"/>
    <col min="11026" max="11027" width="11.7109375" style="120" customWidth="1"/>
    <col min="11028" max="11045" width="10.7109375" style="120" customWidth="1"/>
    <col min="11046" max="11058" width="5.140625" style="120" customWidth="1"/>
    <col min="11059" max="11059" width="5.42578125" style="120" customWidth="1"/>
    <col min="11060" max="11060" width="4.85546875" style="120" customWidth="1"/>
    <col min="11061" max="11061" width="7.140625" style="120" customWidth="1"/>
    <col min="11062" max="11267" width="11.42578125" style="120"/>
    <col min="11268" max="11268" width="4.5703125" style="120" customWidth="1"/>
    <col min="11269" max="11269" width="15.85546875" style="120" customWidth="1"/>
    <col min="11270" max="11270" width="16.28515625" style="120" customWidth="1"/>
    <col min="11271" max="11272" width="16.7109375" style="120" customWidth="1"/>
    <col min="11273" max="11274" width="5.7109375" style="120" customWidth="1"/>
    <col min="11275" max="11276" width="3.7109375" style="120" customWidth="1"/>
    <col min="11277" max="11278" width="10.7109375" style="120" customWidth="1"/>
    <col min="11279" max="11279" width="27.7109375" style="120" customWidth="1"/>
    <col min="11280" max="11281" width="10.7109375" style="120" customWidth="1"/>
    <col min="11282" max="11283" width="11.7109375" style="120" customWidth="1"/>
    <col min="11284" max="11301" width="10.7109375" style="120" customWidth="1"/>
    <col min="11302" max="11314" width="5.140625" style="120" customWidth="1"/>
    <col min="11315" max="11315" width="5.42578125" style="120" customWidth="1"/>
    <col min="11316" max="11316" width="4.85546875" style="120" customWidth="1"/>
    <col min="11317" max="11317" width="7.140625" style="120" customWidth="1"/>
    <col min="11318" max="11523" width="11.42578125" style="120"/>
    <col min="11524" max="11524" width="4.5703125" style="120" customWidth="1"/>
    <col min="11525" max="11525" width="15.85546875" style="120" customWidth="1"/>
    <col min="11526" max="11526" width="16.28515625" style="120" customWidth="1"/>
    <col min="11527" max="11528" width="16.7109375" style="120" customWidth="1"/>
    <col min="11529" max="11530" width="5.7109375" style="120" customWidth="1"/>
    <col min="11531" max="11532" width="3.7109375" style="120" customWidth="1"/>
    <col min="11533" max="11534" width="10.7109375" style="120" customWidth="1"/>
    <col min="11535" max="11535" width="27.7109375" style="120" customWidth="1"/>
    <col min="11536" max="11537" width="10.7109375" style="120" customWidth="1"/>
    <col min="11538" max="11539" width="11.7109375" style="120" customWidth="1"/>
    <col min="11540" max="11557" width="10.7109375" style="120" customWidth="1"/>
    <col min="11558" max="11570" width="5.140625" style="120" customWidth="1"/>
    <col min="11571" max="11571" width="5.42578125" style="120" customWidth="1"/>
    <col min="11572" max="11572" width="4.85546875" style="120" customWidth="1"/>
    <col min="11573" max="11573" width="7.140625" style="120" customWidth="1"/>
    <col min="11574" max="11779" width="11.42578125" style="120"/>
    <col min="11780" max="11780" width="4.5703125" style="120" customWidth="1"/>
    <col min="11781" max="11781" width="15.85546875" style="120" customWidth="1"/>
    <col min="11782" max="11782" width="16.28515625" style="120" customWidth="1"/>
    <col min="11783" max="11784" width="16.7109375" style="120" customWidth="1"/>
    <col min="11785" max="11786" width="5.7109375" style="120" customWidth="1"/>
    <col min="11787" max="11788" width="3.7109375" style="120" customWidth="1"/>
    <col min="11789" max="11790" width="10.7109375" style="120" customWidth="1"/>
    <col min="11791" max="11791" width="27.7109375" style="120" customWidth="1"/>
    <col min="11792" max="11793" width="10.7109375" style="120" customWidth="1"/>
    <col min="11794" max="11795" width="11.7109375" style="120" customWidth="1"/>
    <col min="11796" max="11813" width="10.7109375" style="120" customWidth="1"/>
    <col min="11814" max="11826" width="5.140625" style="120" customWidth="1"/>
    <col min="11827" max="11827" width="5.42578125" style="120" customWidth="1"/>
    <col min="11828" max="11828" width="4.85546875" style="120" customWidth="1"/>
    <col min="11829" max="11829" width="7.140625" style="120" customWidth="1"/>
    <col min="11830" max="12035" width="11.42578125" style="120"/>
    <col min="12036" max="12036" width="4.5703125" style="120" customWidth="1"/>
    <col min="12037" max="12037" width="15.85546875" style="120" customWidth="1"/>
    <col min="12038" max="12038" width="16.28515625" style="120" customWidth="1"/>
    <col min="12039" max="12040" width="16.7109375" style="120" customWidth="1"/>
    <col min="12041" max="12042" width="5.7109375" style="120" customWidth="1"/>
    <col min="12043" max="12044" width="3.7109375" style="120" customWidth="1"/>
    <col min="12045" max="12046" width="10.7109375" style="120" customWidth="1"/>
    <col min="12047" max="12047" width="27.7109375" style="120" customWidth="1"/>
    <col min="12048" max="12049" width="10.7109375" style="120" customWidth="1"/>
    <col min="12050" max="12051" width="11.7109375" style="120" customWidth="1"/>
    <col min="12052" max="12069" width="10.7109375" style="120" customWidth="1"/>
    <col min="12070" max="12082" width="5.140625" style="120" customWidth="1"/>
    <col min="12083" max="12083" width="5.42578125" style="120" customWidth="1"/>
    <col min="12084" max="12084" width="4.85546875" style="120" customWidth="1"/>
    <col min="12085" max="12085" width="7.140625" style="120" customWidth="1"/>
    <col min="12086" max="12291" width="11.42578125" style="120"/>
    <col min="12292" max="12292" width="4.5703125" style="120" customWidth="1"/>
    <col min="12293" max="12293" width="15.85546875" style="120" customWidth="1"/>
    <col min="12294" max="12294" width="16.28515625" style="120" customWidth="1"/>
    <col min="12295" max="12296" width="16.7109375" style="120" customWidth="1"/>
    <col min="12297" max="12298" width="5.7109375" style="120" customWidth="1"/>
    <col min="12299" max="12300" width="3.7109375" style="120" customWidth="1"/>
    <col min="12301" max="12302" width="10.7109375" style="120" customWidth="1"/>
    <col min="12303" max="12303" width="27.7109375" style="120" customWidth="1"/>
    <col min="12304" max="12305" width="10.7109375" style="120" customWidth="1"/>
    <col min="12306" max="12307" width="11.7109375" style="120" customWidth="1"/>
    <col min="12308" max="12325" width="10.7109375" style="120" customWidth="1"/>
    <col min="12326" max="12338" width="5.140625" style="120" customWidth="1"/>
    <col min="12339" max="12339" width="5.42578125" style="120" customWidth="1"/>
    <col min="12340" max="12340" width="4.85546875" style="120" customWidth="1"/>
    <col min="12341" max="12341" width="7.140625" style="120" customWidth="1"/>
    <col min="12342" max="12547" width="11.42578125" style="120"/>
    <col min="12548" max="12548" width="4.5703125" style="120" customWidth="1"/>
    <col min="12549" max="12549" width="15.85546875" style="120" customWidth="1"/>
    <col min="12550" max="12550" width="16.28515625" style="120" customWidth="1"/>
    <col min="12551" max="12552" width="16.7109375" style="120" customWidth="1"/>
    <col min="12553" max="12554" width="5.7109375" style="120" customWidth="1"/>
    <col min="12555" max="12556" width="3.7109375" style="120" customWidth="1"/>
    <col min="12557" max="12558" width="10.7109375" style="120" customWidth="1"/>
    <col min="12559" max="12559" width="27.7109375" style="120" customWidth="1"/>
    <col min="12560" max="12561" width="10.7109375" style="120" customWidth="1"/>
    <col min="12562" max="12563" width="11.7109375" style="120" customWidth="1"/>
    <col min="12564" max="12581" width="10.7109375" style="120" customWidth="1"/>
    <col min="12582" max="12594" width="5.140625" style="120" customWidth="1"/>
    <col min="12595" max="12595" width="5.42578125" style="120" customWidth="1"/>
    <col min="12596" max="12596" width="4.85546875" style="120" customWidth="1"/>
    <col min="12597" max="12597" width="7.140625" style="120" customWidth="1"/>
    <col min="12598" max="12803" width="11.42578125" style="120"/>
    <col min="12804" max="12804" width="4.5703125" style="120" customWidth="1"/>
    <col min="12805" max="12805" width="15.85546875" style="120" customWidth="1"/>
    <col min="12806" max="12806" width="16.28515625" style="120" customWidth="1"/>
    <col min="12807" max="12808" width="16.7109375" style="120" customWidth="1"/>
    <col min="12809" max="12810" width="5.7109375" style="120" customWidth="1"/>
    <col min="12811" max="12812" width="3.7109375" style="120" customWidth="1"/>
    <col min="12813" max="12814" width="10.7109375" style="120" customWidth="1"/>
    <col min="12815" max="12815" width="27.7109375" style="120" customWidth="1"/>
    <col min="12816" max="12817" width="10.7109375" style="120" customWidth="1"/>
    <col min="12818" max="12819" width="11.7109375" style="120" customWidth="1"/>
    <col min="12820" max="12837" width="10.7109375" style="120" customWidth="1"/>
    <col min="12838" max="12850" width="5.140625" style="120" customWidth="1"/>
    <col min="12851" max="12851" width="5.42578125" style="120" customWidth="1"/>
    <col min="12852" max="12852" width="4.85546875" style="120" customWidth="1"/>
    <col min="12853" max="12853" width="7.140625" style="120" customWidth="1"/>
    <col min="12854" max="13059" width="11.42578125" style="120"/>
    <col min="13060" max="13060" width="4.5703125" style="120" customWidth="1"/>
    <col min="13061" max="13061" width="15.85546875" style="120" customWidth="1"/>
    <col min="13062" max="13062" width="16.28515625" style="120" customWidth="1"/>
    <col min="13063" max="13064" width="16.7109375" style="120" customWidth="1"/>
    <col min="13065" max="13066" width="5.7109375" style="120" customWidth="1"/>
    <col min="13067" max="13068" width="3.7109375" style="120" customWidth="1"/>
    <col min="13069" max="13070" width="10.7109375" style="120" customWidth="1"/>
    <col min="13071" max="13071" width="27.7109375" style="120" customWidth="1"/>
    <col min="13072" max="13073" width="10.7109375" style="120" customWidth="1"/>
    <col min="13074" max="13075" width="11.7109375" style="120" customWidth="1"/>
    <col min="13076" max="13093" width="10.7109375" style="120" customWidth="1"/>
    <col min="13094" max="13106" width="5.140625" style="120" customWidth="1"/>
    <col min="13107" max="13107" width="5.42578125" style="120" customWidth="1"/>
    <col min="13108" max="13108" width="4.85546875" style="120" customWidth="1"/>
    <col min="13109" max="13109" width="7.140625" style="120" customWidth="1"/>
    <col min="13110" max="13315" width="11.42578125" style="120"/>
    <col min="13316" max="13316" width="4.5703125" style="120" customWidth="1"/>
    <col min="13317" max="13317" width="15.85546875" style="120" customWidth="1"/>
    <col min="13318" max="13318" width="16.28515625" style="120" customWidth="1"/>
    <col min="13319" max="13320" width="16.7109375" style="120" customWidth="1"/>
    <col min="13321" max="13322" width="5.7109375" style="120" customWidth="1"/>
    <col min="13323" max="13324" width="3.7109375" style="120" customWidth="1"/>
    <col min="13325" max="13326" width="10.7109375" style="120" customWidth="1"/>
    <col min="13327" max="13327" width="27.7109375" style="120" customWidth="1"/>
    <col min="13328" max="13329" width="10.7109375" style="120" customWidth="1"/>
    <col min="13330" max="13331" width="11.7109375" style="120" customWidth="1"/>
    <col min="13332" max="13349" width="10.7109375" style="120" customWidth="1"/>
    <col min="13350" max="13362" width="5.140625" style="120" customWidth="1"/>
    <col min="13363" max="13363" width="5.42578125" style="120" customWidth="1"/>
    <col min="13364" max="13364" width="4.85546875" style="120" customWidth="1"/>
    <col min="13365" max="13365" width="7.140625" style="120" customWidth="1"/>
    <col min="13366" max="13571" width="11.42578125" style="120"/>
    <col min="13572" max="13572" width="4.5703125" style="120" customWidth="1"/>
    <col min="13573" max="13573" width="15.85546875" style="120" customWidth="1"/>
    <col min="13574" max="13574" width="16.28515625" style="120" customWidth="1"/>
    <col min="13575" max="13576" width="16.7109375" style="120" customWidth="1"/>
    <col min="13577" max="13578" width="5.7109375" style="120" customWidth="1"/>
    <col min="13579" max="13580" width="3.7109375" style="120" customWidth="1"/>
    <col min="13581" max="13582" width="10.7109375" style="120" customWidth="1"/>
    <col min="13583" max="13583" width="27.7109375" style="120" customWidth="1"/>
    <col min="13584" max="13585" width="10.7109375" style="120" customWidth="1"/>
    <col min="13586" max="13587" width="11.7109375" style="120" customWidth="1"/>
    <col min="13588" max="13605" width="10.7109375" style="120" customWidth="1"/>
    <col min="13606" max="13618" width="5.140625" style="120" customWidth="1"/>
    <col min="13619" max="13619" width="5.42578125" style="120" customWidth="1"/>
    <col min="13620" max="13620" width="4.85546875" style="120" customWidth="1"/>
    <col min="13621" max="13621" width="7.140625" style="120" customWidth="1"/>
    <col min="13622" max="13827" width="11.42578125" style="120"/>
    <col min="13828" max="13828" width="4.5703125" style="120" customWidth="1"/>
    <col min="13829" max="13829" width="15.85546875" style="120" customWidth="1"/>
    <col min="13830" max="13830" width="16.28515625" style="120" customWidth="1"/>
    <col min="13831" max="13832" width="16.7109375" style="120" customWidth="1"/>
    <col min="13833" max="13834" width="5.7109375" style="120" customWidth="1"/>
    <col min="13835" max="13836" width="3.7109375" style="120" customWidth="1"/>
    <col min="13837" max="13838" width="10.7109375" style="120" customWidth="1"/>
    <col min="13839" max="13839" width="27.7109375" style="120" customWidth="1"/>
    <col min="13840" max="13841" width="10.7109375" style="120" customWidth="1"/>
    <col min="13842" max="13843" width="11.7109375" style="120" customWidth="1"/>
    <col min="13844" max="13861" width="10.7109375" style="120" customWidth="1"/>
    <col min="13862" max="13874" width="5.140625" style="120" customWidth="1"/>
    <col min="13875" max="13875" width="5.42578125" style="120" customWidth="1"/>
    <col min="13876" max="13876" width="4.85546875" style="120" customWidth="1"/>
    <col min="13877" max="13877" width="7.140625" style="120" customWidth="1"/>
    <col min="13878" max="14083" width="11.42578125" style="120"/>
    <col min="14084" max="14084" width="4.5703125" style="120" customWidth="1"/>
    <col min="14085" max="14085" width="15.85546875" style="120" customWidth="1"/>
    <col min="14086" max="14086" width="16.28515625" style="120" customWidth="1"/>
    <col min="14087" max="14088" width="16.7109375" style="120" customWidth="1"/>
    <col min="14089" max="14090" width="5.7109375" style="120" customWidth="1"/>
    <col min="14091" max="14092" width="3.7109375" style="120" customWidth="1"/>
    <col min="14093" max="14094" width="10.7109375" style="120" customWidth="1"/>
    <col min="14095" max="14095" width="27.7109375" style="120" customWidth="1"/>
    <col min="14096" max="14097" width="10.7109375" style="120" customWidth="1"/>
    <col min="14098" max="14099" width="11.7109375" style="120" customWidth="1"/>
    <col min="14100" max="14117" width="10.7109375" style="120" customWidth="1"/>
    <col min="14118" max="14130" width="5.140625" style="120" customWidth="1"/>
    <col min="14131" max="14131" width="5.42578125" style="120" customWidth="1"/>
    <col min="14132" max="14132" width="4.85546875" style="120" customWidth="1"/>
    <col min="14133" max="14133" width="7.140625" style="120" customWidth="1"/>
    <col min="14134" max="14339" width="11.42578125" style="120"/>
    <col min="14340" max="14340" width="4.5703125" style="120" customWidth="1"/>
    <col min="14341" max="14341" width="15.85546875" style="120" customWidth="1"/>
    <col min="14342" max="14342" width="16.28515625" style="120" customWidth="1"/>
    <col min="14343" max="14344" width="16.7109375" style="120" customWidth="1"/>
    <col min="14345" max="14346" width="5.7109375" style="120" customWidth="1"/>
    <col min="14347" max="14348" width="3.7109375" style="120" customWidth="1"/>
    <col min="14349" max="14350" width="10.7109375" style="120" customWidth="1"/>
    <col min="14351" max="14351" width="27.7109375" style="120" customWidth="1"/>
    <col min="14352" max="14353" width="10.7109375" style="120" customWidth="1"/>
    <col min="14354" max="14355" width="11.7109375" style="120" customWidth="1"/>
    <col min="14356" max="14373" width="10.7109375" style="120" customWidth="1"/>
    <col min="14374" max="14386" width="5.140625" style="120" customWidth="1"/>
    <col min="14387" max="14387" width="5.42578125" style="120" customWidth="1"/>
    <col min="14388" max="14388" width="4.85546875" style="120" customWidth="1"/>
    <col min="14389" max="14389" width="7.140625" style="120" customWidth="1"/>
    <col min="14390" max="14595" width="11.42578125" style="120"/>
    <col min="14596" max="14596" width="4.5703125" style="120" customWidth="1"/>
    <col min="14597" max="14597" width="15.85546875" style="120" customWidth="1"/>
    <col min="14598" max="14598" width="16.28515625" style="120" customWidth="1"/>
    <col min="14599" max="14600" width="16.7109375" style="120" customWidth="1"/>
    <col min="14601" max="14602" width="5.7109375" style="120" customWidth="1"/>
    <col min="14603" max="14604" width="3.7109375" style="120" customWidth="1"/>
    <col min="14605" max="14606" width="10.7109375" style="120" customWidth="1"/>
    <col min="14607" max="14607" width="27.7109375" style="120" customWidth="1"/>
    <col min="14608" max="14609" width="10.7109375" style="120" customWidth="1"/>
    <col min="14610" max="14611" width="11.7109375" style="120" customWidth="1"/>
    <col min="14612" max="14629" width="10.7109375" style="120" customWidth="1"/>
    <col min="14630" max="14642" width="5.140625" style="120" customWidth="1"/>
    <col min="14643" max="14643" width="5.42578125" style="120" customWidth="1"/>
    <col min="14644" max="14644" width="4.85546875" style="120" customWidth="1"/>
    <col min="14645" max="14645" width="7.140625" style="120" customWidth="1"/>
    <col min="14646" max="14851" width="11.42578125" style="120"/>
    <col min="14852" max="14852" width="4.5703125" style="120" customWidth="1"/>
    <col min="14853" max="14853" width="15.85546875" style="120" customWidth="1"/>
    <col min="14854" max="14854" width="16.28515625" style="120" customWidth="1"/>
    <col min="14855" max="14856" width="16.7109375" style="120" customWidth="1"/>
    <col min="14857" max="14858" width="5.7109375" style="120" customWidth="1"/>
    <col min="14859" max="14860" width="3.7109375" style="120" customWidth="1"/>
    <col min="14861" max="14862" width="10.7109375" style="120" customWidth="1"/>
    <col min="14863" max="14863" width="27.7109375" style="120" customWidth="1"/>
    <col min="14864" max="14865" width="10.7109375" style="120" customWidth="1"/>
    <col min="14866" max="14867" width="11.7109375" style="120" customWidth="1"/>
    <col min="14868" max="14885" width="10.7109375" style="120" customWidth="1"/>
    <col min="14886" max="14898" width="5.140625" style="120" customWidth="1"/>
    <col min="14899" max="14899" width="5.42578125" style="120" customWidth="1"/>
    <col min="14900" max="14900" width="4.85546875" style="120" customWidth="1"/>
    <col min="14901" max="14901" width="7.140625" style="120" customWidth="1"/>
    <col min="14902" max="15107" width="11.42578125" style="120"/>
    <col min="15108" max="15108" width="4.5703125" style="120" customWidth="1"/>
    <col min="15109" max="15109" width="15.85546875" style="120" customWidth="1"/>
    <col min="15110" max="15110" width="16.28515625" style="120" customWidth="1"/>
    <col min="15111" max="15112" width="16.7109375" style="120" customWidth="1"/>
    <col min="15113" max="15114" width="5.7109375" style="120" customWidth="1"/>
    <col min="15115" max="15116" width="3.7109375" style="120" customWidth="1"/>
    <col min="15117" max="15118" width="10.7109375" style="120" customWidth="1"/>
    <col min="15119" max="15119" width="27.7109375" style="120" customWidth="1"/>
    <col min="15120" max="15121" width="10.7109375" style="120" customWidth="1"/>
    <col min="15122" max="15123" width="11.7109375" style="120" customWidth="1"/>
    <col min="15124" max="15141" width="10.7109375" style="120" customWidth="1"/>
    <col min="15142" max="15154" width="5.140625" style="120" customWidth="1"/>
    <col min="15155" max="15155" width="5.42578125" style="120" customWidth="1"/>
    <col min="15156" max="15156" width="4.85546875" style="120" customWidth="1"/>
    <col min="15157" max="15157" width="7.140625" style="120" customWidth="1"/>
    <col min="15158" max="15363" width="11.42578125" style="120"/>
    <col min="15364" max="15364" width="4.5703125" style="120" customWidth="1"/>
    <col min="15365" max="15365" width="15.85546875" style="120" customWidth="1"/>
    <col min="15366" max="15366" width="16.28515625" style="120" customWidth="1"/>
    <col min="15367" max="15368" width="16.7109375" style="120" customWidth="1"/>
    <col min="15369" max="15370" width="5.7109375" style="120" customWidth="1"/>
    <col min="15371" max="15372" width="3.7109375" style="120" customWidth="1"/>
    <col min="15373" max="15374" width="10.7109375" style="120" customWidth="1"/>
    <col min="15375" max="15375" width="27.7109375" style="120" customWidth="1"/>
    <col min="15376" max="15377" width="10.7109375" style="120" customWidth="1"/>
    <col min="15378" max="15379" width="11.7109375" style="120" customWidth="1"/>
    <col min="15380" max="15397" width="10.7109375" style="120" customWidth="1"/>
    <col min="15398" max="15410" width="5.140625" style="120" customWidth="1"/>
    <col min="15411" max="15411" width="5.42578125" style="120" customWidth="1"/>
    <col min="15412" max="15412" width="4.85546875" style="120" customWidth="1"/>
    <col min="15413" max="15413" width="7.140625" style="120" customWidth="1"/>
    <col min="15414" max="15619" width="11.42578125" style="120"/>
    <col min="15620" max="15620" width="4.5703125" style="120" customWidth="1"/>
    <col min="15621" max="15621" width="15.85546875" style="120" customWidth="1"/>
    <col min="15622" max="15622" width="16.28515625" style="120" customWidth="1"/>
    <col min="15623" max="15624" width="16.7109375" style="120" customWidth="1"/>
    <col min="15625" max="15626" width="5.7109375" style="120" customWidth="1"/>
    <col min="15627" max="15628" width="3.7109375" style="120" customWidth="1"/>
    <col min="15629" max="15630" width="10.7109375" style="120" customWidth="1"/>
    <col min="15631" max="15631" width="27.7109375" style="120" customWidth="1"/>
    <col min="15632" max="15633" width="10.7109375" style="120" customWidth="1"/>
    <col min="15634" max="15635" width="11.7109375" style="120" customWidth="1"/>
    <col min="15636" max="15653" width="10.7109375" style="120" customWidth="1"/>
    <col min="15654" max="15666" width="5.140625" style="120" customWidth="1"/>
    <col min="15667" max="15667" width="5.42578125" style="120" customWidth="1"/>
    <col min="15668" max="15668" width="4.85546875" style="120" customWidth="1"/>
    <col min="15669" max="15669" width="7.140625" style="120" customWidth="1"/>
    <col min="15670" max="15875" width="11.42578125" style="120"/>
    <col min="15876" max="15876" width="4.5703125" style="120" customWidth="1"/>
    <col min="15877" max="15877" width="15.85546875" style="120" customWidth="1"/>
    <col min="15878" max="15878" width="16.28515625" style="120" customWidth="1"/>
    <col min="15879" max="15880" width="16.7109375" style="120" customWidth="1"/>
    <col min="15881" max="15882" width="5.7109375" style="120" customWidth="1"/>
    <col min="15883" max="15884" width="3.7109375" style="120" customWidth="1"/>
    <col min="15885" max="15886" width="10.7109375" style="120" customWidth="1"/>
    <col min="15887" max="15887" width="27.7109375" style="120" customWidth="1"/>
    <col min="15888" max="15889" width="10.7109375" style="120" customWidth="1"/>
    <col min="15890" max="15891" width="11.7109375" style="120" customWidth="1"/>
    <col min="15892" max="15909" width="10.7109375" style="120" customWidth="1"/>
    <col min="15910" max="15922" width="5.140625" style="120" customWidth="1"/>
    <col min="15923" max="15923" width="5.42578125" style="120" customWidth="1"/>
    <col min="15924" max="15924" width="4.85546875" style="120" customWidth="1"/>
    <col min="15925" max="15925" width="7.140625" style="120" customWidth="1"/>
    <col min="15926" max="16131" width="11.42578125" style="120"/>
    <col min="16132" max="16132" width="4.5703125" style="120" customWidth="1"/>
    <col min="16133" max="16133" width="15.85546875" style="120" customWidth="1"/>
    <col min="16134" max="16134" width="16.28515625" style="120" customWidth="1"/>
    <col min="16135" max="16136" width="16.7109375" style="120" customWidth="1"/>
    <col min="16137" max="16138" width="5.7109375" style="120" customWidth="1"/>
    <col min="16139" max="16140" width="3.7109375" style="120" customWidth="1"/>
    <col min="16141" max="16142" width="10.7109375" style="120" customWidth="1"/>
    <col min="16143" max="16143" width="27.7109375" style="120" customWidth="1"/>
    <col min="16144" max="16145" width="10.7109375" style="120" customWidth="1"/>
    <col min="16146" max="16147" width="11.7109375" style="120" customWidth="1"/>
    <col min="16148" max="16165" width="10.7109375" style="120" customWidth="1"/>
    <col min="16166" max="16178" width="5.140625" style="120" customWidth="1"/>
    <col min="16179" max="16179" width="5.42578125" style="120" customWidth="1"/>
    <col min="16180" max="16180" width="4.85546875" style="120" customWidth="1"/>
    <col min="16181" max="16181" width="7.140625" style="120" customWidth="1"/>
    <col min="16182" max="16384" width="11.42578125" style="120"/>
  </cols>
  <sheetData>
    <row r="1" spans="1:64" ht="15" thickBot="1" x14ac:dyDescent="0.25">
      <c r="B1" s="121"/>
      <c r="C1" s="121"/>
      <c r="D1" s="122"/>
      <c r="E1" s="122"/>
      <c r="F1" s="122"/>
      <c r="G1" s="122"/>
      <c r="H1" s="122"/>
      <c r="I1" s="123"/>
      <c r="J1" s="123"/>
      <c r="K1" s="123"/>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row>
    <row r="2" spans="1:64" ht="18.75" thickTop="1" x14ac:dyDescent="0.2">
      <c r="B2" s="923" t="s">
        <v>2</v>
      </c>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4"/>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5"/>
      <c r="BE2" s="926"/>
      <c r="BF2" s="928" t="s">
        <v>1669</v>
      </c>
      <c r="BG2" s="929"/>
      <c r="BH2" s="929"/>
      <c r="BI2" s="929"/>
      <c r="BJ2" s="929"/>
      <c r="BK2" s="929"/>
      <c r="BL2" s="929"/>
    </row>
    <row r="3" spans="1:64" ht="15.75" x14ac:dyDescent="0.2">
      <c r="B3" s="930" t="s">
        <v>1670</v>
      </c>
      <c r="C3" s="931"/>
      <c r="D3" s="931"/>
      <c r="E3" s="931"/>
      <c r="F3" s="931"/>
      <c r="G3" s="931"/>
      <c r="H3" s="931"/>
      <c r="I3" s="931"/>
      <c r="J3" s="931"/>
      <c r="K3" s="931"/>
      <c r="L3" s="931"/>
      <c r="M3" s="931"/>
      <c r="N3" s="932">
        <v>2019</v>
      </c>
      <c r="O3" s="932"/>
      <c r="P3" s="932"/>
      <c r="Q3" s="124" t="e">
        <f>VLOOKUP(N3,#REF!,2,0)</f>
        <v>#REF!</v>
      </c>
      <c r="R3" s="124">
        <f>VLOOKUP(N3,$N$331:$O$335,2,0)</f>
        <v>9</v>
      </c>
      <c r="S3" s="125"/>
      <c r="T3" s="125"/>
      <c r="U3" s="125"/>
      <c r="V3" s="125"/>
      <c r="W3" s="125"/>
      <c r="X3" s="125"/>
      <c r="Y3" s="125"/>
      <c r="Z3" s="125"/>
      <c r="AA3" s="125"/>
      <c r="AB3" s="125"/>
      <c r="AC3" s="125"/>
      <c r="AD3" s="125"/>
      <c r="AE3" s="125"/>
      <c r="AF3" s="125"/>
      <c r="AG3" s="125"/>
      <c r="AH3" s="125"/>
      <c r="AI3" s="125"/>
      <c r="AJ3" s="125"/>
      <c r="AK3" s="125"/>
      <c r="AL3" s="125"/>
      <c r="AM3" s="125"/>
      <c r="AN3" s="125"/>
      <c r="AO3" s="125"/>
      <c r="AP3" s="125"/>
      <c r="AQ3" s="125"/>
      <c r="AR3" s="125"/>
      <c r="AS3" s="125"/>
      <c r="AT3" s="125"/>
      <c r="AU3" s="125"/>
      <c r="AV3" s="125"/>
      <c r="AW3" s="125"/>
      <c r="AX3" s="125"/>
      <c r="AY3" s="125"/>
      <c r="AZ3" s="125"/>
      <c r="BA3" s="125"/>
      <c r="BB3" s="125"/>
      <c r="BC3" s="126"/>
      <c r="BE3" s="927"/>
      <c r="BF3" s="928"/>
      <c r="BG3" s="929"/>
      <c r="BH3" s="929"/>
      <c r="BI3" s="929"/>
      <c r="BJ3" s="929"/>
      <c r="BK3" s="929"/>
      <c r="BL3" s="929"/>
    </row>
    <row r="4" spans="1:64" s="127" customFormat="1" ht="6" customHeight="1" thickBot="1" x14ac:dyDescent="0.25">
      <c r="B4" s="128"/>
      <c r="C4" s="128"/>
      <c r="D4" s="128"/>
      <c r="E4" s="128"/>
      <c r="F4" s="128"/>
      <c r="G4" s="128"/>
      <c r="H4" s="128"/>
      <c r="I4" s="128"/>
      <c r="J4" s="128"/>
      <c r="K4" s="128"/>
      <c r="L4" s="128"/>
      <c r="M4" s="128"/>
      <c r="N4" s="129"/>
      <c r="O4" s="129"/>
      <c r="P4" s="129"/>
      <c r="Q4" s="129"/>
      <c r="R4" s="129"/>
      <c r="S4" s="129"/>
      <c r="T4" s="129"/>
      <c r="U4" s="129"/>
      <c r="V4" s="129"/>
      <c r="W4" s="129"/>
      <c r="X4" s="129"/>
      <c r="Y4" s="129"/>
      <c r="Z4" s="129"/>
      <c r="AA4" s="129"/>
      <c r="AB4" s="129"/>
      <c r="AC4" s="129"/>
      <c r="AD4" s="129"/>
      <c r="AE4" s="129"/>
      <c r="AF4" s="129"/>
      <c r="AG4" s="129"/>
      <c r="AH4" s="129"/>
      <c r="AI4" s="129"/>
      <c r="AJ4" s="129"/>
      <c r="AK4" s="129"/>
      <c r="AL4" s="129"/>
      <c r="AM4" s="129"/>
      <c r="AN4" s="129"/>
      <c r="AO4" s="129"/>
      <c r="AP4" s="129"/>
      <c r="AQ4" s="129"/>
      <c r="AR4" s="129"/>
      <c r="AS4" s="129"/>
      <c r="AT4" s="129"/>
      <c r="AU4" s="129"/>
      <c r="AV4" s="129"/>
      <c r="AW4" s="129"/>
      <c r="AX4" s="129"/>
      <c r="AY4" s="129"/>
      <c r="AZ4" s="129"/>
      <c r="BA4" s="129"/>
      <c r="BB4" s="129"/>
    </row>
    <row r="5" spans="1:64" ht="16.5" customHeight="1" thickBot="1" x14ac:dyDescent="0.25">
      <c r="B5" s="130" t="s">
        <v>1671</v>
      </c>
      <c r="C5" s="933" t="str">
        <f>VLOOKUP($D$9,'CONSOLIDADO PLAN DESARROLLO'!$DT$9:$DZ$62,3,0)</f>
        <v>E3. - Infraestructura, Planeación, Ambiente y Servicios Públicos</v>
      </c>
      <c r="D5" s="933"/>
      <c r="E5" s="933"/>
      <c r="F5" s="933"/>
      <c r="G5" s="933"/>
      <c r="H5" s="933"/>
      <c r="I5" s="934"/>
      <c r="J5" s="935" t="s">
        <v>1672</v>
      </c>
      <c r="K5" s="936"/>
      <c r="L5" s="937" t="str">
        <f>VLOOKUP($D$9,'CONSOLIDADO PLAN DESARROLLO'!$DT$9:$DZ$62,5,0)</f>
        <v>Servicios Públicos</v>
      </c>
      <c r="M5" s="937"/>
      <c r="N5" s="937"/>
      <c r="O5" s="937"/>
      <c r="P5" s="937"/>
      <c r="Q5" s="937"/>
      <c r="R5" s="937"/>
      <c r="S5" s="937"/>
      <c r="T5" s="937"/>
      <c r="U5" s="938"/>
      <c r="V5" s="939" t="s">
        <v>1783</v>
      </c>
      <c r="W5" s="940"/>
      <c r="X5" s="940"/>
      <c r="Y5" s="908"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08"/>
      <c r="AA5" s="908"/>
      <c r="AB5" s="908"/>
      <c r="AC5" s="908"/>
      <c r="AD5" s="908"/>
      <c r="AE5" s="908"/>
      <c r="AF5" s="908"/>
      <c r="AG5" s="908"/>
      <c r="AH5" s="908"/>
      <c r="AI5" s="908"/>
      <c r="AJ5" s="908"/>
      <c r="AK5" s="908"/>
      <c r="AL5" s="908"/>
      <c r="AM5" s="908"/>
      <c r="AN5" s="908"/>
      <c r="AO5" s="908"/>
      <c r="AP5" s="908"/>
      <c r="AQ5" s="908"/>
      <c r="AR5" s="908"/>
      <c r="AS5" s="908"/>
      <c r="AT5" s="908"/>
      <c r="AU5" s="908"/>
      <c r="AV5" s="908"/>
      <c r="AW5" s="908"/>
      <c r="AX5" s="908"/>
      <c r="AY5" s="908"/>
      <c r="AZ5" s="908"/>
      <c r="BA5" s="908"/>
      <c r="BB5" s="908"/>
      <c r="BC5" s="941"/>
    </row>
    <row r="6" spans="1:64" ht="15" customHeight="1" thickBot="1" x14ac:dyDescent="0.25">
      <c r="B6" s="131" t="s">
        <v>1673</v>
      </c>
      <c r="C6" s="908" t="str">
        <f>VLOOKUP($D$9,'CONSOLIDADO PLAN DESARROLLO'!$DT$9:$DZ$62,6,0)</f>
        <v>E3.P_L - ACUEDUCTO, ALCANTARILLADO Y ASEO</v>
      </c>
      <c r="D6" s="908"/>
      <c r="E6" s="908"/>
      <c r="F6" s="909"/>
      <c r="G6" s="1009" t="s">
        <v>1785</v>
      </c>
      <c r="H6" s="1010"/>
      <c r="I6" s="1010"/>
      <c r="J6" s="1010"/>
      <c r="K6" s="1011" t="str">
        <f>VLOOKUP($D$9,'CONSOLIDADO PLAN DESARROLLO'!$DT$9:$DZ$62,7,0)</f>
        <v>Ampliar las coberturas los servicios públicos de Acueducto, Alcantarillado y Aseo</v>
      </c>
      <c r="L6" s="1011"/>
      <c r="M6" s="1011"/>
      <c r="N6" s="1011"/>
      <c r="O6" s="1011"/>
      <c r="P6" s="1011"/>
      <c r="Q6" s="1012"/>
      <c r="R6" s="910" t="s">
        <v>1994</v>
      </c>
      <c r="S6" s="911"/>
      <c r="T6" s="911"/>
      <c r="U6" s="911"/>
      <c r="V6" s="912"/>
      <c r="W6" s="912"/>
      <c r="X6" s="912"/>
      <c r="Y6" s="912"/>
      <c r="Z6" s="912"/>
      <c r="AA6" s="912"/>
      <c r="AB6" s="912"/>
      <c r="AC6" s="912"/>
      <c r="AD6" s="912"/>
      <c r="AE6" s="912"/>
      <c r="AF6" s="912"/>
      <c r="AG6" s="912"/>
      <c r="AH6" s="912"/>
      <c r="AI6" s="912"/>
      <c r="AJ6" s="912"/>
      <c r="AK6" s="913"/>
      <c r="AL6" s="914" t="s">
        <v>1674</v>
      </c>
      <c r="AM6" s="915"/>
      <c r="AN6" s="915"/>
      <c r="AO6" s="915"/>
      <c r="AP6" s="915"/>
      <c r="AQ6" s="915"/>
      <c r="AR6" s="915"/>
      <c r="AS6" s="915"/>
      <c r="AT6" s="915"/>
      <c r="AU6" s="915"/>
      <c r="AV6" s="915"/>
      <c r="AW6" s="915"/>
      <c r="AX6" s="915"/>
      <c r="AY6" s="915"/>
      <c r="AZ6" s="915"/>
      <c r="BA6" s="915"/>
      <c r="BB6" s="915"/>
      <c r="BC6" s="916"/>
    </row>
    <row r="7" spans="1:64" ht="36" customHeight="1" x14ac:dyDescent="0.2">
      <c r="B7" s="1013" t="s">
        <v>1675</v>
      </c>
      <c r="C7" s="1014"/>
      <c r="D7" s="917" t="s">
        <v>1676</v>
      </c>
      <c r="E7" s="1017" t="s">
        <v>1677</v>
      </c>
      <c r="F7" s="919" t="s">
        <v>1678</v>
      </c>
      <c r="G7" s="921" t="s">
        <v>1679</v>
      </c>
      <c r="H7" s="958" t="s">
        <v>1786</v>
      </c>
      <c r="I7" s="960" t="s">
        <v>1908</v>
      </c>
      <c r="J7" s="962">
        <f>+$N$3</f>
        <v>2019</v>
      </c>
      <c r="K7" s="964" t="s">
        <v>1681</v>
      </c>
      <c r="L7" s="966" t="s">
        <v>1985</v>
      </c>
      <c r="M7" s="132"/>
      <c r="N7" s="132"/>
      <c r="O7" s="132"/>
      <c r="P7" s="132"/>
      <c r="Q7" s="132"/>
      <c r="R7" s="968" t="s">
        <v>1910</v>
      </c>
      <c r="S7" s="969"/>
      <c r="T7" s="898" t="s">
        <v>1927</v>
      </c>
      <c r="U7" s="898"/>
      <c r="V7" s="898" t="s">
        <v>1911</v>
      </c>
      <c r="W7" s="898"/>
      <c r="X7" s="898" t="s">
        <v>1912</v>
      </c>
      <c r="Y7" s="898"/>
      <c r="Z7" s="957" t="s">
        <v>1909</v>
      </c>
      <c r="AA7" s="957"/>
      <c r="AB7" s="898" t="s">
        <v>36</v>
      </c>
      <c r="AC7" s="898"/>
      <c r="AD7" s="898" t="s">
        <v>1928</v>
      </c>
      <c r="AE7" s="898"/>
      <c r="AF7" s="898" t="s">
        <v>1913</v>
      </c>
      <c r="AG7" s="898"/>
      <c r="AH7" s="898" t="s">
        <v>1988</v>
      </c>
      <c r="AI7" s="898"/>
      <c r="AJ7" s="953" t="s">
        <v>1923</v>
      </c>
      <c r="AK7" s="954"/>
      <c r="AL7" s="955" t="s">
        <v>1682</v>
      </c>
      <c r="AM7" s="956"/>
      <c r="AN7" s="956"/>
      <c r="AO7" s="956"/>
      <c r="AP7" s="956"/>
      <c r="AQ7" s="956"/>
      <c r="AR7" s="956"/>
      <c r="AS7" s="956" t="s">
        <v>1683</v>
      </c>
      <c r="AT7" s="956"/>
      <c r="AU7" s="956"/>
      <c r="AV7" s="956" t="s">
        <v>1684</v>
      </c>
      <c r="AW7" s="956"/>
      <c r="AX7" s="956"/>
      <c r="AY7" s="956"/>
      <c r="AZ7" s="956"/>
      <c r="BA7" s="944" t="s">
        <v>1685</v>
      </c>
      <c r="BB7" s="942" t="s">
        <v>1989</v>
      </c>
      <c r="BC7" s="943" t="s">
        <v>1687</v>
      </c>
    </row>
    <row r="8" spans="1:64" ht="57" customHeight="1" x14ac:dyDescent="0.2">
      <c r="B8" s="1015"/>
      <c r="C8" s="1016"/>
      <c r="D8" s="918"/>
      <c r="E8" s="1018"/>
      <c r="F8" s="920"/>
      <c r="G8" s="922"/>
      <c r="H8" s="959"/>
      <c r="I8" s="961"/>
      <c r="J8" s="963"/>
      <c r="K8" s="965"/>
      <c r="L8" s="967"/>
      <c r="M8" s="132"/>
      <c r="N8" s="132"/>
      <c r="O8" s="132"/>
      <c r="P8" s="132"/>
      <c r="Q8" s="132"/>
      <c r="R8" s="27" t="s">
        <v>1990</v>
      </c>
      <c r="S8" s="28" t="s">
        <v>1991</v>
      </c>
      <c r="T8" s="29" t="s">
        <v>1990</v>
      </c>
      <c r="U8" s="28" t="s">
        <v>1991</v>
      </c>
      <c r="V8" s="29" t="s">
        <v>1990</v>
      </c>
      <c r="W8" s="28" t="s">
        <v>1991</v>
      </c>
      <c r="X8" s="29" t="s">
        <v>1990</v>
      </c>
      <c r="Y8" s="28" t="s">
        <v>1991</v>
      </c>
      <c r="Z8" s="29" t="s">
        <v>1990</v>
      </c>
      <c r="AA8" s="28" t="s">
        <v>1991</v>
      </c>
      <c r="AB8" s="29" t="s">
        <v>1990</v>
      </c>
      <c r="AC8" s="28" t="s">
        <v>1991</v>
      </c>
      <c r="AD8" s="29" t="s">
        <v>1990</v>
      </c>
      <c r="AE8" s="28" t="s">
        <v>1991</v>
      </c>
      <c r="AF8" s="29" t="s">
        <v>1990</v>
      </c>
      <c r="AG8" s="28" t="s">
        <v>1991</v>
      </c>
      <c r="AH8" s="29" t="s">
        <v>1990</v>
      </c>
      <c r="AI8" s="28" t="s">
        <v>1991</v>
      </c>
      <c r="AJ8" s="30" t="s">
        <v>1992</v>
      </c>
      <c r="AK8" s="31" t="s">
        <v>1993</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44"/>
      <c r="BB8" s="942"/>
      <c r="BC8" s="943"/>
    </row>
    <row r="9" spans="1:64" ht="78" customHeight="1" x14ac:dyDescent="0.2">
      <c r="B9" s="1019" t="s">
        <v>1999</v>
      </c>
      <c r="C9" s="1020"/>
      <c r="D9" s="886" t="s">
        <v>494</v>
      </c>
      <c r="E9" s="101" t="str">
        <f>VLOOKUP($D$9,'CONSOLIDADO PLAN DESARROLLO'!$EB$9:$EF$62,2,0)</f>
        <v>Mantener la cobertura de alcantarillado en el área urbana y el área rural</v>
      </c>
      <c r="F9" s="37" t="str">
        <f>VLOOKUP($D$9,'CONSOLIDADO PLAN DESARROLLO'!$EB$9:$EF$62,3,0)</f>
        <v>% cobertura urbana
% cobertura rural</v>
      </c>
      <c r="G9" s="97" t="str">
        <f>VLOOKUP($D$9,'CONSOLIDADO PLAN DESARROLLO'!$EB$9:$EF$62,4,0)</f>
        <v>100% 
75,7%</v>
      </c>
      <c r="H9" s="97" t="str">
        <f>VLOOKUP($D$9,'CONSOLIDADO PLAN DESARROLLO'!$EB$9:$EF$62,5,0)</f>
        <v>100%     75,7%</v>
      </c>
      <c r="I9" s="945" t="s">
        <v>2023</v>
      </c>
      <c r="J9" s="946"/>
      <c r="K9" s="887" t="s">
        <v>2023</v>
      </c>
      <c r="L9" s="857" t="s">
        <v>2023</v>
      </c>
      <c r="M9" s="132"/>
      <c r="N9" s="132"/>
      <c r="O9" s="132"/>
      <c r="P9" s="132"/>
      <c r="Q9" s="132"/>
      <c r="R9" s="133">
        <f t="shared" ref="R9:AZ9" si="0">+R12+R30+R39+R52+R69+R78+R87+R96+R105+R114+R123+R132+R141+R150+R159+R168+R177+R186+R195+R204+R213</f>
        <v>0</v>
      </c>
      <c r="S9" s="134">
        <f t="shared" si="0"/>
        <v>0</v>
      </c>
      <c r="T9" s="135">
        <f t="shared" si="0"/>
        <v>440386423</v>
      </c>
      <c r="U9" s="134">
        <f t="shared" si="0"/>
        <v>0</v>
      </c>
      <c r="V9" s="135">
        <f t="shared" si="0"/>
        <v>0</v>
      </c>
      <c r="W9" s="134">
        <f t="shared" si="0"/>
        <v>0</v>
      </c>
      <c r="X9" s="135">
        <f t="shared" si="0"/>
        <v>0</v>
      </c>
      <c r="Y9" s="134">
        <f t="shared" si="0"/>
        <v>0</v>
      </c>
      <c r="Z9" s="135">
        <f t="shared" si="0"/>
        <v>27435912</v>
      </c>
      <c r="AA9" s="134">
        <f t="shared" si="0"/>
        <v>0</v>
      </c>
      <c r="AB9" s="135">
        <f t="shared" si="0"/>
        <v>1067342873</v>
      </c>
      <c r="AC9" s="134">
        <f t="shared" si="0"/>
        <v>905564468</v>
      </c>
      <c r="AD9" s="135">
        <f t="shared" si="0"/>
        <v>0</v>
      </c>
      <c r="AE9" s="134">
        <f t="shared" si="0"/>
        <v>0</v>
      </c>
      <c r="AF9" s="135">
        <f t="shared" si="0"/>
        <v>1127433301</v>
      </c>
      <c r="AG9" s="134">
        <f t="shared" si="0"/>
        <v>1127481303.3109999</v>
      </c>
      <c r="AH9" s="135">
        <f t="shared" ref="AH9:AI9" si="1">+AH12+AH30+AH39+AH52+AH69+AH78+AH87+AH96+AH105+AH114+AH123+AH132+AH141+AH150+AH159+AH168+AH177+AH186+AH195+AH204+AH213</f>
        <v>1391925808</v>
      </c>
      <c r="AI9" s="134">
        <f t="shared" si="1"/>
        <v>1394711216.8629999</v>
      </c>
      <c r="AJ9" s="136">
        <f t="shared" si="0"/>
        <v>4054524317</v>
      </c>
      <c r="AK9" s="137">
        <f t="shared" si="0"/>
        <v>3427756988.1739998</v>
      </c>
      <c r="AL9" s="138">
        <f t="shared" si="0"/>
        <v>0</v>
      </c>
      <c r="AM9" s="139">
        <f t="shared" si="0"/>
        <v>0</v>
      </c>
      <c r="AN9" s="139">
        <f t="shared" si="0"/>
        <v>0</v>
      </c>
      <c r="AO9" s="139">
        <f t="shared" si="0"/>
        <v>0</v>
      </c>
      <c r="AP9" s="139">
        <f t="shared" si="0"/>
        <v>0</v>
      </c>
      <c r="AQ9" s="139">
        <f t="shared" si="0"/>
        <v>0</v>
      </c>
      <c r="AR9" s="140">
        <f t="shared" si="0"/>
        <v>0</v>
      </c>
      <c r="AS9" s="141">
        <f t="shared" si="0"/>
        <v>0</v>
      </c>
      <c r="AT9" s="139">
        <f t="shared" si="0"/>
        <v>0</v>
      </c>
      <c r="AU9" s="140">
        <f t="shared" si="0"/>
        <v>0</v>
      </c>
      <c r="AV9" s="142">
        <f t="shared" si="0"/>
        <v>0</v>
      </c>
      <c r="AW9" s="143">
        <f t="shared" si="0"/>
        <v>0</v>
      </c>
      <c r="AX9" s="143">
        <f t="shared" si="0"/>
        <v>0</v>
      </c>
      <c r="AY9" s="143">
        <f t="shared" si="0"/>
        <v>0</v>
      </c>
      <c r="AZ9" s="140">
        <f t="shared" si="0"/>
        <v>0</v>
      </c>
      <c r="BA9" s="144"/>
      <c r="BB9" s="144"/>
      <c r="BC9" s="145"/>
    </row>
    <row r="10" spans="1:64" ht="78" hidden="1" customHeight="1" x14ac:dyDescent="0.2">
      <c r="B10" s="146" t="s">
        <v>1703</v>
      </c>
      <c r="C10" s="147" t="s">
        <v>1704</v>
      </c>
      <c r="D10" s="947" t="e">
        <f>VLOOKUP($D$9,#REF!,2,0)</f>
        <v>#REF!</v>
      </c>
      <c r="E10" s="948"/>
      <c r="F10" s="948"/>
      <c r="G10" s="948"/>
      <c r="H10" s="948"/>
      <c r="I10" s="948"/>
      <c r="J10" s="949"/>
      <c r="K10" s="38" t="e">
        <f>VLOOKUP($D$9,#REF!,3,0)</f>
        <v>#REF!</v>
      </c>
      <c r="L10" s="39" t="e">
        <f>VLOOKUP($D$9,#REF!,4,0)</f>
        <v>#REF!</v>
      </c>
      <c r="M10" s="40" t="e">
        <f>VLOOKUP($D$9,#REF!,5,0)</f>
        <v>#REF!</v>
      </c>
      <c r="N10" s="950" t="e">
        <f>VLOOKUP($D$9,#REF!,Q3,0)</f>
        <v>#REF!</v>
      </c>
      <c r="O10" s="951"/>
      <c r="P10" s="40"/>
      <c r="Q10" s="148">
        <v>5555</v>
      </c>
      <c r="R10" s="149"/>
      <c r="S10" s="150"/>
      <c r="T10" s="150"/>
      <c r="U10" s="150"/>
      <c r="V10" s="150"/>
      <c r="W10" s="150"/>
      <c r="X10" s="150"/>
      <c r="Y10" s="150"/>
      <c r="Z10" s="150"/>
      <c r="AA10" s="150"/>
      <c r="AB10" s="150"/>
      <c r="AC10" s="150"/>
      <c r="AD10" s="150"/>
      <c r="AE10" s="150"/>
      <c r="AF10" s="150"/>
      <c r="AG10" s="150"/>
      <c r="AH10" s="150"/>
      <c r="AI10" s="150"/>
      <c r="AJ10" s="151"/>
      <c r="AK10" s="151"/>
      <c r="AL10" s="152"/>
      <c r="AM10" s="152"/>
      <c r="AN10" s="152"/>
      <c r="AO10" s="152"/>
      <c r="AP10" s="152"/>
      <c r="AQ10" s="152"/>
      <c r="AR10" s="153"/>
      <c r="AS10" s="152"/>
      <c r="AT10" s="152"/>
      <c r="AU10" s="153"/>
      <c r="AV10" s="153"/>
      <c r="AW10" s="153"/>
      <c r="AX10" s="153"/>
      <c r="AY10" s="153"/>
      <c r="AZ10" s="153"/>
      <c r="BA10" s="153"/>
      <c r="BB10" s="153"/>
      <c r="BC10" s="154"/>
    </row>
    <row r="11" spans="1:64" ht="6" customHeight="1" x14ac:dyDescent="0.2">
      <c r="A11" s="155"/>
      <c r="B11" s="156"/>
      <c r="C11" s="156"/>
      <c r="D11" s="156"/>
      <c r="E11" s="156"/>
      <c r="F11" s="156"/>
      <c r="G11" s="156"/>
      <c r="H11" s="156"/>
      <c r="I11" s="156"/>
      <c r="J11" s="156"/>
      <c r="K11" s="156"/>
      <c r="L11" s="156"/>
      <c r="M11" s="156"/>
      <c r="N11" s="952"/>
      <c r="O11" s="952"/>
      <c r="P11" s="156"/>
      <c r="Q11" s="156"/>
      <c r="R11" s="157"/>
      <c r="S11" s="157"/>
      <c r="T11" s="157"/>
      <c r="U11" s="157"/>
      <c r="V11" s="157"/>
      <c r="W11" s="157"/>
      <c r="X11" s="157"/>
      <c r="Y11" s="157"/>
      <c r="Z11" s="157"/>
      <c r="AA11" s="157"/>
      <c r="AB11" s="157"/>
      <c r="AC11" s="157"/>
      <c r="AD11" s="157"/>
      <c r="AE11" s="157"/>
      <c r="AF11" s="157"/>
      <c r="AG11" s="157"/>
      <c r="AH11" s="157"/>
      <c r="AI11" s="157"/>
      <c r="AJ11" s="157"/>
      <c r="AK11" s="158"/>
      <c r="AL11" s="158"/>
      <c r="AM11" s="158"/>
      <c r="AN11" s="158"/>
      <c r="AO11" s="158"/>
      <c r="AP11" s="158"/>
      <c r="AQ11" s="159"/>
      <c r="AR11" s="158"/>
      <c r="AS11" s="158"/>
      <c r="AT11" s="158"/>
      <c r="AU11" s="158"/>
      <c r="AV11" s="158"/>
      <c r="AW11" s="158"/>
      <c r="AX11" s="158"/>
      <c r="AY11" s="158"/>
      <c r="AZ11" s="158"/>
      <c r="BA11" s="158"/>
      <c r="BB11" s="158"/>
      <c r="BC11" s="155"/>
    </row>
    <row r="12" spans="1:64" ht="72" customHeight="1" x14ac:dyDescent="0.2">
      <c r="A12" s="970">
        <v>1</v>
      </c>
      <c r="B12" s="160" t="s">
        <v>1705</v>
      </c>
      <c r="C12" s="161" t="s">
        <v>1706</v>
      </c>
      <c r="D12" s="162" t="s">
        <v>21</v>
      </c>
      <c r="E12" s="162" t="s">
        <v>1892</v>
      </c>
      <c r="F12" s="161" t="s">
        <v>1707</v>
      </c>
      <c r="G12" s="163" t="s">
        <v>1679</v>
      </c>
      <c r="H12" s="163" t="s">
        <v>1680</v>
      </c>
      <c r="I12" s="164" t="s">
        <v>1908</v>
      </c>
      <c r="J12" s="165">
        <f>+$N$3</f>
        <v>2019</v>
      </c>
      <c r="K12" s="163" t="s">
        <v>1925</v>
      </c>
      <c r="L12" s="164" t="s">
        <v>1986</v>
      </c>
      <c r="M12" s="161" t="s">
        <v>1708</v>
      </c>
      <c r="N12" s="161" t="s">
        <v>1709</v>
      </c>
      <c r="O12" s="161" t="s">
        <v>1710</v>
      </c>
      <c r="P12" s="161" t="s">
        <v>1995</v>
      </c>
      <c r="Q12" s="161" t="s">
        <v>1987</v>
      </c>
      <c r="R12" s="166">
        <f>SUM(R13:R28)</f>
        <v>0</v>
      </c>
      <c r="S12" s="167">
        <f t="shared" ref="S12:AJ12" si="2">SUM(S13:S28)</f>
        <v>0</v>
      </c>
      <c r="T12" s="168">
        <f t="shared" si="2"/>
        <v>0</v>
      </c>
      <c r="U12" s="169">
        <f t="shared" si="2"/>
        <v>0</v>
      </c>
      <c r="V12" s="168">
        <f t="shared" si="2"/>
        <v>0</v>
      </c>
      <c r="W12" s="169">
        <f t="shared" si="2"/>
        <v>0</v>
      </c>
      <c r="X12" s="168">
        <f t="shared" si="2"/>
        <v>0</v>
      </c>
      <c r="Y12" s="169">
        <f t="shared" si="2"/>
        <v>0</v>
      </c>
      <c r="Z12" s="168">
        <f t="shared" si="2"/>
        <v>0</v>
      </c>
      <c r="AA12" s="169">
        <f t="shared" si="2"/>
        <v>0</v>
      </c>
      <c r="AB12" s="168">
        <f t="shared" si="2"/>
        <v>0</v>
      </c>
      <c r="AC12" s="169">
        <f t="shared" si="2"/>
        <v>0</v>
      </c>
      <c r="AD12" s="168">
        <f t="shared" si="2"/>
        <v>0</v>
      </c>
      <c r="AE12" s="169">
        <f t="shared" si="2"/>
        <v>0</v>
      </c>
      <c r="AF12" s="168">
        <f t="shared" si="2"/>
        <v>902272454</v>
      </c>
      <c r="AG12" s="170">
        <f t="shared" si="2"/>
        <v>902272454</v>
      </c>
      <c r="AH12" s="168">
        <f t="shared" si="2"/>
        <v>0</v>
      </c>
      <c r="AI12" s="169">
        <f t="shared" si="2"/>
        <v>0</v>
      </c>
      <c r="AJ12" s="171">
        <f t="shared" si="2"/>
        <v>902272454</v>
      </c>
      <c r="AK12" s="172">
        <f>SUM(AK13:AK28)</f>
        <v>902272454</v>
      </c>
      <c r="AL12" s="865"/>
      <c r="AM12" s="866"/>
      <c r="AN12" s="866"/>
      <c r="AO12" s="866"/>
      <c r="AP12" s="866"/>
      <c r="AQ12" s="866"/>
      <c r="AR12" s="867"/>
      <c r="AS12" s="868"/>
      <c r="AT12" s="866"/>
      <c r="AU12" s="867"/>
      <c r="AV12" s="868"/>
      <c r="AW12" s="866"/>
      <c r="AX12" s="866"/>
      <c r="AY12" s="866"/>
      <c r="AZ12" s="869"/>
      <c r="BA12" s="44" t="s">
        <v>1685</v>
      </c>
      <c r="BB12" s="44" t="s">
        <v>1989</v>
      </c>
      <c r="BC12" s="45" t="s">
        <v>1687</v>
      </c>
    </row>
    <row r="13" spans="1:64" ht="33.75" customHeight="1" x14ac:dyDescent="0.2">
      <c r="A13" s="971"/>
      <c r="B13" s="973" t="str">
        <f>VLOOKUP($D$9,'PROYECTOS REGISTRADOS'!$A$2:$D$82,4,0)</f>
        <v>Mejoramiento de la Cobertura de Alcantarillado en el Área Urbana y Área Rural en el Municipio de Tocancipá, Cundinamarca, Centro Oriente</v>
      </c>
      <c r="C13" s="976" t="str">
        <f>VLOOKUP($D$9,'PROYECTOS REGISTRADOS'!$A$2:$D$82,3,0)</f>
        <v>2016-25817-0033</v>
      </c>
      <c r="D13" s="979" t="s">
        <v>1393</v>
      </c>
      <c r="E13" s="985" t="str">
        <f>IF(D13=0,"0-0",(VLOOKUP(D13,'CONSOLIDADO PLAN DESARROLLO'!$EL$9:$ET$304,2,0)))</f>
        <v>Cumplir con los requisitos legales de vertimientos a través de la estabilización y optimización de las Plantas de Tratamiento de  Aguas Residuales - PTAR´s</v>
      </c>
      <c r="F13" s="982" t="str">
        <f>IF(D13=0,"0-0",(VLOOKUP(D13,'CONSOLIDADO PLAN DESARROLLO'!$EL$9:$ET$304,3,0)))</f>
        <v>No. de plantas de tratamiento de aguas residuales cumpliendo requisitos legales de vertimientos</v>
      </c>
      <c r="G13" s="1006">
        <f>IF(D13=0,"0-0",(VLOOKUP(D13,'CONSOLIDADO PLAN DESARROLLO'!$EL$9:$ET$304,4,0)))</f>
        <v>0</v>
      </c>
      <c r="H13" s="988">
        <f>IF(D13=0,"0-0",(VLOOKUP(D13,'CONSOLIDADO PLAN DESARROLLO'!$EL$9:$ET$304,5,0)))</f>
        <v>5</v>
      </c>
      <c r="I13" s="991">
        <f>IF(D13=0,"0-0",(VLOOKUP(D13,'CONSOLIDADO PLAN DESARROLLO'!$EL$9:$ET$304,$R$3,0)))</f>
        <v>0.1</v>
      </c>
      <c r="J13" s="992"/>
      <c r="K13" s="997">
        <v>0.05</v>
      </c>
      <c r="L13" s="1002">
        <v>3.55</v>
      </c>
      <c r="M13" s="805" t="s">
        <v>1929</v>
      </c>
      <c r="N13" s="803" t="s">
        <v>1930</v>
      </c>
      <c r="O13" s="807">
        <v>3</v>
      </c>
      <c r="P13" s="47">
        <v>0</v>
      </c>
      <c r="Q13" s="47">
        <v>0</v>
      </c>
      <c r="R13" s="902">
        <f>VLOOKUP($D13,'[4]Tablero Logro Metas 2019'!$AK$7:$AS$302,3,0)</f>
        <v>0</v>
      </c>
      <c r="S13" s="48">
        <v>0</v>
      </c>
      <c r="T13" s="905">
        <f>VLOOKUP($D13,'[4]Tablero Logro Metas 2019'!$AK$7:$AS$302,4,0)</f>
        <v>0</v>
      </c>
      <c r="U13" s="48">
        <v>0</v>
      </c>
      <c r="V13" s="905">
        <f>VLOOKUP($D13,'[4]Tablero Logro Metas 2019'!$AK$7:$AS$302,5,0)</f>
        <v>0</v>
      </c>
      <c r="W13" s="48">
        <v>0</v>
      </c>
      <c r="X13" s="905">
        <f>VLOOKUP($D13,'[4]Tablero Logro Metas 2019'!$AK$7:$AS$302,6,0)</f>
        <v>0</v>
      </c>
      <c r="Y13" s="48">
        <v>0</v>
      </c>
      <c r="Z13" s="905">
        <f>VLOOKUP($D13,'[4]Tablero Logro Metas 2019'!$AK$7:$AS$302,7,0)</f>
        <v>0</v>
      </c>
      <c r="AA13" s="48">
        <v>0</v>
      </c>
      <c r="AB13" s="905">
        <f>VLOOKUP($D13,'[4]Tablero Logro Metas 2019'!$AK$7:$AS$302,8,0)</f>
        <v>0</v>
      </c>
      <c r="AC13" s="48">
        <v>0</v>
      </c>
      <c r="AD13" s="905">
        <f>VLOOKUP($D13,'[4]Tablero Logro Metas 2019'!$AK$7:$AS$302,9,0)</f>
        <v>0</v>
      </c>
      <c r="AE13" s="48">
        <v>0</v>
      </c>
      <c r="AF13" s="895">
        <v>902272454</v>
      </c>
      <c r="AG13" s="50">
        <v>0</v>
      </c>
      <c r="AH13" s="895"/>
      <c r="AI13" s="49">
        <v>0</v>
      </c>
      <c r="AJ13" s="899">
        <f>+R13+T13+V13+X13+Z13+AB13+AD13+AF13+AH13</f>
        <v>902272454</v>
      </c>
      <c r="AK13" s="102">
        <f>AC13+AE13+AG13+S13+U13+W13+Y13+AA13+AI13</f>
        <v>0</v>
      </c>
      <c r="AL13" s="51">
        <v>0</v>
      </c>
      <c r="AM13" s="52">
        <v>0</v>
      </c>
      <c r="AN13" s="52">
        <v>0</v>
      </c>
      <c r="AO13" s="52">
        <v>0</v>
      </c>
      <c r="AP13" s="52">
        <v>0</v>
      </c>
      <c r="AQ13" s="52">
        <v>0</v>
      </c>
      <c r="AR13" s="53">
        <f t="shared" ref="AR13" si="3">SUM(AL13:AQ13)</f>
        <v>0</v>
      </c>
      <c r="AS13" s="54">
        <v>0</v>
      </c>
      <c r="AT13" s="52">
        <v>0</v>
      </c>
      <c r="AU13" s="53">
        <v>0</v>
      </c>
      <c r="AV13" s="54">
        <v>0</v>
      </c>
      <c r="AW13" s="52">
        <v>0</v>
      </c>
      <c r="AX13" s="52">
        <v>0</v>
      </c>
      <c r="AY13" s="52">
        <v>0</v>
      </c>
      <c r="AZ13" s="55">
        <v>0</v>
      </c>
      <c r="BA13" s="56" t="s">
        <v>2024</v>
      </c>
      <c r="BB13" s="56" t="s">
        <v>2024</v>
      </c>
      <c r="BC13" s="57" t="s">
        <v>2024</v>
      </c>
    </row>
    <row r="14" spans="1:64" ht="45" x14ac:dyDescent="0.2">
      <c r="A14" s="971"/>
      <c r="B14" s="973"/>
      <c r="C14" s="976"/>
      <c r="D14" s="979"/>
      <c r="E14" s="986"/>
      <c r="F14" s="982"/>
      <c r="G14" s="1006"/>
      <c r="H14" s="988"/>
      <c r="I14" s="993"/>
      <c r="J14" s="994"/>
      <c r="K14" s="998"/>
      <c r="L14" s="1003"/>
      <c r="M14" s="805" t="s">
        <v>1956</v>
      </c>
      <c r="N14" s="803" t="s">
        <v>1930</v>
      </c>
      <c r="O14" s="807">
        <v>1</v>
      </c>
      <c r="P14" s="47">
        <v>0</v>
      </c>
      <c r="Q14" s="47">
        <v>0</v>
      </c>
      <c r="R14" s="903"/>
      <c r="S14" s="48">
        <v>0</v>
      </c>
      <c r="T14" s="906"/>
      <c r="U14" s="48">
        <v>0</v>
      </c>
      <c r="V14" s="906"/>
      <c r="W14" s="48">
        <v>0</v>
      </c>
      <c r="X14" s="906"/>
      <c r="Y14" s="48">
        <v>0</v>
      </c>
      <c r="Z14" s="906"/>
      <c r="AA14" s="48">
        <v>0</v>
      </c>
      <c r="AB14" s="906"/>
      <c r="AC14" s="48">
        <v>0</v>
      </c>
      <c r="AD14" s="906"/>
      <c r="AE14" s="48">
        <v>0</v>
      </c>
      <c r="AF14" s="896"/>
      <c r="AG14" s="50">
        <v>0</v>
      </c>
      <c r="AH14" s="896"/>
      <c r="AI14" s="49">
        <v>0</v>
      </c>
      <c r="AJ14" s="900"/>
      <c r="AK14" s="102">
        <f t="shared" ref="AK14:AK27" si="4">AC14+AE14+AG14+S14+U14+W14+Y14+AA14+AI14</f>
        <v>0</v>
      </c>
      <c r="AL14" s="51">
        <v>0</v>
      </c>
      <c r="AM14" s="52">
        <v>0</v>
      </c>
      <c r="AN14" s="52">
        <v>0</v>
      </c>
      <c r="AO14" s="52">
        <v>0</v>
      </c>
      <c r="AP14" s="52">
        <v>0</v>
      </c>
      <c r="AQ14" s="52">
        <v>0</v>
      </c>
      <c r="AR14" s="53">
        <f t="shared" ref="AR14:AR17" si="5">SUM(AL14:AQ14)</f>
        <v>0</v>
      </c>
      <c r="AS14" s="54">
        <v>0</v>
      </c>
      <c r="AT14" s="52">
        <v>0</v>
      </c>
      <c r="AU14" s="53">
        <v>0</v>
      </c>
      <c r="AV14" s="54">
        <v>0</v>
      </c>
      <c r="AW14" s="52">
        <v>0</v>
      </c>
      <c r="AX14" s="52">
        <v>0</v>
      </c>
      <c r="AY14" s="52">
        <v>0</v>
      </c>
      <c r="AZ14" s="55">
        <v>0</v>
      </c>
      <c r="BA14" s="56" t="s">
        <v>2024</v>
      </c>
      <c r="BB14" s="56" t="s">
        <v>2024</v>
      </c>
      <c r="BC14" s="57" t="s">
        <v>2024</v>
      </c>
    </row>
    <row r="15" spans="1:64" ht="45" x14ac:dyDescent="0.2">
      <c r="A15" s="971"/>
      <c r="B15" s="973"/>
      <c r="C15" s="976"/>
      <c r="D15" s="979"/>
      <c r="E15" s="986"/>
      <c r="F15" s="982"/>
      <c r="G15" s="1006"/>
      <c r="H15" s="988"/>
      <c r="I15" s="993"/>
      <c r="J15" s="994"/>
      <c r="K15" s="998"/>
      <c r="L15" s="1003"/>
      <c r="M15" s="805" t="s">
        <v>1931</v>
      </c>
      <c r="N15" s="803" t="s">
        <v>1930</v>
      </c>
      <c r="O15" s="807">
        <v>1</v>
      </c>
      <c r="P15" s="47">
        <v>0</v>
      </c>
      <c r="Q15" s="47">
        <v>0</v>
      </c>
      <c r="R15" s="903"/>
      <c r="S15" s="48">
        <v>0</v>
      </c>
      <c r="T15" s="906"/>
      <c r="U15" s="48">
        <v>0</v>
      </c>
      <c r="V15" s="906"/>
      <c r="W15" s="48">
        <v>0</v>
      </c>
      <c r="X15" s="906"/>
      <c r="Y15" s="48">
        <v>0</v>
      </c>
      <c r="Z15" s="906"/>
      <c r="AA15" s="48">
        <v>0</v>
      </c>
      <c r="AB15" s="906"/>
      <c r="AC15" s="48">
        <v>0</v>
      </c>
      <c r="AD15" s="906"/>
      <c r="AE15" s="48">
        <v>0</v>
      </c>
      <c r="AF15" s="896"/>
      <c r="AG15" s="50">
        <v>0</v>
      </c>
      <c r="AH15" s="896"/>
      <c r="AI15" s="49">
        <v>0</v>
      </c>
      <c r="AJ15" s="900"/>
      <c r="AK15" s="102">
        <f t="shared" si="4"/>
        <v>0</v>
      </c>
      <c r="AL15" s="51">
        <v>0</v>
      </c>
      <c r="AM15" s="52">
        <v>0</v>
      </c>
      <c r="AN15" s="52">
        <v>0</v>
      </c>
      <c r="AO15" s="52">
        <v>0</v>
      </c>
      <c r="AP15" s="52">
        <v>0</v>
      </c>
      <c r="AQ15" s="52">
        <v>0</v>
      </c>
      <c r="AR15" s="53">
        <f t="shared" si="5"/>
        <v>0</v>
      </c>
      <c r="AS15" s="54">
        <v>0</v>
      </c>
      <c r="AT15" s="52">
        <v>0</v>
      </c>
      <c r="AU15" s="53">
        <v>0</v>
      </c>
      <c r="AV15" s="54">
        <v>0</v>
      </c>
      <c r="AW15" s="52">
        <v>0</v>
      </c>
      <c r="AX15" s="52">
        <v>0</v>
      </c>
      <c r="AY15" s="52">
        <v>0</v>
      </c>
      <c r="AZ15" s="55">
        <v>0</v>
      </c>
      <c r="BA15" s="56" t="s">
        <v>2024</v>
      </c>
      <c r="BB15" s="56" t="s">
        <v>2024</v>
      </c>
      <c r="BC15" s="57" t="s">
        <v>2024</v>
      </c>
    </row>
    <row r="16" spans="1:64" ht="22.5" x14ac:dyDescent="0.2">
      <c r="A16" s="971"/>
      <c r="B16" s="973"/>
      <c r="C16" s="976"/>
      <c r="D16" s="979"/>
      <c r="E16" s="986"/>
      <c r="F16" s="982"/>
      <c r="G16" s="1006"/>
      <c r="H16" s="988"/>
      <c r="I16" s="993"/>
      <c r="J16" s="994"/>
      <c r="K16" s="998"/>
      <c r="L16" s="1003"/>
      <c r="M16" s="805" t="s">
        <v>1932</v>
      </c>
      <c r="N16" s="803" t="s">
        <v>1930</v>
      </c>
      <c r="O16" s="807">
        <v>1</v>
      </c>
      <c r="P16" s="47">
        <v>0</v>
      </c>
      <c r="Q16" s="47">
        <v>0</v>
      </c>
      <c r="R16" s="903"/>
      <c r="S16" s="48">
        <v>0</v>
      </c>
      <c r="T16" s="906"/>
      <c r="U16" s="48">
        <v>0</v>
      </c>
      <c r="V16" s="906"/>
      <c r="W16" s="48">
        <v>0</v>
      </c>
      <c r="X16" s="906"/>
      <c r="Y16" s="48">
        <v>0</v>
      </c>
      <c r="Z16" s="906"/>
      <c r="AA16" s="48">
        <v>0</v>
      </c>
      <c r="AB16" s="906"/>
      <c r="AC16" s="48">
        <v>0</v>
      </c>
      <c r="AD16" s="906"/>
      <c r="AE16" s="48">
        <v>0</v>
      </c>
      <c r="AF16" s="896"/>
      <c r="AG16" s="50">
        <v>0</v>
      </c>
      <c r="AH16" s="896"/>
      <c r="AI16" s="49">
        <v>0</v>
      </c>
      <c r="AJ16" s="900"/>
      <c r="AK16" s="102">
        <f t="shared" si="4"/>
        <v>0</v>
      </c>
      <c r="AL16" s="51">
        <v>0</v>
      </c>
      <c r="AM16" s="52">
        <v>0</v>
      </c>
      <c r="AN16" s="52">
        <v>0</v>
      </c>
      <c r="AO16" s="52">
        <v>0</v>
      </c>
      <c r="AP16" s="52">
        <v>0</v>
      </c>
      <c r="AQ16" s="52">
        <v>0</v>
      </c>
      <c r="AR16" s="53">
        <f t="shared" si="5"/>
        <v>0</v>
      </c>
      <c r="AS16" s="54">
        <v>0</v>
      </c>
      <c r="AT16" s="52">
        <v>0</v>
      </c>
      <c r="AU16" s="53">
        <v>0</v>
      </c>
      <c r="AV16" s="54">
        <v>0</v>
      </c>
      <c r="AW16" s="52">
        <v>0</v>
      </c>
      <c r="AX16" s="52">
        <v>0</v>
      </c>
      <c r="AY16" s="52">
        <v>0</v>
      </c>
      <c r="AZ16" s="55">
        <v>0</v>
      </c>
      <c r="BA16" s="56" t="s">
        <v>2024</v>
      </c>
      <c r="BB16" s="56" t="s">
        <v>2024</v>
      </c>
      <c r="BC16" s="57" t="s">
        <v>2024</v>
      </c>
    </row>
    <row r="17" spans="1:55" ht="33.75" x14ac:dyDescent="0.2">
      <c r="A17" s="971"/>
      <c r="B17" s="973"/>
      <c r="C17" s="976"/>
      <c r="D17" s="979"/>
      <c r="E17" s="986"/>
      <c r="F17" s="982"/>
      <c r="G17" s="1006"/>
      <c r="H17" s="988"/>
      <c r="I17" s="993"/>
      <c r="J17" s="994"/>
      <c r="K17" s="998"/>
      <c r="L17" s="1003"/>
      <c r="M17" s="805" t="s">
        <v>1933</v>
      </c>
      <c r="N17" s="803" t="s">
        <v>1930</v>
      </c>
      <c r="O17" s="807">
        <v>1</v>
      </c>
      <c r="P17" s="47">
        <v>0</v>
      </c>
      <c r="Q17" s="47">
        <v>0</v>
      </c>
      <c r="R17" s="903"/>
      <c r="S17" s="48">
        <v>0</v>
      </c>
      <c r="T17" s="906"/>
      <c r="U17" s="48">
        <v>0</v>
      </c>
      <c r="V17" s="906"/>
      <c r="W17" s="48">
        <v>0</v>
      </c>
      <c r="X17" s="906"/>
      <c r="Y17" s="48">
        <v>0</v>
      </c>
      <c r="Z17" s="906"/>
      <c r="AA17" s="48">
        <v>0</v>
      </c>
      <c r="AB17" s="906"/>
      <c r="AC17" s="48">
        <v>0</v>
      </c>
      <c r="AD17" s="906"/>
      <c r="AE17" s="48">
        <v>0</v>
      </c>
      <c r="AF17" s="896"/>
      <c r="AG17" s="50">
        <v>0</v>
      </c>
      <c r="AH17" s="896"/>
      <c r="AI17" s="49">
        <v>0</v>
      </c>
      <c r="AJ17" s="900"/>
      <c r="AK17" s="102">
        <f t="shared" si="4"/>
        <v>0</v>
      </c>
      <c r="AL17" s="51">
        <v>0</v>
      </c>
      <c r="AM17" s="52">
        <v>0</v>
      </c>
      <c r="AN17" s="52">
        <v>0</v>
      </c>
      <c r="AO17" s="52">
        <v>0</v>
      </c>
      <c r="AP17" s="52">
        <v>0</v>
      </c>
      <c r="AQ17" s="52">
        <v>0</v>
      </c>
      <c r="AR17" s="53">
        <f t="shared" si="5"/>
        <v>0</v>
      </c>
      <c r="AS17" s="54">
        <v>0</v>
      </c>
      <c r="AT17" s="52">
        <v>0</v>
      </c>
      <c r="AU17" s="53">
        <v>0</v>
      </c>
      <c r="AV17" s="54">
        <v>0</v>
      </c>
      <c r="AW17" s="52">
        <v>0</v>
      </c>
      <c r="AX17" s="52">
        <v>0</v>
      </c>
      <c r="AY17" s="52">
        <v>0</v>
      </c>
      <c r="AZ17" s="55">
        <v>0</v>
      </c>
      <c r="BA17" s="56" t="s">
        <v>2024</v>
      </c>
      <c r="BB17" s="56" t="s">
        <v>2024</v>
      </c>
      <c r="BC17" s="57" t="s">
        <v>2024</v>
      </c>
    </row>
    <row r="18" spans="1:55" ht="57.75" customHeight="1" x14ac:dyDescent="0.2">
      <c r="A18" s="971"/>
      <c r="B18" s="973"/>
      <c r="C18" s="976"/>
      <c r="D18" s="979"/>
      <c r="E18" s="986"/>
      <c r="F18" s="982"/>
      <c r="G18" s="1006"/>
      <c r="H18" s="988"/>
      <c r="I18" s="993"/>
      <c r="J18" s="994"/>
      <c r="K18" s="998"/>
      <c r="L18" s="1003"/>
      <c r="M18" s="805" t="s">
        <v>1934</v>
      </c>
      <c r="N18" s="803" t="s">
        <v>1930</v>
      </c>
      <c r="O18" s="807">
        <v>5</v>
      </c>
      <c r="P18" s="106">
        <v>1.5</v>
      </c>
      <c r="Q18" s="106">
        <v>1</v>
      </c>
      <c r="R18" s="903"/>
      <c r="S18" s="107">
        <v>0</v>
      </c>
      <c r="T18" s="906"/>
      <c r="U18" s="107">
        <v>0</v>
      </c>
      <c r="V18" s="906"/>
      <c r="W18" s="107">
        <v>0</v>
      </c>
      <c r="X18" s="906"/>
      <c r="Y18" s="107">
        <v>0</v>
      </c>
      <c r="Z18" s="906"/>
      <c r="AA18" s="107">
        <v>0</v>
      </c>
      <c r="AB18" s="906"/>
      <c r="AC18" s="107">
        <v>0</v>
      </c>
      <c r="AD18" s="906"/>
      <c r="AE18" s="107">
        <v>0</v>
      </c>
      <c r="AF18" s="896"/>
      <c r="AG18" s="109">
        <v>3900000</v>
      </c>
      <c r="AH18" s="896"/>
      <c r="AI18" s="108">
        <v>0</v>
      </c>
      <c r="AJ18" s="900"/>
      <c r="AK18" s="102">
        <f t="shared" si="4"/>
        <v>3900000</v>
      </c>
      <c r="AL18" s="888">
        <v>2444</v>
      </c>
      <c r="AM18" s="889">
        <v>3872</v>
      </c>
      <c r="AN18" s="889">
        <v>4033</v>
      </c>
      <c r="AO18" s="889">
        <v>7785</v>
      </c>
      <c r="AP18" s="889">
        <v>14556</v>
      </c>
      <c r="AQ18" s="889">
        <v>2316</v>
      </c>
      <c r="AR18" s="890">
        <f t="shared" ref="AR18" si="6">SUM(AL18:AQ18)</f>
        <v>35006</v>
      </c>
      <c r="AS18" s="889">
        <v>17977</v>
      </c>
      <c r="AT18" s="889">
        <v>17029</v>
      </c>
      <c r="AU18" s="890">
        <f t="shared" ref="AU18" si="7">SUM(AS18:AT18)</f>
        <v>35006</v>
      </c>
      <c r="AV18" s="54">
        <v>0</v>
      </c>
      <c r="AW18" s="52">
        <v>0</v>
      </c>
      <c r="AX18" s="889">
        <v>786</v>
      </c>
      <c r="AY18" s="52">
        <v>0</v>
      </c>
      <c r="AZ18" s="55">
        <v>0</v>
      </c>
      <c r="BA18" s="56" t="s">
        <v>2005</v>
      </c>
      <c r="BB18" s="56" t="s">
        <v>2004</v>
      </c>
      <c r="BC18" s="56" t="s">
        <v>2004</v>
      </c>
    </row>
    <row r="19" spans="1:55" ht="22.5" x14ac:dyDescent="0.2">
      <c r="A19" s="971"/>
      <c r="B19" s="973"/>
      <c r="C19" s="976"/>
      <c r="D19" s="979"/>
      <c r="E19" s="986"/>
      <c r="F19" s="982"/>
      <c r="G19" s="1006"/>
      <c r="H19" s="988"/>
      <c r="I19" s="993"/>
      <c r="J19" s="994"/>
      <c r="K19" s="998"/>
      <c r="L19" s="1003"/>
      <c r="M19" s="805" t="s">
        <v>1935</v>
      </c>
      <c r="N19" s="803" t="s">
        <v>1930</v>
      </c>
      <c r="O19" s="807">
        <v>2</v>
      </c>
      <c r="P19" s="47">
        <v>0</v>
      </c>
      <c r="Q19" s="47">
        <v>0</v>
      </c>
      <c r="R19" s="903"/>
      <c r="S19" s="48">
        <v>0</v>
      </c>
      <c r="T19" s="906"/>
      <c r="U19" s="48">
        <v>0</v>
      </c>
      <c r="V19" s="906"/>
      <c r="W19" s="48">
        <v>0</v>
      </c>
      <c r="X19" s="906"/>
      <c r="Y19" s="48">
        <v>0</v>
      </c>
      <c r="Z19" s="906"/>
      <c r="AA19" s="48">
        <v>0</v>
      </c>
      <c r="AB19" s="906"/>
      <c r="AC19" s="48">
        <v>0</v>
      </c>
      <c r="AD19" s="906"/>
      <c r="AE19" s="48">
        <v>0</v>
      </c>
      <c r="AF19" s="896"/>
      <c r="AG19" s="50">
        <v>0</v>
      </c>
      <c r="AH19" s="896"/>
      <c r="AI19" s="49">
        <v>0</v>
      </c>
      <c r="AJ19" s="900"/>
      <c r="AK19" s="102">
        <f t="shared" si="4"/>
        <v>0</v>
      </c>
      <c r="AL19" s="51">
        <v>0</v>
      </c>
      <c r="AM19" s="52">
        <v>0</v>
      </c>
      <c r="AN19" s="52">
        <v>0</v>
      </c>
      <c r="AO19" s="52">
        <v>0</v>
      </c>
      <c r="AP19" s="52">
        <v>0</v>
      </c>
      <c r="AQ19" s="52">
        <v>0</v>
      </c>
      <c r="AR19" s="53">
        <f t="shared" ref="AR19" si="8">SUM(AL19:AQ19)</f>
        <v>0</v>
      </c>
      <c r="AS19" s="54">
        <v>0</v>
      </c>
      <c r="AT19" s="52">
        <v>0</v>
      </c>
      <c r="AU19" s="53">
        <v>0</v>
      </c>
      <c r="AV19" s="54">
        <v>0</v>
      </c>
      <c r="AW19" s="52">
        <v>0</v>
      </c>
      <c r="AX19" s="52">
        <v>0</v>
      </c>
      <c r="AY19" s="52">
        <v>0</v>
      </c>
      <c r="AZ19" s="55">
        <v>0</v>
      </c>
      <c r="BA19" s="56" t="s">
        <v>2024</v>
      </c>
      <c r="BB19" s="56" t="s">
        <v>2024</v>
      </c>
      <c r="BC19" s="57" t="s">
        <v>2024</v>
      </c>
    </row>
    <row r="20" spans="1:55" ht="56.25" customHeight="1" x14ac:dyDescent="0.2">
      <c r="A20" s="971"/>
      <c r="B20" s="973"/>
      <c r="C20" s="976"/>
      <c r="D20" s="979"/>
      <c r="E20" s="986"/>
      <c r="F20" s="982"/>
      <c r="G20" s="1006"/>
      <c r="H20" s="988"/>
      <c r="I20" s="993"/>
      <c r="J20" s="994"/>
      <c r="K20" s="998"/>
      <c r="L20" s="1003"/>
      <c r="M20" s="805" t="s">
        <v>1957</v>
      </c>
      <c r="N20" s="803" t="s">
        <v>1930</v>
      </c>
      <c r="O20" s="807">
        <v>3</v>
      </c>
      <c r="P20" s="47">
        <v>0.5</v>
      </c>
      <c r="Q20" s="47">
        <v>0.5</v>
      </c>
      <c r="R20" s="903"/>
      <c r="S20" s="48">
        <v>0</v>
      </c>
      <c r="T20" s="906"/>
      <c r="U20" s="48">
        <v>0</v>
      </c>
      <c r="V20" s="906"/>
      <c r="W20" s="48">
        <v>0</v>
      </c>
      <c r="X20" s="906"/>
      <c r="Y20" s="48">
        <v>0</v>
      </c>
      <c r="Z20" s="906"/>
      <c r="AA20" s="48">
        <v>0</v>
      </c>
      <c r="AB20" s="906"/>
      <c r="AC20" s="48">
        <v>0</v>
      </c>
      <c r="AD20" s="906"/>
      <c r="AE20" s="48">
        <v>0</v>
      </c>
      <c r="AF20" s="896"/>
      <c r="AG20" s="50">
        <v>46800000</v>
      </c>
      <c r="AH20" s="896"/>
      <c r="AI20" s="49">
        <v>0</v>
      </c>
      <c r="AJ20" s="900"/>
      <c r="AK20" s="102">
        <f t="shared" si="4"/>
        <v>46800000</v>
      </c>
      <c r="AL20" s="888">
        <v>2444</v>
      </c>
      <c r="AM20" s="889">
        <v>3872</v>
      </c>
      <c r="AN20" s="889">
        <v>4033</v>
      </c>
      <c r="AO20" s="889">
        <v>7785</v>
      </c>
      <c r="AP20" s="889">
        <v>14556</v>
      </c>
      <c r="AQ20" s="889">
        <v>2316</v>
      </c>
      <c r="AR20" s="890">
        <f t="shared" ref="AR20" si="9">SUM(AL20:AQ20)</f>
        <v>35006</v>
      </c>
      <c r="AS20" s="889">
        <v>17977</v>
      </c>
      <c r="AT20" s="889">
        <v>17029</v>
      </c>
      <c r="AU20" s="890">
        <f t="shared" ref="AU20" si="10">SUM(AS20:AT20)</f>
        <v>35006</v>
      </c>
      <c r="AV20" s="54">
        <v>0</v>
      </c>
      <c r="AW20" s="52">
        <v>0</v>
      </c>
      <c r="AX20" s="889">
        <v>786</v>
      </c>
      <c r="AY20" s="52">
        <v>0</v>
      </c>
      <c r="AZ20" s="55">
        <v>0</v>
      </c>
      <c r="BA20" s="56" t="s">
        <v>2003</v>
      </c>
      <c r="BB20" s="56" t="s">
        <v>2004</v>
      </c>
      <c r="BC20" s="56" t="s">
        <v>2004</v>
      </c>
    </row>
    <row r="21" spans="1:55" ht="111.75" x14ac:dyDescent="0.2">
      <c r="A21" s="971"/>
      <c r="B21" s="973"/>
      <c r="C21" s="976"/>
      <c r="D21" s="979"/>
      <c r="E21" s="986"/>
      <c r="F21" s="982"/>
      <c r="G21" s="1006"/>
      <c r="H21" s="988"/>
      <c r="I21" s="993"/>
      <c r="J21" s="994"/>
      <c r="K21" s="998"/>
      <c r="L21" s="1003"/>
      <c r="M21" s="805" t="s">
        <v>1958</v>
      </c>
      <c r="N21" s="803" t="s">
        <v>1930</v>
      </c>
      <c r="O21" s="807">
        <v>3</v>
      </c>
      <c r="P21" s="47">
        <v>0.5</v>
      </c>
      <c r="Q21" s="47">
        <v>0.5</v>
      </c>
      <c r="R21" s="903"/>
      <c r="S21" s="48">
        <v>0</v>
      </c>
      <c r="T21" s="906"/>
      <c r="U21" s="48">
        <v>0</v>
      </c>
      <c r="V21" s="906"/>
      <c r="W21" s="48">
        <v>0</v>
      </c>
      <c r="X21" s="906"/>
      <c r="Y21" s="48">
        <v>0</v>
      </c>
      <c r="Z21" s="906"/>
      <c r="AA21" s="48">
        <v>0</v>
      </c>
      <c r="AB21" s="906"/>
      <c r="AC21" s="48">
        <v>0</v>
      </c>
      <c r="AD21" s="906"/>
      <c r="AE21" s="48">
        <v>0</v>
      </c>
      <c r="AF21" s="896"/>
      <c r="AG21" s="49">
        <v>24369230</v>
      </c>
      <c r="AH21" s="896"/>
      <c r="AI21" s="49">
        <v>0</v>
      </c>
      <c r="AJ21" s="900"/>
      <c r="AK21" s="102">
        <f t="shared" si="4"/>
        <v>24369230</v>
      </c>
      <c r="AL21" s="888">
        <v>2444</v>
      </c>
      <c r="AM21" s="889">
        <v>3872</v>
      </c>
      <c r="AN21" s="889">
        <v>4033</v>
      </c>
      <c r="AO21" s="889">
        <v>7785</v>
      </c>
      <c r="AP21" s="889">
        <v>14556</v>
      </c>
      <c r="AQ21" s="889">
        <v>2316</v>
      </c>
      <c r="AR21" s="890">
        <f t="shared" ref="AR21" si="11">SUM(AL21:AQ21)</f>
        <v>35006</v>
      </c>
      <c r="AS21" s="889">
        <v>17977</v>
      </c>
      <c r="AT21" s="889">
        <v>17029</v>
      </c>
      <c r="AU21" s="890">
        <f t="shared" ref="AU21" si="12">SUM(AS21:AT21)</f>
        <v>35006</v>
      </c>
      <c r="AV21" s="54">
        <v>0</v>
      </c>
      <c r="AW21" s="52">
        <v>0</v>
      </c>
      <c r="AX21" s="889">
        <v>786</v>
      </c>
      <c r="AY21" s="52">
        <v>0</v>
      </c>
      <c r="AZ21" s="55">
        <v>0</v>
      </c>
      <c r="BA21" s="891" t="s">
        <v>2000</v>
      </c>
      <c r="BB21" s="893" t="s">
        <v>2002</v>
      </c>
      <c r="BC21" s="892" t="s">
        <v>2001</v>
      </c>
    </row>
    <row r="22" spans="1:55" ht="45" x14ac:dyDescent="0.2">
      <c r="A22" s="971"/>
      <c r="B22" s="973"/>
      <c r="C22" s="976"/>
      <c r="D22" s="979"/>
      <c r="E22" s="986"/>
      <c r="F22" s="982"/>
      <c r="G22" s="1006"/>
      <c r="H22" s="988"/>
      <c r="I22" s="993"/>
      <c r="J22" s="994"/>
      <c r="K22" s="998"/>
      <c r="L22" s="1003"/>
      <c r="M22" s="806" t="s">
        <v>1959</v>
      </c>
      <c r="N22" s="804" t="s">
        <v>1930</v>
      </c>
      <c r="O22" s="808">
        <v>3</v>
      </c>
      <c r="P22" s="47">
        <v>0</v>
      </c>
      <c r="Q22" s="47">
        <v>0</v>
      </c>
      <c r="R22" s="903"/>
      <c r="S22" s="107">
        <v>0</v>
      </c>
      <c r="T22" s="906"/>
      <c r="U22" s="107">
        <v>0</v>
      </c>
      <c r="V22" s="906"/>
      <c r="W22" s="107">
        <v>0</v>
      </c>
      <c r="X22" s="906"/>
      <c r="Y22" s="107">
        <v>0</v>
      </c>
      <c r="Z22" s="906"/>
      <c r="AA22" s="107">
        <v>0</v>
      </c>
      <c r="AB22" s="906"/>
      <c r="AC22" s="107">
        <v>0</v>
      </c>
      <c r="AD22" s="906"/>
      <c r="AE22" s="107">
        <v>0</v>
      </c>
      <c r="AF22" s="896"/>
      <c r="AG22" s="109">
        <v>0</v>
      </c>
      <c r="AH22" s="896"/>
      <c r="AI22" s="108">
        <v>0</v>
      </c>
      <c r="AJ22" s="900"/>
      <c r="AK22" s="102">
        <f t="shared" si="4"/>
        <v>0</v>
      </c>
      <c r="AL22" s="51">
        <v>0</v>
      </c>
      <c r="AM22" s="52">
        <v>0</v>
      </c>
      <c r="AN22" s="52">
        <v>0</v>
      </c>
      <c r="AO22" s="52">
        <v>0</v>
      </c>
      <c r="AP22" s="52">
        <v>0</v>
      </c>
      <c r="AQ22" s="52">
        <v>0</v>
      </c>
      <c r="AR22" s="53">
        <f t="shared" ref="AR22:AR25" si="13">SUM(AL22:AQ22)</f>
        <v>0</v>
      </c>
      <c r="AS22" s="54">
        <v>0</v>
      </c>
      <c r="AT22" s="52">
        <v>0</v>
      </c>
      <c r="AU22" s="53">
        <v>0</v>
      </c>
      <c r="AV22" s="54">
        <v>0</v>
      </c>
      <c r="AW22" s="52">
        <v>0</v>
      </c>
      <c r="AX22" s="52">
        <v>0</v>
      </c>
      <c r="AY22" s="52">
        <v>0</v>
      </c>
      <c r="AZ22" s="55">
        <v>0</v>
      </c>
      <c r="BA22" s="56" t="s">
        <v>2024</v>
      </c>
      <c r="BB22" s="56" t="s">
        <v>2024</v>
      </c>
      <c r="BC22" s="57" t="s">
        <v>2024</v>
      </c>
    </row>
    <row r="23" spans="1:55" ht="56.25" x14ac:dyDescent="0.2">
      <c r="A23" s="971"/>
      <c r="B23" s="973"/>
      <c r="C23" s="976"/>
      <c r="D23" s="979"/>
      <c r="E23" s="986"/>
      <c r="F23" s="982"/>
      <c r="G23" s="1006"/>
      <c r="H23" s="988"/>
      <c r="I23" s="993"/>
      <c r="J23" s="994"/>
      <c r="K23" s="998"/>
      <c r="L23" s="1003"/>
      <c r="M23" s="862" t="s">
        <v>1960</v>
      </c>
      <c r="N23" s="863" t="s">
        <v>1930</v>
      </c>
      <c r="O23" s="864">
        <v>3</v>
      </c>
      <c r="P23" s="47">
        <v>0</v>
      </c>
      <c r="Q23" s="47">
        <v>0</v>
      </c>
      <c r="R23" s="903"/>
      <c r="S23" s="48">
        <v>0</v>
      </c>
      <c r="T23" s="906"/>
      <c r="U23" s="48">
        <v>0</v>
      </c>
      <c r="V23" s="906"/>
      <c r="W23" s="48">
        <v>0</v>
      </c>
      <c r="X23" s="906"/>
      <c r="Y23" s="48">
        <v>0</v>
      </c>
      <c r="Z23" s="906"/>
      <c r="AA23" s="48">
        <v>0</v>
      </c>
      <c r="AB23" s="906"/>
      <c r="AC23" s="48">
        <v>0</v>
      </c>
      <c r="AD23" s="906"/>
      <c r="AE23" s="48">
        <v>0</v>
      </c>
      <c r="AF23" s="896"/>
      <c r="AG23" s="50">
        <v>0</v>
      </c>
      <c r="AH23" s="896"/>
      <c r="AI23" s="49">
        <v>0</v>
      </c>
      <c r="AJ23" s="900"/>
      <c r="AK23" s="102">
        <f t="shared" si="4"/>
        <v>0</v>
      </c>
      <c r="AL23" s="51">
        <v>0</v>
      </c>
      <c r="AM23" s="52">
        <v>0</v>
      </c>
      <c r="AN23" s="52">
        <v>0</v>
      </c>
      <c r="AO23" s="52">
        <v>0</v>
      </c>
      <c r="AP23" s="52">
        <v>0</v>
      </c>
      <c r="AQ23" s="52">
        <v>0</v>
      </c>
      <c r="AR23" s="53">
        <f t="shared" si="13"/>
        <v>0</v>
      </c>
      <c r="AS23" s="54">
        <v>0</v>
      </c>
      <c r="AT23" s="52">
        <v>0</v>
      </c>
      <c r="AU23" s="53">
        <v>0</v>
      </c>
      <c r="AV23" s="54">
        <v>0</v>
      </c>
      <c r="AW23" s="52">
        <v>0</v>
      </c>
      <c r="AX23" s="52">
        <v>0</v>
      </c>
      <c r="AY23" s="52">
        <v>0</v>
      </c>
      <c r="AZ23" s="55">
        <v>0</v>
      </c>
      <c r="BA23" s="56" t="s">
        <v>2024</v>
      </c>
      <c r="BB23" s="56" t="s">
        <v>2024</v>
      </c>
      <c r="BC23" s="57" t="s">
        <v>2024</v>
      </c>
    </row>
    <row r="24" spans="1:55" ht="33.75" x14ac:dyDescent="0.2">
      <c r="A24" s="971"/>
      <c r="B24" s="973"/>
      <c r="C24" s="976"/>
      <c r="D24" s="979"/>
      <c r="E24" s="986"/>
      <c r="F24" s="982"/>
      <c r="G24" s="1006"/>
      <c r="H24" s="988"/>
      <c r="I24" s="993"/>
      <c r="J24" s="994"/>
      <c r="K24" s="998"/>
      <c r="L24" s="1003"/>
      <c r="M24" s="805" t="s">
        <v>1936</v>
      </c>
      <c r="N24" s="803" t="s">
        <v>1930</v>
      </c>
      <c r="O24" s="807">
        <v>1</v>
      </c>
      <c r="P24" s="47">
        <v>0</v>
      </c>
      <c r="Q24" s="47">
        <v>0</v>
      </c>
      <c r="R24" s="903"/>
      <c r="S24" s="48">
        <v>0</v>
      </c>
      <c r="T24" s="906"/>
      <c r="U24" s="48">
        <v>0</v>
      </c>
      <c r="V24" s="906"/>
      <c r="W24" s="48">
        <v>0</v>
      </c>
      <c r="X24" s="906"/>
      <c r="Y24" s="48">
        <v>0</v>
      </c>
      <c r="Z24" s="906"/>
      <c r="AA24" s="48">
        <v>0</v>
      </c>
      <c r="AB24" s="906"/>
      <c r="AC24" s="48">
        <v>0</v>
      </c>
      <c r="AD24" s="906"/>
      <c r="AE24" s="48">
        <v>0</v>
      </c>
      <c r="AF24" s="896"/>
      <c r="AG24" s="50">
        <v>0</v>
      </c>
      <c r="AH24" s="896"/>
      <c r="AI24" s="49">
        <v>0</v>
      </c>
      <c r="AJ24" s="900"/>
      <c r="AK24" s="102">
        <f t="shared" si="4"/>
        <v>0</v>
      </c>
      <c r="AL24" s="51">
        <v>0</v>
      </c>
      <c r="AM24" s="52">
        <v>0</v>
      </c>
      <c r="AN24" s="52">
        <v>0</v>
      </c>
      <c r="AO24" s="52">
        <v>0</v>
      </c>
      <c r="AP24" s="52">
        <v>0</v>
      </c>
      <c r="AQ24" s="52">
        <v>0</v>
      </c>
      <c r="AR24" s="53">
        <f t="shared" si="13"/>
        <v>0</v>
      </c>
      <c r="AS24" s="54">
        <v>0</v>
      </c>
      <c r="AT24" s="52">
        <v>0</v>
      </c>
      <c r="AU24" s="53">
        <v>0</v>
      </c>
      <c r="AV24" s="54">
        <v>0</v>
      </c>
      <c r="AW24" s="52">
        <v>0</v>
      </c>
      <c r="AX24" s="52">
        <v>0</v>
      </c>
      <c r="AY24" s="52">
        <v>0</v>
      </c>
      <c r="AZ24" s="55">
        <v>0</v>
      </c>
      <c r="BA24" s="56" t="s">
        <v>2024</v>
      </c>
      <c r="BB24" s="56" t="s">
        <v>2024</v>
      </c>
      <c r="BC24" s="57" t="s">
        <v>2024</v>
      </c>
    </row>
    <row r="25" spans="1:55" ht="33.75" x14ac:dyDescent="0.2">
      <c r="A25" s="971"/>
      <c r="B25" s="973"/>
      <c r="C25" s="976"/>
      <c r="D25" s="979"/>
      <c r="E25" s="986"/>
      <c r="F25" s="982"/>
      <c r="G25" s="1006"/>
      <c r="H25" s="988"/>
      <c r="I25" s="993"/>
      <c r="J25" s="994"/>
      <c r="K25" s="998"/>
      <c r="L25" s="1003"/>
      <c r="M25" s="805" t="s">
        <v>1961</v>
      </c>
      <c r="N25" s="803" t="s">
        <v>1930</v>
      </c>
      <c r="O25" s="807">
        <v>4</v>
      </c>
      <c r="P25" s="47">
        <v>0</v>
      </c>
      <c r="Q25" s="47">
        <v>0</v>
      </c>
      <c r="R25" s="903"/>
      <c r="S25" s="48">
        <v>0</v>
      </c>
      <c r="T25" s="906"/>
      <c r="U25" s="48">
        <v>0</v>
      </c>
      <c r="V25" s="906"/>
      <c r="W25" s="48">
        <v>0</v>
      </c>
      <c r="X25" s="906"/>
      <c r="Y25" s="48">
        <v>0</v>
      </c>
      <c r="Z25" s="906"/>
      <c r="AA25" s="48">
        <v>0</v>
      </c>
      <c r="AB25" s="906"/>
      <c r="AC25" s="48">
        <v>0</v>
      </c>
      <c r="AD25" s="906"/>
      <c r="AE25" s="48">
        <v>0</v>
      </c>
      <c r="AF25" s="896"/>
      <c r="AG25" s="50">
        <v>0</v>
      </c>
      <c r="AH25" s="896"/>
      <c r="AI25" s="49">
        <v>0</v>
      </c>
      <c r="AJ25" s="900"/>
      <c r="AK25" s="102">
        <f t="shared" si="4"/>
        <v>0</v>
      </c>
      <c r="AL25" s="51">
        <v>0</v>
      </c>
      <c r="AM25" s="52">
        <v>0</v>
      </c>
      <c r="AN25" s="52">
        <v>0</v>
      </c>
      <c r="AO25" s="52">
        <v>0</v>
      </c>
      <c r="AP25" s="52">
        <v>0</v>
      </c>
      <c r="AQ25" s="52">
        <v>0</v>
      </c>
      <c r="AR25" s="53">
        <f t="shared" si="13"/>
        <v>0</v>
      </c>
      <c r="AS25" s="54">
        <v>0</v>
      </c>
      <c r="AT25" s="52">
        <v>0</v>
      </c>
      <c r="AU25" s="53">
        <v>0</v>
      </c>
      <c r="AV25" s="54">
        <v>0</v>
      </c>
      <c r="AW25" s="52">
        <v>0</v>
      </c>
      <c r="AX25" s="52">
        <v>0</v>
      </c>
      <c r="AY25" s="52">
        <v>0</v>
      </c>
      <c r="AZ25" s="55">
        <v>0</v>
      </c>
      <c r="BA25" s="56" t="s">
        <v>2024</v>
      </c>
      <c r="BB25" s="56" t="s">
        <v>2024</v>
      </c>
      <c r="BC25" s="57" t="s">
        <v>2024</v>
      </c>
    </row>
    <row r="26" spans="1:55" ht="93.75" x14ac:dyDescent="0.2">
      <c r="A26" s="971"/>
      <c r="B26" s="973"/>
      <c r="C26" s="976"/>
      <c r="D26" s="979"/>
      <c r="E26" s="986"/>
      <c r="F26" s="982"/>
      <c r="G26" s="1006"/>
      <c r="H26" s="988"/>
      <c r="I26" s="993"/>
      <c r="J26" s="994"/>
      <c r="K26" s="998"/>
      <c r="L26" s="1003"/>
      <c r="M26" s="805" t="s">
        <v>1937</v>
      </c>
      <c r="N26" s="803" t="s">
        <v>1930</v>
      </c>
      <c r="O26" s="807">
        <v>4</v>
      </c>
      <c r="P26" s="47">
        <v>1</v>
      </c>
      <c r="Q26" s="47">
        <v>1</v>
      </c>
      <c r="R26" s="903"/>
      <c r="S26" s="48">
        <v>0</v>
      </c>
      <c r="T26" s="906"/>
      <c r="U26" s="48">
        <v>0</v>
      </c>
      <c r="V26" s="906"/>
      <c r="W26" s="48">
        <v>0</v>
      </c>
      <c r="X26" s="906"/>
      <c r="Y26" s="48">
        <v>0</v>
      </c>
      <c r="Z26" s="906"/>
      <c r="AA26" s="48">
        <v>0</v>
      </c>
      <c r="AB26" s="906"/>
      <c r="AC26" s="48">
        <v>0</v>
      </c>
      <c r="AD26" s="906"/>
      <c r="AE26" s="48">
        <v>0</v>
      </c>
      <c r="AF26" s="896"/>
      <c r="AG26" s="50">
        <v>807836786</v>
      </c>
      <c r="AH26" s="896"/>
      <c r="AI26" s="49">
        <v>0</v>
      </c>
      <c r="AJ26" s="900"/>
      <c r="AK26" s="102">
        <f t="shared" si="4"/>
        <v>807836786</v>
      </c>
      <c r="AL26" s="888">
        <v>2444</v>
      </c>
      <c r="AM26" s="889">
        <v>3872</v>
      </c>
      <c r="AN26" s="889">
        <v>4033</v>
      </c>
      <c r="AO26" s="889">
        <v>7785</v>
      </c>
      <c r="AP26" s="889">
        <v>14556</v>
      </c>
      <c r="AQ26" s="889">
        <v>2316</v>
      </c>
      <c r="AR26" s="890">
        <f t="shared" ref="AR26" si="14">SUM(AL26:AQ26)</f>
        <v>35006</v>
      </c>
      <c r="AS26" s="889">
        <v>17977</v>
      </c>
      <c r="AT26" s="889">
        <v>17029</v>
      </c>
      <c r="AU26" s="890">
        <f t="shared" ref="AU26" si="15">SUM(AS26:AT26)</f>
        <v>35006</v>
      </c>
      <c r="AV26" s="54">
        <v>0</v>
      </c>
      <c r="AW26" s="52">
        <v>0</v>
      </c>
      <c r="AX26" s="889">
        <v>786</v>
      </c>
      <c r="AY26" s="52">
        <v>0</v>
      </c>
      <c r="AZ26" s="55">
        <v>0</v>
      </c>
      <c r="BA26" s="884" t="s">
        <v>2006</v>
      </c>
      <c r="BB26" s="56" t="s">
        <v>2004</v>
      </c>
      <c r="BC26" s="56" t="s">
        <v>2004</v>
      </c>
    </row>
    <row r="27" spans="1:55" ht="48" x14ac:dyDescent="0.2">
      <c r="A27" s="971"/>
      <c r="B27" s="974"/>
      <c r="C27" s="977"/>
      <c r="D27" s="980"/>
      <c r="E27" s="986"/>
      <c r="F27" s="983"/>
      <c r="G27" s="1007"/>
      <c r="H27" s="989"/>
      <c r="I27" s="993"/>
      <c r="J27" s="994"/>
      <c r="K27" s="998"/>
      <c r="L27" s="1003"/>
      <c r="M27" s="806" t="s">
        <v>1962</v>
      </c>
      <c r="N27" s="804" t="s">
        <v>1930</v>
      </c>
      <c r="O27" s="808">
        <v>4</v>
      </c>
      <c r="P27" s="47">
        <v>1</v>
      </c>
      <c r="Q27" s="47">
        <v>1</v>
      </c>
      <c r="R27" s="903"/>
      <c r="S27" s="107">
        <v>0</v>
      </c>
      <c r="T27" s="906"/>
      <c r="U27" s="107">
        <v>0</v>
      </c>
      <c r="V27" s="906"/>
      <c r="W27" s="107">
        <v>0</v>
      </c>
      <c r="X27" s="906"/>
      <c r="Y27" s="107">
        <v>0</v>
      </c>
      <c r="Z27" s="906"/>
      <c r="AA27" s="107">
        <v>0</v>
      </c>
      <c r="AB27" s="906"/>
      <c r="AC27" s="107">
        <v>0</v>
      </c>
      <c r="AD27" s="906"/>
      <c r="AE27" s="107">
        <v>0</v>
      </c>
      <c r="AF27" s="896"/>
      <c r="AG27" s="109">
        <v>19366438</v>
      </c>
      <c r="AH27" s="896"/>
      <c r="AI27" s="108">
        <v>0</v>
      </c>
      <c r="AJ27" s="901"/>
      <c r="AK27" s="102">
        <f t="shared" si="4"/>
        <v>19366438</v>
      </c>
      <c r="AL27" s="888">
        <v>2444</v>
      </c>
      <c r="AM27" s="889">
        <v>3872</v>
      </c>
      <c r="AN27" s="889">
        <v>4033</v>
      </c>
      <c r="AO27" s="889">
        <v>7785</v>
      </c>
      <c r="AP27" s="889">
        <v>14556</v>
      </c>
      <c r="AQ27" s="889">
        <v>2316</v>
      </c>
      <c r="AR27" s="890">
        <f t="shared" ref="AR27" si="16">SUM(AL27:AQ27)</f>
        <v>35006</v>
      </c>
      <c r="AS27" s="889">
        <v>17977</v>
      </c>
      <c r="AT27" s="889">
        <v>17029</v>
      </c>
      <c r="AU27" s="890">
        <f t="shared" ref="AU27" si="17">SUM(AS27:AT27)</f>
        <v>35006</v>
      </c>
      <c r="AV27" s="54">
        <v>0</v>
      </c>
      <c r="AW27" s="52">
        <v>0</v>
      </c>
      <c r="AX27" s="889">
        <v>786</v>
      </c>
      <c r="AY27" s="52">
        <v>0</v>
      </c>
      <c r="AZ27" s="55">
        <v>0</v>
      </c>
      <c r="BA27" s="56" t="s">
        <v>2025</v>
      </c>
      <c r="BB27" s="56" t="s">
        <v>2004</v>
      </c>
      <c r="BC27" s="56" t="s">
        <v>2004</v>
      </c>
    </row>
    <row r="28" spans="1:55" ht="9.9499999999999993" customHeight="1" thickBot="1" x14ac:dyDescent="0.25">
      <c r="A28" s="972"/>
      <c r="B28" s="975"/>
      <c r="C28" s="978"/>
      <c r="D28" s="981"/>
      <c r="E28" s="987"/>
      <c r="F28" s="984"/>
      <c r="G28" s="1008"/>
      <c r="H28" s="990"/>
      <c r="I28" s="995"/>
      <c r="J28" s="996"/>
      <c r="K28" s="999"/>
      <c r="L28" s="1004"/>
      <c r="M28" s="179"/>
      <c r="N28" s="180"/>
      <c r="O28" s="181"/>
      <c r="P28" s="116"/>
      <c r="Q28" s="116"/>
      <c r="R28" s="904"/>
      <c r="S28" s="182"/>
      <c r="T28" s="907"/>
      <c r="U28" s="183"/>
      <c r="V28" s="907"/>
      <c r="W28" s="183"/>
      <c r="X28" s="907"/>
      <c r="Y28" s="183"/>
      <c r="Z28" s="907"/>
      <c r="AA28" s="183"/>
      <c r="AB28" s="907"/>
      <c r="AC28" s="183"/>
      <c r="AD28" s="907"/>
      <c r="AE28" s="183"/>
      <c r="AF28" s="897"/>
      <c r="AG28" s="184"/>
      <c r="AH28" s="897"/>
      <c r="AI28" s="183"/>
      <c r="AJ28" s="117"/>
      <c r="AK28" s="118"/>
      <c r="AL28" s="185"/>
      <c r="AM28" s="186"/>
      <c r="AN28" s="186"/>
      <c r="AO28" s="186"/>
      <c r="AP28" s="186"/>
      <c r="AQ28" s="186"/>
      <c r="AR28" s="119"/>
      <c r="AS28" s="187"/>
      <c r="AT28" s="186"/>
      <c r="AU28" s="119"/>
      <c r="AV28" s="187"/>
      <c r="AW28" s="186"/>
      <c r="AX28" s="186"/>
      <c r="AY28" s="186"/>
      <c r="AZ28" s="188"/>
      <c r="BA28" s="189"/>
      <c r="BB28" s="189"/>
      <c r="BC28" s="190"/>
    </row>
    <row r="29" spans="1:55" ht="6" customHeight="1" x14ac:dyDescent="0.2">
      <c r="A29" s="155"/>
      <c r="B29" s="191"/>
      <c r="C29" s="191"/>
      <c r="D29" s="191"/>
      <c r="E29" s="191"/>
      <c r="F29" s="191"/>
      <c r="G29" s="191"/>
      <c r="H29" s="191"/>
      <c r="I29" s="1005"/>
      <c r="J29" s="1005"/>
      <c r="K29" s="191"/>
      <c r="L29" s="191"/>
      <c r="M29" s="191"/>
      <c r="N29" s="191"/>
      <c r="O29" s="191"/>
      <c r="P29" s="191"/>
      <c r="Q29" s="191"/>
      <c r="R29" s="191"/>
      <c r="S29" s="191"/>
      <c r="T29" s="191"/>
      <c r="U29" s="191"/>
      <c r="V29" s="191"/>
      <c r="W29" s="191"/>
      <c r="X29" s="191"/>
      <c r="Y29" s="191"/>
      <c r="Z29" s="191"/>
      <c r="AA29" s="191"/>
      <c r="AB29" s="191"/>
      <c r="AC29" s="191"/>
      <c r="AD29" s="191"/>
      <c r="AE29" s="191"/>
      <c r="AF29" s="191"/>
      <c r="AG29" s="191"/>
      <c r="AH29" s="191"/>
      <c r="AI29" s="191"/>
      <c r="AJ29" s="191"/>
      <c r="AK29" s="192"/>
      <c r="AL29" s="192"/>
      <c r="AM29" s="192"/>
      <c r="AN29" s="192"/>
      <c r="AO29" s="192"/>
      <c r="AP29" s="192"/>
      <c r="AQ29" s="193"/>
      <c r="AR29" s="192"/>
      <c r="AS29" s="192"/>
      <c r="AT29" s="192"/>
      <c r="AU29" s="192"/>
      <c r="AV29" s="192"/>
      <c r="AW29" s="192"/>
      <c r="AX29" s="192"/>
      <c r="AY29" s="192"/>
      <c r="AZ29" s="192"/>
      <c r="BA29" s="192"/>
      <c r="BB29" s="192"/>
      <c r="BC29" s="155"/>
    </row>
    <row r="30" spans="1:55" ht="72" customHeight="1" x14ac:dyDescent="0.2">
      <c r="A30" s="970">
        <v>2</v>
      </c>
      <c r="B30" s="160" t="s">
        <v>1705</v>
      </c>
      <c r="C30" s="161" t="s">
        <v>1706</v>
      </c>
      <c r="D30" s="162" t="s">
        <v>21</v>
      </c>
      <c r="E30" s="162" t="s">
        <v>1892</v>
      </c>
      <c r="F30" s="161" t="s">
        <v>1707</v>
      </c>
      <c r="G30" s="163" t="s">
        <v>1679</v>
      </c>
      <c r="H30" s="163" t="s">
        <v>1680</v>
      </c>
      <c r="I30" s="164" t="s">
        <v>1908</v>
      </c>
      <c r="J30" s="165">
        <f>+$N$3</f>
        <v>2019</v>
      </c>
      <c r="K30" s="163" t="s">
        <v>1925</v>
      </c>
      <c r="L30" s="164" t="s">
        <v>1986</v>
      </c>
      <c r="M30" s="161" t="s">
        <v>1708</v>
      </c>
      <c r="N30" s="161" t="s">
        <v>1709</v>
      </c>
      <c r="O30" s="161" t="s">
        <v>1710</v>
      </c>
      <c r="P30" s="161" t="s">
        <v>1995</v>
      </c>
      <c r="Q30" s="161" t="s">
        <v>1987</v>
      </c>
      <c r="R30" s="166">
        <f>SUM(R31:R37)</f>
        <v>0</v>
      </c>
      <c r="S30" s="167">
        <f t="shared" ref="S30:AJ30" si="18">SUM(S31:S37)</f>
        <v>0</v>
      </c>
      <c r="T30" s="168">
        <f t="shared" si="18"/>
        <v>0</v>
      </c>
      <c r="U30" s="169">
        <f t="shared" si="18"/>
        <v>0</v>
      </c>
      <c r="V30" s="168">
        <f t="shared" si="18"/>
        <v>0</v>
      </c>
      <c r="W30" s="169">
        <f t="shared" si="18"/>
        <v>0</v>
      </c>
      <c r="X30" s="168">
        <f t="shared" si="18"/>
        <v>0</v>
      </c>
      <c r="Y30" s="169">
        <f t="shared" si="18"/>
        <v>0</v>
      </c>
      <c r="Z30" s="168">
        <f t="shared" si="18"/>
        <v>0</v>
      </c>
      <c r="AA30" s="169">
        <f t="shared" si="18"/>
        <v>0</v>
      </c>
      <c r="AB30" s="168">
        <f t="shared" si="18"/>
        <v>0</v>
      </c>
      <c r="AC30" s="169">
        <f t="shared" si="18"/>
        <v>0</v>
      </c>
      <c r="AD30" s="168">
        <f t="shared" si="18"/>
        <v>0</v>
      </c>
      <c r="AE30" s="169">
        <f t="shared" si="18"/>
        <v>0</v>
      </c>
      <c r="AF30" s="168">
        <f t="shared" si="18"/>
        <v>0</v>
      </c>
      <c r="AG30" s="170">
        <f t="shared" si="18"/>
        <v>0</v>
      </c>
      <c r="AH30" s="168">
        <f t="shared" si="18"/>
        <v>0</v>
      </c>
      <c r="AI30" s="169">
        <f t="shared" si="18"/>
        <v>0</v>
      </c>
      <c r="AJ30" s="171">
        <f t="shared" si="18"/>
        <v>0</v>
      </c>
      <c r="AK30" s="172">
        <f>SUM(AK31:AK37)</f>
        <v>0</v>
      </c>
      <c r="AL30" s="865"/>
      <c r="AM30" s="866"/>
      <c r="AN30" s="866"/>
      <c r="AO30" s="866"/>
      <c r="AP30" s="866"/>
      <c r="AQ30" s="866"/>
      <c r="AR30" s="867"/>
      <c r="AS30" s="868"/>
      <c r="AT30" s="866"/>
      <c r="AU30" s="867"/>
      <c r="AV30" s="868"/>
      <c r="AW30" s="866"/>
      <c r="AX30" s="866"/>
      <c r="AY30" s="866"/>
      <c r="AZ30" s="869"/>
      <c r="BA30" s="44" t="s">
        <v>1685</v>
      </c>
      <c r="BB30" s="44" t="s">
        <v>1989</v>
      </c>
      <c r="BC30" s="45" t="s">
        <v>1687</v>
      </c>
    </row>
    <row r="31" spans="1:55" ht="33.75" customHeight="1" x14ac:dyDescent="0.2">
      <c r="A31" s="971"/>
      <c r="B31" s="973" t="str">
        <f>VLOOKUP($D$9,'PROYECTOS REGISTRADOS'!$A$2:$D$82,4,0)</f>
        <v>Mejoramiento de la Cobertura de Alcantarillado en el Área Urbana y Área Rural en el Municipio de Tocancipá, Cundinamarca, Centro Oriente</v>
      </c>
      <c r="C31" s="976" t="str">
        <f>VLOOKUP($D$9,'PROYECTOS REGISTRADOS'!$A$2:$D$82,3,0)</f>
        <v>2016-25817-0033</v>
      </c>
      <c r="D31" s="979" t="s">
        <v>1397</v>
      </c>
      <c r="E31" s="985" t="str">
        <f>IF(D31=0,"0-0",(VLOOKUP(D31,'CONSOLIDADO PLAN DESARROLLO'!$EL$9:$ET$304,2,0)))</f>
        <v>Diseñar y construir Plantas de Tratamiento de Aguas Residuales</v>
      </c>
      <c r="F31" s="982" t="str">
        <f>IF(D31=0,"0-0",(VLOOKUP(D31,'CONSOLIDADO PLAN DESARROLLO'!$EL$9:$ET$304,3,0)))</f>
        <v xml:space="preserve">No. de Plantas de Tratamiento de Aguas Residuales diseñadas </v>
      </c>
      <c r="G31" s="1006">
        <f>IF(D31=0,"0-0",(VLOOKUP(D31,'CONSOLIDADO PLAN DESARROLLO'!$EL$9:$ET$304,4,0)))</f>
        <v>0</v>
      </c>
      <c r="H31" s="988">
        <f>IF(D31=0,"0-0",(VLOOKUP(D31,'CONSOLIDADO PLAN DESARROLLO'!$EL$9:$ET$304,5,0)))</f>
        <v>1</v>
      </c>
      <c r="I31" s="991">
        <f>IF(D31=0,"0-0",(VLOOKUP(D31,'CONSOLIDADO PLAN DESARROLLO'!$EL$9:$ET$304,$R$3,0)))</f>
        <v>0</v>
      </c>
      <c r="J31" s="992"/>
      <c r="K31" s="1000">
        <v>0</v>
      </c>
      <c r="L31" s="1002">
        <v>1</v>
      </c>
      <c r="M31" s="805" t="s">
        <v>1929</v>
      </c>
      <c r="N31" s="803" t="s">
        <v>1930</v>
      </c>
      <c r="O31" s="807">
        <v>1</v>
      </c>
      <c r="P31" s="47">
        <v>0</v>
      </c>
      <c r="Q31" s="47">
        <v>0</v>
      </c>
      <c r="R31" s="902">
        <f>VLOOKUP($D31,'[4]Tablero Logro Metas 2019'!$AK$7:$AS$302,3,0)</f>
        <v>0</v>
      </c>
      <c r="S31" s="47">
        <v>0</v>
      </c>
      <c r="T31" s="905">
        <f>VLOOKUP($D31,'[4]Tablero Logro Metas 2019'!$AK$7:$AS$302,4,0)</f>
        <v>0</v>
      </c>
      <c r="U31" s="47">
        <v>0</v>
      </c>
      <c r="V31" s="905">
        <f>VLOOKUP($D31,'[4]Tablero Logro Metas 2019'!$AK$7:$AS$302,5,0)</f>
        <v>0</v>
      </c>
      <c r="W31" s="47">
        <v>0</v>
      </c>
      <c r="X31" s="905">
        <f>VLOOKUP($D31,'[4]Tablero Logro Metas 2019'!$AK$7:$AS$302,6,0)</f>
        <v>0</v>
      </c>
      <c r="Y31" s="47">
        <v>0</v>
      </c>
      <c r="Z31" s="905">
        <f>VLOOKUP($D31,'[4]Tablero Logro Metas 2019'!$AK$7:$AS$302,7,0)</f>
        <v>0</v>
      </c>
      <c r="AA31" s="47">
        <v>0</v>
      </c>
      <c r="AB31" s="905">
        <f>VLOOKUP($D31,'[4]Tablero Logro Metas 2019'!$AK$7:$AS$302,8,0)</f>
        <v>0</v>
      </c>
      <c r="AC31" s="47">
        <v>0</v>
      </c>
      <c r="AD31" s="905">
        <f>VLOOKUP($D31,'[4]Tablero Logro Metas 2019'!$AK$7:$AS$302,9,0)</f>
        <v>0</v>
      </c>
      <c r="AE31" s="47">
        <v>0</v>
      </c>
      <c r="AF31" s="895"/>
      <c r="AG31" s="47">
        <v>0</v>
      </c>
      <c r="AH31" s="895"/>
      <c r="AI31" s="47">
        <v>0</v>
      </c>
      <c r="AJ31" s="899">
        <f>+R31+T31+V31+X31+Z31+AB31+AD31+AF31+AH31</f>
        <v>0</v>
      </c>
      <c r="AK31" s="102">
        <f>AC31+AE31+AG31+S31+U31+W31+Y31+AA31+AI31</f>
        <v>0</v>
      </c>
      <c r="AL31" s="51">
        <v>0</v>
      </c>
      <c r="AM31" s="52">
        <v>0</v>
      </c>
      <c r="AN31" s="52">
        <v>0</v>
      </c>
      <c r="AO31" s="52">
        <v>0</v>
      </c>
      <c r="AP31" s="52">
        <v>0</v>
      </c>
      <c r="AQ31" s="52">
        <v>0</v>
      </c>
      <c r="AR31" s="53">
        <f t="shared" ref="AR31:AR33" si="19">SUM(AL31:AQ31)</f>
        <v>0</v>
      </c>
      <c r="AS31" s="54">
        <v>0</v>
      </c>
      <c r="AT31" s="52">
        <v>0</v>
      </c>
      <c r="AU31" s="53">
        <v>0</v>
      </c>
      <c r="AV31" s="54">
        <v>0</v>
      </c>
      <c r="AW31" s="52">
        <v>0</v>
      </c>
      <c r="AX31" s="52">
        <v>0</v>
      </c>
      <c r="AY31" s="52">
        <v>0</v>
      </c>
      <c r="AZ31" s="55">
        <v>0</v>
      </c>
      <c r="BA31" s="56" t="s">
        <v>2024</v>
      </c>
      <c r="BB31" s="56" t="s">
        <v>2024</v>
      </c>
      <c r="BC31" s="57" t="s">
        <v>2024</v>
      </c>
    </row>
    <row r="32" spans="1:55" ht="22.5" x14ac:dyDescent="0.2">
      <c r="A32" s="971"/>
      <c r="B32" s="973"/>
      <c r="C32" s="976"/>
      <c r="D32" s="979"/>
      <c r="E32" s="986"/>
      <c r="F32" s="982"/>
      <c r="G32" s="1006"/>
      <c r="H32" s="988"/>
      <c r="I32" s="993"/>
      <c r="J32" s="994"/>
      <c r="K32" s="1000"/>
      <c r="L32" s="1003"/>
      <c r="M32" s="805" t="s">
        <v>1963</v>
      </c>
      <c r="N32" s="803" t="s">
        <v>1930</v>
      </c>
      <c r="O32" s="807">
        <v>1</v>
      </c>
      <c r="P32" s="47">
        <v>0</v>
      </c>
      <c r="Q32" s="47">
        <v>0</v>
      </c>
      <c r="R32" s="903"/>
      <c r="S32" s="47">
        <v>0</v>
      </c>
      <c r="T32" s="906"/>
      <c r="U32" s="47">
        <v>0</v>
      </c>
      <c r="V32" s="906"/>
      <c r="W32" s="47">
        <v>0</v>
      </c>
      <c r="X32" s="906"/>
      <c r="Y32" s="47">
        <v>0</v>
      </c>
      <c r="Z32" s="906"/>
      <c r="AA32" s="47">
        <v>0</v>
      </c>
      <c r="AB32" s="906"/>
      <c r="AC32" s="47">
        <v>0</v>
      </c>
      <c r="AD32" s="906"/>
      <c r="AE32" s="47">
        <v>0</v>
      </c>
      <c r="AF32" s="896"/>
      <c r="AG32" s="47">
        <v>0</v>
      </c>
      <c r="AH32" s="896"/>
      <c r="AI32" s="47">
        <v>0</v>
      </c>
      <c r="AJ32" s="900"/>
      <c r="AK32" s="102">
        <f t="shared" ref="AK32:AK36" si="20">AC32+AE32+AG32+S32+U32+W32+Y32+AA32+AI32</f>
        <v>0</v>
      </c>
      <c r="AL32" s="51">
        <v>0</v>
      </c>
      <c r="AM32" s="52">
        <v>0</v>
      </c>
      <c r="AN32" s="52">
        <v>0</v>
      </c>
      <c r="AO32" s="52">
        <v>0</v>
      </c>
      <c r="AP32" s="52">
        <v>0</v>
      </c>
      <c r="AQ32" s="52">
        <v>0</v>
      </c>
      <c r="AR32" s="53">
        <f t="shared" si="19"/>
        <v>0</v>
      </c>
      <c r="AS32" s="54">
        <v>0</v>
      </c>
      <c r="AT32" s="52">
        <v>0</v>
      </c>
      <c r="AU32" s="53">
        <v>0</v>
      </c>
      <c r="AV32" s="54">
        <v>0</v>
      </c>
      <c r="AW32" s="52">
        <v>0</v>
      </c>
      <c r="AX32" s="52">
        <v>0</v>
      </c>
      <c r="AY32" s="52">
        <v>0</v>
      </c>
      <c r="AZ32" s="55">
        <v>0</v>
      </c>
      <c r="BA32" s="56" t="s">
        <v>2024</v>
      </c>
      <c r="BB32" s="56" t="s">
        <v>2024</v>
      </c>
      <c r="BC32" s="57" t="s">
        <v>2024</v>
      </c>
    </row>
    <row r="33" spans="1:55" ht="22.5" x14ac:dyDescent="0.2">
      <c r="A33" s="971"/>
      <c r="B33" s="973"/>
      <c r="C33" s="976"/>
      <c r="D33" s="979"/>
      <c r="E33" s="986"/>
      <c r="F33" s="982"/>
      <c r="G33" s="1006"/>
      <c r="H33" s="988"/>
      <c r="I33" s="993"/>
      <c r="J33" s="994"/>
      <c r="K33" s="1000"/>
      <c r="L33" s="1003"/>
      <c r="M33" s="805" t="s">
        <v>1964</v>
      </c>
      <c r="N33" s="803" t="s">
        <v>1930</v>
      </c>
      <c r="O33" s="807">
        <v>1</v>
      </c>
      <c r="P33" s="47">
        <v>0</v>
      </c>
      <c r="Q33" s="47">
        <v>0</v>
      </c>
      <c r="R33" s="903"/>
      <c r="S33" s="47">
        <v>0</v>
      </c>
      <c r="T33" s="906"/>
      <c r="U33" s="47">
        <v>0</v>
      </c>
      <c r="V33" s="906"/>
      <c r="W33" s="47">
        <v>0</v>
      </c>
      <c r="X33" s="906"/>
      <c r="Y33" s="47">
        <v>0</v>
      </c>
      <c r="Z33" s="906"/>
      <c r="AA33" s="47">
        <v>0</v>
      </c>
      <c r="AB33" s="906"/>
      <c r="AC33" s="47">
        <v>0</v>
      </c>
      <c r="AD33" s="906"/>
      <c r="AE33" s="47">
        <v>0</v>
      </c>
      <c r="AF33" s="896"/>
      <c r="AG33" s="47">
        <v>0</v>
      </c>
      <c r="AH33" s="896"/>
      <c r="AI33" s="47">
        <v>0</v>
      </c>
      <c r="AJ33" s="900"/>
      <c r="AK33" s="102">
        <f t="shared" si="20"/>
        <v>0</v>
      </c>
      <c r="AL33" s="51">
        <v>0</v>
      </c>
      <c r="AM33" s="52">
        <v>0</v>
      </c>
      <c r="AN33" s="52">
        <v>0</v>
      </c>
      <c r="AO33" s="52">
        <v>0</v>
      </c>
      <c r="AP33" s="52">
        <v>0</v>
      </c>
      <c r="AQ33" s="52">
        <v>0</v>
      </c>
      <c r="AR33" s="53">
        <f t="shared" si="19"/>
        <v>0</v>
      </c>
      <c r="AS33" s="54">
        <v>0</v>
      </c>
      <c r="AT33" s="52">
        <v>0</v>
      </c>
      <c r="AU33" s="53">
        <v>0</v>
      </c>
      <c r="AV33" s="54">
        <v>0</v>
      </c>
      <c r="AW33" s="52">
        <v>0</v>
      </c>
      <c r="AX33" s="52">
        <v>0</v>
      </c>
      <c r="AY33" s="52">
        <v>0</v>
      </c>
      <c r="AZ33" s="55">
        <v>0</v>
      </c>
      <c r="BA33" s="56" t="s">
        <v>2024</v>
      </c>
      <c r="BB33" s="56" t="s">
        <v>2024</v>
      </c>
      <c r="BC33" s="57" t="s">
        <v>2024</v>
      </c>
    </row>
    <row r="34" spans="1:55" ht="17.25" customHeight="1" x14ac:dyDescent="0.2">
      <c r="A34" s="971"/>
      <c r="B34" s="973"/>
      <c r="C34" s="976"/>
      <c r="D34" s="979"/>
      <c r="E34" s="986"/>
      <c r="F34" s="982"/>
      <c r="G34" s="1006"/>
      <c r="H34" s="988"/>
      <c r="I34" s="993"/>
      <c r="J34" s="994"/>
      <c r="K34" s="1000"/>
      <c r="L34" s="1003"/>
      <c r="M34" s="173"/>
      <c r="N34" s="174"/>
      <c r="O34" s="175"/>
      <c r="P34" s="47"/>
      <c r="Q34" s="47"/>
      <c r="R34" s="903"/>
      <c r="S34" s="48"/>
      <c r="T34" s="906"/>
      <c r="U34" s="49"/>
      <c r="V34" s="906"/>
      <c r="W34" s="49"/>
      <c r="X34" s="906"/>
      <c r="Y34" s="49"/>
      <c r="Z34" s="906"/>
      <c r="AA34" s="49"/>
      <c r="AB34" s="906"/>
      <c r="AC34" s="49"/>
      <c r="AD34" s="906"/>
      <c r="AE34" s="49"/>
      <c r="AF34" s="896"/>
      <c r="AG34" s="50"/>
      <c r="AH34" s="896"/>
      <c r="AI34" s="49"/>
      <c r="AJ34" s="900"/>
      <c r="AK34" s="102">
        <f t="shared" si="20"/>
        <v>0</v>
      </c>
      <c r="AL34" s="51"/>
      <c r="AM34" s="52"/>
      <c r="AN34" s="52"/>
      <c r="AO34" s="52"/>
      <c r="AP34" s="52"/>
      <c r="AQ34" s="52"/>
      <c r="AR34" s="53">
        <f t="shared" ref="AR34:AR36" si="21">SUM(AL34:AQ34)</f>
        <v>0</v>
      </c>
      <c r="AS34" s="54"/>
      <c r="AT34" s="52"/>
      <c r="AU34" s="53">
        <f t="shared" ref="AU34:AU35" si="22">SUM(AS34:AT34)</f>
        <v>0</v>
      </c>
      <c r="AV34" s="54"/>
      <c r="AW34" s="52"/>
      <c r="AX34" s="52"/>
      <c r="AY34" s="52"/>
      <c r="AZ34" s="55"/>
      <c r="BA34" s="56"/>
      <c r="BB34" s="56"/>
      <c r="BC34" s="57"/>
    </row>
    <row r="35" spans="1:55" ht="17.25" customHeight="1" x14ac:dyDescent="0.2">
      <c r="A35" s="971"/>
      <c r="B35" s="973"/>
      <c r="C35" s="976"/>
      <c r="D35" s="979"/>
      <c r="E35" s="986"/>
      <c r="F35" s="982"/>
      <c r="G35" s="1006"/>
      <c r="H35" s="988"/>
      <c r="I35" s="993"/>
      <c r="J35" s="994"/>
      <c r="K35" s="1000"/>
      <c r="L35" s="1003"/>
      <c r="M35" s="173"/>
      <c r="N35" s="174"/>
      <c r="O35" s="175"/>
      <c r="P35" s="47"/>
      <c r="Q35" s="47"/>
      <c r="R35" s="903"/>
      <c r="S35" s="48"/>
      <c r="T35" s="906"/>
      <c r="U35" s="49"/>
      <c r="V35" s="906"/>
      <c r="W35" s="49"/>
      <c r="X35" s="906"/>
      <c r="Y35" s="49"/>
      <c r="Z35" s="906"/>
      <c r="AA35" s="49"/>
      <c r="AB35" s="906"/>
      <c r="AC35" s="49"/>
      <c r="AD35" s="906"/>
      <c r="AE35" s="49"/>
      <c r="AF35" s="896"/>
      <c r="AG35" s="50"/>
      <c r="AH35" s="896"/>
      <c r="AI35" s="49"/>
      <c r="AJ35" s="900"/>
      <c r="AK35" s="102">
        <f t="shared" si="20"/>
        <v>0</v>
      </c>
      <c r="AL35" s="51"/>
      <c r="AM35" s="52"/>
      <c r="AN35" s="52"/>
      <c r="AO35" s="52"/>
      <c r="AP35" s="52"/>
      <c r="AQ35" s="52"/>
      <c r="AR35" s="53">
        <f t="shared" si="21"/>
        <v>0</v>
      </c>
      <c r="AS35" s="54"/>
      <c r="AT35" s="52"/>
      <c r="AU35" s="53">
        <f t="shared" si="22"/>
        <v>0</v>
      </c>
      <c r="AV35" s="54"/>
      <c r="AW35" s="52"/>
      <c r="AX35" s="52"/>
      <c r="AY35" s="52"/>
      <c r="AZ35" s="55"/>
      <c r="BA35" s="56"/>
      <c r="BB35" s="56"/>
      <c r="BC35" s="57"/>
    </row>
    <row r="36" spans="1:55" ht="17.25" customHeight="1" x14ac:dyDescent="0.2">
      <c r="A36" s="971"/>
      <c r="B36" s="974"/>
      <c r="C36" s="977"/>
      <c r="D36" s="980"/>
      <c r="E36" s="986"/>
      <c r="F36" s="983"/>
      <c r="G36" s="1007"/>
      <c r="H36" s="989"/>
      <c r="I36" s="993"/>
      <c r="J36" s="994"/>
      <c r="K36" s="997"/>
      <c r="L36" s="1003"/>
      <c r="M36" s="176"/>
      <c r="N36" s="177"/>
      <c r="O36" s="178"/>
      <c r="P36" s="106"/>
      <c r="Q36" s="106"/>
      <c r="R36" s="903"/>
      <c r="S36" s="107"/>
      <c r="T36" s="906"/>
      <c r="U36" s="108"/>
      <c r="V36" s="906"/>
      <c r="W36" s="108"/>
      <c r="X36" s="906"/>
      <c r="Y36" s="108"/>
      <c r="Z36" s="906"/>
      <c r="AA36" s="108"/>
      <c r="AB36" s="906"/>
      <c r="AC36" s="108"/>
      <c r="AD36" s="906"/>
      <c r="AE36" s="108"/>
      <c r="AF36" s="896"/>
      <c r="AG36" s="109"/>
      <c r="AH36" s="896"/>
      <c r="AI36" s="108"/>
      <c r="AJ36" s="901"/>
      <c r="AK36" s="102">
        <f t="shared" si="20"/>
        <v>0</v>
      </c>
      <c r="AL36" s="110"/>
      <c r="AM36" s="111"/>
      <c r="AN36" s="111"/>
      <c r="AO36" s="111"/>
      <c r="AP36" s="111"/>
      <c r="AQ36" s="111"/>
      <c r="AR36" s="53">
        <f t="shared" si="21"/>
        <v>0</v>
      </c>
      <c r="AS36" s="112"/>
      <c r="AT36" s="111"/>
      <c r="AU36" s="53">
        <f>SUM(AS36:AT36)</f>
        <v>0</v>
      </c>
      <c r="AV36" s="112"/>
      <c r="AW36" s="111"/>
      <c r="AX36" s="111"/>
      <c r="AY36" s="111"/>
      <c r="AZ36" s="113"/>
      <c r="BA36" s="114"/>
      <c r="BB36" s="114"/>
      <c r="BC36" s="115"/>
    </row>
    <row r="37" spans="1:55" ht="9.9499999999999993" customHeight="1" thickBot="1" x14ac:dyDescent="0.25">
      <c r="A37" s="972"/>
      <c r="B37" s="975"/>
      <c r="C37" s="978"/>
      <c r="D37" s="981"/>
      <c r="E37" s="987"/>
      <c r="F37" s="984"/>
      <c r="G37" s="1008"/>
      <c r="H37" s="990"/>
      <c r="I37" s="995"/>
      <c r="J37" s="996"/>
      <c r="K37" s="1001"/>
      <c r="L37" s="1004"/>
      <c r="M37" s="179"/>
      <c r="N37" s="180"/>
      <c r="O37" s="181"/>
      <c r="P37" s="116"/>
      <c r="Q37" s="116"/>
      <c r="R37" s="904"/>
      <c r="S37" s="182"/>
      <c r="T37" s="907"/>
      <c r="U37" s="183"/>
      <c r="V37" s="907"/>
      <c r="W37" s="183"/>
      <c r="X37" s="907"/>
      <c r="Y37" s="183"/>
      <c r="Z37" s="907"/>
      <c r="AA37" s="183"/>
      <c r="AB37" s="907"/>
      <c r="AC37" s="183"/>
      <c r="AD37" s="907"/>
      <c r="AE37" s="183"/>
      <c r="AF37" s="897"/>
      <c r="AG37" s="184"/>
      <c r="AH37" s="897"/>
      <c r="AI37" s="183"/>
      <c r="AJ37" s="117"/>
      <c r="AK37" s="118"/>
      <c r="AL37" s="185"/>
      <c r="AM37" s="186"/>
      <c r="AN37" s="186"/>
      <c r="AO37" s="186"/>
      <c r="AP37" s="186"/>
      <c r="AQ37" s="186"/>
      <c r="AR37" s="119"/>
      <c r="AS37" s="187"/>
      <c r="AT37" s="186"/>
      <c r="AU37" s="119"/>
      <c r="AV37" s="187"/>
      <c r="AW37" s="186"/>
      <c r="AX37" s="186"/>
      <c r="AY37" s="186"/>
      <c r="AZ37" s="188"/>
      <c r="BA37" s="189"/>
      <c r="BB37" s="189"/>
      <c r="BC37" s="190"/>
    </row>
    <row r="38" spans="1:55" ht="6" customHeight="1" x14ac:dyDescent="0.2">
      <c r="A38" s="155"/>
      <c r="B38" s="191"/>
      <c r="C38" s="191"/>
      <c r="D38" s="191"/>
      <c r="E38" s="191"/>
      <c r="F38" s="191"/>
      <c r="G38" s="191"/>
      <c r="H38" s="191"/>
      <c r="I38" s="1005"/>
      <c r="J38" s="1005"/>
      <c r="K38" s="191"/>
      <c r="L38" s="191"/>
      <c r="M38" s="191"/>
      <c r="N38" s="191"/>
      <c r="O38" s="191"/>
      <c r="P38" s="191"/>
      <c r="Q38" s="191"/>
      <c r="R38" s="191"/>
      <c r="S38" s="191"/>
      <c r="T38" s="191"/>
      <c r="U38" s="191"/>
      <c r="V38" s="191"/>
      <c r="W38" s="191"/>
      <c r="X38" s="191"/>
      <c r="Y38" s="191"/>
      <c r="Z38" s="191"/>
      <c r="AA38" s="191"/>
      <c r="AB38" s="191"/>
      <c r="AC38" s="191"/>
      <c r="AD38" s="191"/>
      <c r="AE38" s="191"/>
      <c r="AF38" s="191"/>
      <c r="AG38" s="191"/>
      <c r="AH38" s="191"/>
      <c r="AI38" s="191"/>
      <c r="AJ38" s="191"/>
      <c r="AK38" s="192"/>
      <c r="AL38" s="192"/>
      <c r="AM38" s="192"/>
      <c r="AN38" s="192"/>
      <c r="AO38" s="192"/>
      <c r="AP38" s="192"/>
      <c r="AQ38" s="193"/>
      <c r="AR38" s="192"/>
      <c r="AS38" s="192"/>
      <c r="AT38" s="192"/>
      <c r="AU38" s="192"/>
      <c r="AV38" s="192"/>
      <c r="AW38" s="192"/>
      <c r="AX38" s="192"/>
      <c r="AY38" s="192"/>
      <c r="AZ38" s="192"/>
      <c r="BA38" s="192"/>
      <c r="BB38" s="192"/>
      <c r="BC38" s="155"/>
    </row>
    <row r="39" spans="1:55" ht="72" customHeight="1" x14ac:dyDescent="0.2">
      <c r="A39" s="970">
        <v>3</v>
      </c>
      <c r="B39" s="160" t="s">
        <v>1705</v>
      </c>
      <c r="C39" s="161" t="s">
        <v>1706</v>
      </c>
      <c r="D39" s="162" t="s">
        <v>21</v>
      </c>
      <c r="E39" s="162" t="s">
        <v>1892</v>
      </c>
      <c r="F39" s="161" t="s">
        <v>1707</v>
      </c>
      <c r="G39" s="163" t="s">
        <v>1679</v>
      </c>
      <c r="H39" s="163" t="s">
        <v>1680</v>
      </c>
      <c r="I39" s="164" t="s">
        <v>1908</v>
      </c>
      <c r="J39" s="165">
        <f>+$N$3</f>
        <v>2019</v>
      </c>
      <c r="K39" s="163" t="s">
        <v>1925</v>
      </c>
      <c r="L39" s="164" t="s">
        <v>1986</v>
      </c>
      <c r="M39" s="161" t="s">
        <v>1708</v>
      </c>
      <c r="N39" s="161" t="s">
        <v>1709</v>
      </c>
      <c r="O39" s="161" t="s">
        <v>1710</v>
      </c>
      <c r="P39" s="161" t="s">
        <v>1995</v>
      </c>
      <c r="Q39" s="161" t="s">
        <v>1987</v>
      </c>
      <c r="R39" s="166">
        <f>SUM(R40:R50)</f>
        <v>0</v>
      </c>
      <c r="S39" s="167">
        <f t="shared" ref="S39:AJ39" si="23">SUM(S40:S50)</f>
        <v>0</v>
      </c>
      <c r="T39" s="168">
        <f t="shared" si="23"/>
        <v>440386423</v>
      </c>
      <c r="U39" s="169">
        <f t="shared" si="23"/>
        <v>0</v>
      </c>
      <c r="V39" s="168">
        <f t="shared" si="23"/>
        <v>0</v>
      </c>
      <c r="W39" s="169">
        <f t="shared" si="23"/>
        <v>0</v>
      </c>
      <c r="X39" s="168">
        <f t="shared" si="23"/>
        <v>0</v>
      </c>
      <c r="Y39" s="169">
        <f t="shared" si="23"/>
        <v>0</v>
      </c>
      <c r="Z39" s="168">
        <f t="shared" si="23"/>
        <v>0</v>
      </c>
      <c r="AA39" s="169">
        <f t="shared" si="23"/>
        <v>0</v>
      </c>
      <c r="AB39" s="168">
        <f t="shared" si="23"/>
        <v>741382230</v>
      </c>
      <c r="AC39" s="169">
        <f t="shared" si="23"/>
        <v>695453339</v>
      </c>
      <c r="AD39" s="168">
        <f t="shared" si="23"/>
        <v>0</v>
      </c>
      <c r="AE39" s="169">
        <f t="shared" si="23"/>
        <v>0</v>
      </c>
      <c r="AF39" s="168">
        <f t="shared" si="23"/>
        <v>0</v>
      </c>
      <c r="AG39" s="170">
        <f t="shared" si="23"/>
        <v>0</v>
      </c>
      <c r="AH39" s="168">
        <f t="shared" si="23"/>
        <v>1391925808</v>
      </c>
      <c r="AI39" s="169">
        <f t="shared" si="23"/>
        <v>1391925808</v>
      </c>
      <c r="AJ39" s="171">
        <f t="shared" si="23"/>
        <v>2573694461</v>
      </c>
      <c r="AK39" s="172">
        <f>SUM(AK40:AK50)</f>
        <v>2087379147</v>
      </c>
      <c r="AL39" s="865"/>
      <c r="AM39" s="866"/>
      <c r="AN39" s="866"/>
      <c r="AO39" s="866"/>
      <c r="AP39" s="866"/>
      <c r="AQ39" s="866"/>
      <c r="AR39" s="867"/>
      <c r="AS39" s="868"/>
      <c r="AT39" s="866"/>
      <c r="AU39" s="867"/>
      <c r="AV39" s="868"/>
      <c r="AW39" s="866"/>
      <c r="AX39" s="866"/>
      <c r="AY39" s="866"/>
      <c r="AZ39" s="869"/>
      <c r="BA39" s="44" t="s">
        <v>1685</v>
      </c>
      <c r="BB39" s="44" t="s">
        <v>1989</v>
      </c>
      <c r="BC39" s="45" t="s">
        <v>1687</v>
      </c>
    </row>
    <row r="40" spans="1:55" ht="33.75" x14ac:dyDescent="0.2">
      <c r="A40" s="971"/>
      <c r="B40" s="973" t="str">
        <f>VLOOKUP($D$9,'PROYECTOS REGISTRADOS'!$A$2:$D$82,4,0)</f>
        <v>Mejoramiento de la Cobertura de Alcantarillado en el Área Urbana y Área Rural en el Municipio de Tocancipá, Cundinamarca, Centro Oriente</v>
      </c>
      <c r="C40" s="976" t="str">
        <f>VLOOKUP($D$9,'PROYECTOS REGISTRADOS'!$A$2:$D$82,3,0)</f>
        <v>2016-25817-0033</v>
      </c>
      <c r="D40" s="979" t="s">
        <v>1400</v>
      </c>
      <c r="E40" s="985" t="str">
        <f>IF(D40=0,"0-0",(VLOOKUP(D40,'CONSOLIDADO PLAN DESARROLLO'!$EL$9:$ET$304,2,0)))</f>
        <v>Diseñar y construir Plantas de Tratamiento de Aguas Residuales</v>
      </c>
      <c r="F40" s="982" t="str">
        <f>IF(D40=0,"0-0",(VLOOKUP(D40,'CONSOLIDADO PLAN DESARROLLO'!$EL$9:$ET$304,3,0)))</f>
        <v>No. de Plantas de Tratamiento de Aguas Residuales construidas</v>
      </c>
      <c r="G40" s="1006">
        <f>IF(D40=0,"0-0",(VLOOKUP(D40,'CONSOLIDADO PLAN DESARROLLO'!$EL$9:$ET$304,4,0)))</f>
        <v>5</v>
      </c>
      <c r="H40" s="988">
        <f>IF(D40=0,"0-0",(VLOOKUP(D40,'CONSOLIDADO PLAN DESARROLLO'!$EL$9:$ET$304,5,0)))</f>
        <v>1</v>
      </c>
      <c r="I40" s="991">
        <f>IF(D40=0,"0-0",(VLOOKUP(D40,'CONSOLIDADO PLAN DESARROLLO'!$EL$9:$ET$304,$R$3,0)))</f>
        <v>0</v>
      </c>
      <c r="J40" s="992"/>
      <c r="K40" s="997">
        <v>0.65</v>
      </c>
      <c r="L40" s="1002">
        <v>1</v>
      </c>
      <c r="M40" s="805" t="s">
        <v>1929</v>
      </c>
      <c r="N40" s="803" t="s">
        <v>1930</v>
      </c>
      <c r="O40" s="807">
        <v>1</v>
      </c>
      <c r="P40" s="47">
        <v>0</v>
      </c>
      <c r="Q40" s="47">
        <v>0</v>
      </c>
      <c r="R40" s="902">
        <f>VLOOKUP($D40,'[4]Tablero Logro Metas 2019'!$AK$7:$AS$302,3,0)</f>
        <v>0</v>
      </c>
      <c r="S40" s="48">
        <v>0</v>
      </c>
      <c r="T40" s="905">
        <f>VLOOKUP($D40,'[4]Tablero Logro Metas 2019'!$AK$7:$AS$302,4,0)</f>
        <v>440386423</v>
      </c>
      <c r="U40" s="48">
        <v>0</v>
      </c>
      <c r="V40" s="905">
        <f>VLOOKUP($D40,'[4]Tablero Logro Metas 2019'!$AK$7:$AS$302,5,0)</f>
        <v>0</v>
      </c>
      <c r="W40" s="48">
        <v>0</v>
      </c>
      <c r="X40" s="905">
        <f>VLOOKUP($D40,'[4]Tablero Logro Metas 2019'!$AK$7:$AS$302,6,0)</f>
        <v>0</v>
      </c>
      <c r="Y40" s="48">
        <v>0</v>
      </c>
      <c r="Z40" s="905">
        <f>VLOOKUP($D40,'[4]Tablero Logro Metas 2019'!$AK$7:$AS$302,7,0)</f>
        <v>0</v>
      </c>
      <c r="AA40" s="48">
        <v>0</v>
      </c>
      <c r="AB40" s="905">
        <f>VLOOKUP($D40,'[4]Tablero Logro Metas 2019'!$AK$7:$AS$302,8,0)</f>
        <v>741382230</v>
      </c>
      <c r="AC40" s="48">
        <v>0</v>
      </c>
      <c r="AD40" s="905">
        <f>VLOOKUP($D40,'[4]Tablero Logro Metas 2019'!$AK$7:$AS$302,9,0)</f>
        <v>0</v>
      </c>
      <c r="AE40" s="48">
        <v>0</v>
      </c>
      <c r="AF40" s="895"/>
      <c r="AG40" s="48">
        <v>0</v>
      </c>
      <c r="AH40" s="895">
        <v>1391925808</v>
      </c>
      <c r="AI40" s="48">
        <v>0</v>
      </c>
      <c r="AJ40" s="899">
        <f>+R40+T40+V40+X40+Z40+AB40+AD40+AF40+AH40</f>
        <v>2573694461</v>
      </c>
      <c r="AK40" s="102">
        <f>AC40+AE40+AG40+S40+U40+W40+Y40+AA40+AI40</f>
        <v>0</v>
      </c>
      <c r="AL40" s="51">
        <v>0</v>
      </c>
      <c r="AM40" s="52">
        <v>0</v>
      </c>
      <c r="AN40" s="52">
        <v>0</v>
      </c>
      <c r="AO40" s="52">
        <v>0</v>
      </c>
      <c r="AP40" s="52">
        <v>0</v>
      </c>
      <c r="AQ40" s="52">
        <v>0</v>
      </c>
      <c r="AR40" s="53">
        <f t="shared" ref="AR40:AR41" si="24">SUM(AL40:AQ40)</f>
        <v>0</v>
      </c>
      <c r="AS40" s="54">
        <v>0</v>
      </c>
      <c r="AT40" s="52">
        <v>0</v>
      </c>
      <c r="AU40" s="53">
        <v>0</v>
      </c>
      <c r="AV40" s="54">
        <v>0</v>
      </c>
      <c r="AW40" s="52">
        <v>0</v>
      </c>
      <c r="AX40" s="52">
        <v>0</v>
      </c>
      <c r="AY40" s="52">
        <v>0</v>
      </c>
      <c r="AZ40" s="55">
        <v>0</v>
      </c>
      <c r="BA40" s="56" t="s">
        <v>2024</v>
      </c>
      <c r="BB40" s="56" t="s">
        <v>2024</v>
      </c>
      <c r="BC40" s="57" t="s">
        <v>2024</v>
      </c>
    </row>
    <row r="41" spans="1:55" ht="22.5" x14ac:dyDescent="0.2">
      <c r="A41" s="971"/>
      <c r="B41" s="973"/>
      <c r="C41" s="976"/>
      <c r="D41" s="979"/>
      <c r="E41" s="986"/>
      <c r="F41" s="982"/>
      <c r="G41" s="1006"/>
      <c r="H41" s="988"/>
      <c r="I41" s="993"/>
      <c r="J41" s="994"/>
      <c r="K41" s="998"/>
      <c r="L41" s="1003"/>
      <c r="M41" s="805" t="s">
        <v>1935</v>
      </c>
      <c r="N41" s="803" t="s">
        <v>1930</v>
      </c>
      <c r="O41" s="807">
        <v>1</v>
      </c>
      <c r="P41" s="47">
        <v>0</v>
      </c>
      <c r="Q41" s="47">
        <v>0</v>
      </c>
      <c r="R41" s="903"/>
      <c r="S41" s="48">
        <v>0</v>
      </c>
      <c r="T41" s="906"/>
      <c r="U41" s="48">
        <v>0</v>
      </c>
      <c r="V41" s="906"/>
      <c r="W41" s="48">
        <v>0</v>
      </c>
      <c r="X41" s="906"/>
      <c r="Y41" s="48">
        <v>0</v>
      </c>
      <c r="Z41" s="906"/>
      <c r="AA41" s="48">
        <v>0</v>
      </c>
      <c r="AB41" s="906"/>
      <c r="AC41" s="48">
        <v>0</v>
      </c>
      <c r="AD41" s="906"/>
      <c r="AE41" s="48">
        <v>0</v>
      </c>
      <c r="AF41" s="896"/>
      <c r="AG41" s="48">
        <v>0</v>
      </c>
      <c r="AH41" s="896"/>
      <c r="AI41" s="48">
        <v>0</v>
      </c>
      <c r="AJ41" s="900"/>
      <c r="AK41" s="102">
        <f t="shared" ref="AK41:AK49" si="25">AC41+AE41+AG41+S41+U41+W41+Y41+AA41+AI41</f>
        <v>0</v>
      </c>
      <c r="AL41" s="51">
        <v>0</v>
      </c>
      <c r="AM41" s="52">
        <v>0</v>
      </c>
      <c r="AN41" s="52">
        <v>0</v>
      </c>
      <c r="AO41" s="52">
        <v>0</v>
      </c>
      <c r="AP41" s="52">
        <v>0</v>
      </c>
      <c r="AQ41" s="52">
        <v>0</v>
      </c>
      <c r="AR41" s="53">
        <f t="shared" si="24"/>
        <v>0</v>
      </c>
      <c r="AS41" s="54">
        <v>0</v>
      </c>
      <c r="AT41" s="52">
        <v>0</v>
      </c>
      <c r="AU41" s="53">
        <v>0</v>
      </c>
      <c r="AV41" s="54">
        <v>0</v>
      </c>
      <c r="AW41" s="52">
        <v>0</v>
      </c>
      <c r="AX41" s="52">
        <v>0</v>
      </c>
      <c r="AY41" s="52">
        <v>0</v>
      </c>
      <c r="AZ41" s="55">
        <v>0</v>
      </c>
      <c r="BA41" s="56" t="s">
        <v>2024</v>
      </c>
      <c r="BB41" s="56" t="s">
        <v>2024</v>
      </c>
      <c r="BC41" s="57" t="s">
        <v>2024</v>
      </c>
    </row>
    <row r="42" spans="1:55" ht="48" x14ac:dyDescent="0.2">
      <c r="A42" s="971"/>
      <c r="B42" s="973"/>
      <c r="C42" s="976"/>
      <c r="D42" s="979"/>
      <c r="E42" s="986"/>
      <c r="F42" s="982"/>
      <c r="G42" s="1006"/>
      <c r="H42" s="988"/>
      <c r="I42" s="993"/>
      <c r="J42" s="994"/>
      <c r="K42" s="998"/>
      <c r="L42" s="1003"/>
      <c r="M42" s="805" t="s">
        <v>1965</v>
      </c>
      <c r="N42" s="803" t="s">
        <v>1930</v>
      </c>
      <c r="O42" s="807">
        <v>1</v>
      </c>
      <c r="P42" s="47">
        <v>0.25</v>
      </c>
      <c r="Q42" s="47">
        <v>0.25</v>
      </c>
      <c r="R42" s="903"/>
      <c r="S42" s="48">
        <v>0</v>
      </c>
      <c r="T42" s="906"/>
      <c r="U42" s="48">
        <v>0</v>
      </c>
      <c r="V42" s="906"/>
      <c r="W42" s="48">
        <v>0</v>
      </c>
      <c r="X42" s="906"/>
      <c r="Y42" s="48">
        <v>0</v>
      </c>
      <c r="Z42" s="906"/>
      <c r="AA42" s="48">
        <v>0</v>
      </c>
      <c r="AB42" s="906"/>
      <c r="AC42" s="48">
        <v>467502214</v>
      </c>
      <c r="AD42" s="906"/>
      <c r="AE42" s="48">
        <v>0</v>
      </c>
      <c r="AF42" s="896"/>
      <c r="AG42" s="48">
        <v>0</v>
      </c>
      <c r="AH42" s="896"/>
      <c r="AI42" s="48">
        <v>1391925808</v>
      </c>
      <c r="AJ42" s="900"/>
      <c r="AK42" s="102">
        <f t="shared" si="25"/>
        <v>1859428022</v>
      </c>
      <c r="AL42" s="51">
        <v>163</v>
      </c>
      <c r="AM42" s="52">
        <v>259</v>
      </c>
      <c r="AN42" s="52">
        <v>269</v>
      </c>
      <c r="AO42" s="52">
        <v>521</v>
      </c>
      <c r="AP42" s="52">
        <v>974</v>
      </c>
      <c r="AQ42" s="52">
        <v>155</v>
      </c>
      <c r="AR42" s="53">
        <f t="shared" ref="AR42:AR49" si="26">SUM(AL42:AQ42)</f>
        <v>2341</v>
      </c>
      <c r="AS42" s="54">
        <v>1205</v>
      </c>
      <c r="AT42" s="52">
        <v>1141</v>
      </c>
      <c r="AU42" s="53">
        <f t="shared" ref="AU42:AU46" si="27">SUM(AS42:AT42)</f>
        <v>2346</v>
      </c>
      <c r="AV42" s="54">
        <v>0</v>
      </c>
      <c r="AW42" s="52">
        <v>0</v>
      </c>
      <c r="AX42" s="52">
        <v>53</v>
      </c>
      <c r="AY42" s="52">
        <v>0</v>
      </c>
      <c r="AZ42" s="55">
        <v>0</v>
      </c>
      <c r="BA42" s="56" t="s">
        <v>2008</v>
      </c>
      <c r="BB42" s="56" t="s">
        <v>2007</v>
      </c>
      <c r="BC42" s="57" t="s">
        <v>2004</v>
      </c>
    </row>
    <row r="43" spans="1:55" ht="48" x14ac:dyDescent="0.2">
      <c r="A43" s="971"/>
      <c r="B43" s="973"/>
      <c r="C43" s="976"/>
      <c r="D43" s="979"/>
      <c r="E43" s="986"/>
      <c r="F43" s="982"/>
      <c r="G43" s="1006"/>
      <c r="H43" s="988"/>
      <c r="I43" s="993"/>
      <c r="J43" s="994"/>
      <c r="K43" s="998"/>
      <c r="L43" s="1003"/>
      <c r="M43" s="805" t="s">
        <v>1966</v>
      </c>
      <c r="N43" s="803" t="s">
        <v>1930</v>
      </c>
      <c r="O43" s="807">
        <v>1</v>
      </c>
      <c r="P43" s="47">
        <v>0.25</v>
      </c>
      <c r="Q43" s="47">
        <v>0.25</v>
      </c>
      <c r="R43" s="903"/>
      <c r="S43" s="48">
        <v>0</v>
      </c>
      <c r="T43" s="906"/>
      <c r="U43" s="48">
        <v>0</v>
      </c>
      <c r="V43" s="906"/>
      <c r="W43" s="48">
        <v>0</v>
      </c>
      <c r="X43" s="906"/>
      <c r="Y43" s="48">
        <v>0</v>
      </c>
      <c r="Z43" s="906"/>
      <c r="AA43" s="48">
        <v>0</v>
      </c>
      <c r="AB43" s="906"/>
      <c r="AC43" s="48">
        <v>227951125</v>
      </c>
      <c r="AD43" s="906"/>
      <c r="AE43" s="48">
        <v>0</v>
      </c>
      <c r="AF43" s="896"/>
      <c r="AG43" s="48">
        <v>0</v>
      </c>
      <c r="AH43" s="896"/>
      <c r="AI43" s="48">
        <v>0</v>
      </c>
      <c r="AJ43" s="900"/>
      <c r="AK43" s="102">
        <f t="shared" si="25"/>
        <v>227951125</v>
      </c>
      <c r="AL43" s="51">
        <v>163</v>
      </c>
      <c r="AM43" s="52">
        <v>259</v>
      </c>
      <c r="AN43" s="52">
        <v>269</v>
      </c>
      <c r="AO43" s="52">
        <v>521</v>
      </c>
      <c r="AP43" s="52">
        <v>974</v>
      </c>
      <c r="AQ43" s="52">
        <v>155</v>
      </c>
      <c r="AR43" s="53">
        <f t="shared" ref="AR43:AR45" si="28">SUM(AL43:AQ43)</f>
        <v>2341</v>
      </c>
      <c r="AS43" s="54">
        <v>1205</v>
      </c>
      <c r="AT43" s="52">
        <v>1141</v>
      </c>
      <c r="AU43" s="53">
        <f t="shared" ref="AU43" si="29">SUM(AS43:AT43)</f>
        <v>2346</v>
      </c>
      <c r="AV43" s="54">
        <v>0</v>
      </c>
      <c r="AW43" s="52">
        <v>0</v>
      </c>
      <c r="AX43" s="52">
        <v>53</v>
      </c>
      <c r="AY43" s="52">
        <v>0</v>
      </c>
      <c r="AZ43" s="55">
        <v>0</v>
      </c>
      <c r="BA43" s="56" t="s">
        <v>2009</v>
      </c>
      <c r="BB43" s="56" t="s">
        <v>2007</v>
      </c>
      <c r="BC43" s="57" t="s">
        <v>2004</v>
      </c>
    </row>
    <row r="44" spans="1:55" ht="22.5" x14ac:dyDescent="0.2">
      <c r="A44" s="971"/>
      <c r="B44" s="973"/>
      <c r="C44" s="976"/>
      <c r="D44" s="979"/>
      <c r="E44" s="986"/>
      <c r="F44" s="982"/>
      <c r="G44" s="1006"/>
      <c r="H44" s="988"/>
      <c r="I44" s="993"/>
      <c r="J44" s="994"/>
      <c r="K44" s="998"/>
      <c r="L44" s="1003"/>
      <c r="M44" s="805" t="s">
        <v>1938</v>
      </c>
      <c r="N44" s="803" t="s">
        <v>1930</v>
      </c>
      <c r="O44" s="807">
        <v>1</v>
      </c>
      <c r="P44" s="47">
        <v>0</v>
      </c>
      <c r="Q44" s="47">
        <v>0</v>
      </c>
      <c r="R44" s="903"/>
      <c r="S44" s="48">
        <v>0</v>
      </c>
      <c r="T44" s="906"/>
      <c r="U44" s="48">
        <v>0</v>
      </c>
      <c r="V44" s="906"/>
      <c r="W44" s="48">
        <v>0</v>
      </c>
      <c r="X44" s="906"/>
      <c r="Y44" s="48">
        <v>0</v>
      </c>
      <c r="Z44" s="906"/>
      <c r="AA44" s="48">
        <v>0</v>
      </c>
      <c r="AB44" s="906"/>
      <c r="AC44" s="48">
        <v>0</v>
      </c>
      <c r="AD44" s="906"/>
      <c r="AE44" s="48">
        <v>0</v>
      </c>
      <c r="AF44" s="896"/>
      <c r="AG44" s="48">
        <v>0</v>
      </c>
      <c r="AH44" s="896"/>
      <c r="AI44" s="48">
        <v>0</v>
      </c>
      <c r="AJ44" s="900"/>
      <c r="AK44" s="102">
        <f t="shared" si="25"/>
        <v>0</v>
      </c>
      <c r="AL44" s="51">
        <v>0</v>
      </c>
      <c r="AM44" s="52">
        <v>0</v>
      </c>
      <c r="AN44" s="52">
        <v>0</v>
      </c>
      <c r="AO44" s="52">
        <v>0</v>
      </c>
      <c r="AP44" s="52">
        <v>0</v>
      </c>
      <c r="AQ44" s="52">
        <v>0</v>
      </c>
      <c r="AR44" s="53">
        <f t="shared" si="28"/>
        <v>0</v>
      </c>
      <c r="AS44" s="54">
        <v>0</v>
      </c>
      <c r="AT44" s="52">
        <v>0</v>
      </c>
      <c r="AU44" s="53">
        <v>0</v>
      </c>
      <c r="AV44" s="54">
        <v>0</v>
      </c>
      <c r="AW44" s="52">
        <v>0</v>
      </c>
      <c r="AX44" s="52">
        <v>0</v>
      </c>
      <c r="AY44" s="52">
        <v>0</v>
      </c>
      <c r="AZ44" s="55">
        <v>0</v>
      </c>
      <c r="BA44" s="56" t="s">
        <v>2024</v>
      </c>
      <c r="BB44" s="56" t="s">
        <v>2024</v>
      </c>
      <c r="BC44" s="57" t="s">
        <v>2024</v>
      </c>
    </row>
    <row r="45" spans="1:55" ht="22.5" x14ac:dyDescent="0.2">
      <c r="A45" s="971"/>
      <c r="B45" s="973"/>
      <c r="C45" s="976"/>
      <c r="D45" s="979"/>
      <c r="E45" s="986"/>
      <c r="F45" s="982"/>
      <c r="G45" s="1006"/>
      <c r="H45" s="988"/>
      <c r="I45" s="993"/>
      <c r="J45" s="994"/>
      <c r="K45" s="998"/>
      <c r="L45" s="1003"/>
      <c r="M45" s="805" t="s">
        <v>1939</v>
      </c>
      <c r="N45" s="803" t="s">
        <v>1930</v>
      </c>
      <c r="O45" s="807">
        <v>1</v>
      </c>
      <c r="P45" s="106">
        <v>0</v>
      </c>
      <c r="Q45" s="106">
        <v>0</v>
      </c>
      <c r="R45" s="903"/>
      <c r="S45" s="107">
        <v>0</v>
      </c>
      <c r="T45" s="906"/>
      <c r="U45" s="107">
        <v>0</v>
      </c>
      <c r="V45" s="906"/>
      <c r="W45" s="107">
        <v>0</v>
      </c>
      <c r="X45" s="906"/>
      <c r="Y45" s="107">
        <v>0</v>
      </c>
      <c r="Z45" s="906"/>
      <c r="AA45" s="107">
        <v>0</v>
      </c>
      <c r="AB45" s="906"/>
      <c r="AC45" s="107">
        <v>0</v>
      </c>
      <c r="AD45" s="906"/>
      <c r="AE45" s="107">
        <v>0</v>
      </c>
      <c r="AF45" s="896"/>
      <c r="AG45" s="107">
        <v>0</v>
      </c>
      <c r="AH45" s="896"/>
      <c r="AI45" s="107">
        <v>0</v>
      </c>
      <c r="AJ45" s="900"/>
      <c r="AK45" s="102">
        <f t="shared" si="25"/>
        <v>0</v>
      </c>
      <c r="AL45" s="51">
        <v>0</v>
      </c>
      <c r="AM45" s="52">
        <v>0</v>
      </c>
      <c r="AN45" s="52">
        <v>0</v>
      </c>
      <c r="AO45" s="52">
        <v>0</v>
      </c>
      <c r="AP45" s="52">
        <v>0</v>
      </c>
      <c r="AQ45" s="52">
        <v>0</v>
      </c>
      <c r="AR45" s="53">
        <f t="shared" si="28"/>
        <v>0</v>
      </c>
      <c r="AS45" s="54">
        <v>0</v>
      </c>
      <c r="AT45" s="52">
        <v>0</v>
      </c>
      <c r="AU45" s="53">
        <v>0</v>
      </c>
      <c r="AV45" s="54">
        <v>0</v>
      </c>
      <c r="AW45" s="52">
        <v>0</v>
      </c>
      <c r="AX45" s="52">
        <v>0</v>
      </c>
      <c r="AY45" s="52">
        <v>0</v>
      </c>
      <c r="AZ45" s="55">
        <v>0</v>
      </c>
      <c r="BA45" s="56" t="s">
        <v>2024</v>
      </c>
      <c r="BB45" s="56" t="s">
        <v>2024</v>
      </c>
      <c r="BC45" s="57" t="s">
        <v>2024</v>
      </c>
    </row>
    <row r="46" spans="1:55" ht="46.5" x14ac:dyDescent="0.2">
      <c r="A46" s="971"/>
      <c r="B46" s="973"/>
      <c r="C46" s="976"/>
      <c r="D46" s="979"/>
      <c r="E46" s="986"/>
      <c r="F46" s="982"/>
      <c r="G46" s="1006"/>
      <c r="H46" s="988"/>
      <c r="I46" s="993"/>
      <c r="J46" s="994"/>
      <c r="K46" s="998"/>
      <c r="L46" s="1003"/>
      <c r="M46" s="805" t="s">
        <v>1967</v>
      </c>
      <c r="N46" s="803" t="s">
        <v>1930</v>
      </c>
      <c r="O46" s="807">
        <v>1</v>
      </c>
      <c r="P46" s="47">
        <v>0.15</v>
      </c>
      <c r="Q46" s="47">
        <v>0.15</v>
      </c>
      <c r="R46" s="903"/>
      <c r="S46" s="48">
        <v>0</v>
      </c>
      <c r="T46" s="906"/>
      <c r="U46" s="48">
        <v>0</v>
      </c>
      <c r="V46" s="906"/>
      <c r="W46" s="48">
        <v>0</v>
      </c>
      <c r="X46" s="906"/>
      <c r="Y46" s="48">
        <v>0</v>
      </c>
      <c r="Z46" s="906"/>
      <c r="AA46" s="48">
        <v>0</v>
      </c>
      <c r="AB46" s="906"/>
      <c r="AC46" s="48">
        <v>0</v>
      </c>
      <c r="AD46" s="906"/>
      <c r="AE46" s="48">
        <v>0</v>
      </c>
      <c r="AF46" s="896"/>
      <c r="AG46" s="48"/>
      <c r="AH46" s="896"/>
      <c r="AI46" s="48">
        <v>0</v>
      </c>
      <c r="AJ46" s="900"/>
      <c r="AK46" s="102">
        <f t="shared" si="25"/>
        <v>0</v>
      </c>
      <c r="AL46" s="51">
        <v>163</v>
      </c>
      <c r="AM46" s="52">
        <v>259</v>
      </c>
      <c r="AN46" s="52">
        <v>269</v>
      </c>
      <c r="AO46" s="52">
        <v>521</v>
      </c>
      <c r="AP46" s="52">
        <v>974</v>
      </c>
      <c r="AQ46" s="52">
        <v>155</v>
      </c>
      <c r="AR46" s="53">
        <f t="shared" si="26"/>
        <v>2341</v>
      </c>
      <c r="AS46" s="54">
        <v>1205</v>
      </c>
      <c r="AT46" s="52">
        <v>1141</v>
      </c>
      <c r="AU46" s="53">
        <f t="shared" si="27"/>
        <v>2346</v>
      </c>
      <c r="AV46" s="54">
        <v>0</v>
      </c>
      <c r="AW46" s="52">
        <v>0</v>
      </c>
      <c r="AX46" s="52">
        <v>53</v>
      </c>
      <c r="AY46" s="52">
        <v>0</v>
      </c>
      <c r="AZ46" s="55">
        <v>0</v>
      </c>
      <c r="BA46" s="56" t="s">
        <v>2010</v>
      </c>
      <c r="BB46" s="56" t="s">
        <v>2011</v>
      </c>
      <c r="BC46" s="57" t="s">
        <v>2012</v>
      </c>
    </row>
    <row r="47" spans="1:55" ht="22.5" x14ac:dyDescent="0.2">
      <c r="A47" s="971"/>
      <c r="B47" s="973"/>
      <c r="C47" s="976"/>
      <c r="D47" s="979"/>
      <c r="E47" s="986"/>
      <c r="F47" s="982"/>
      <c r="G47" s="1006"/>
      <c r="H47" s="988"/>
      <c r="I47" s="993"/>
      <c r="J47" s="994"/>
      <c r="K47" s="998"/>
      <c r="L47" s="1003"/>
      <c r="M47" s="805" t="s">
        <v>1937</v>
      </c>
      <c r="N47" s="803" t="s">
        <v>1930</v>
      </c>
      <c r="O47" s="807">
        <v>2</v>
      </c>
      <c r="P47" s="47">
        <v>0</v>
      </c>
      <c r="Q47" s="47">
        <v>0</v>
      </c>
      <c r="R47" s="903"/>
      <c r="S47" s="48">
        <v>0</v>
      </c>
      <c r="T47" s="906"/>
      <c r="U47" s="48">
        <v>0</v>
      </c>
      <c r="V47" s="906"/>
      <c r="W47" s="48">
        <v>0</v>
      </c>
      <c r="X47" s="906"/>
      <c r="Y47" s="48">
        <v>0</v>
      </c>
      <c r="Z47" s="906"/>
      <c r="AA47" s="48">
        <v>0</v>
      </c>
      <c r="AB47" s="906"/>
      <c r="AC47" s="48">
        <v>0</v>
      </c>
      <c r="AD47" s="906"/>
      <c r="AE47" s="48">
        <v>0</v>
      </c>
      <c r="AF47" s="896"/>
      <c r="AG47" s="48">
        <v>0</v>
      </c>
      <c r="AH47" s="896"/>
      <c r="AI47" s="48">
        <v>0</v>
      </c>
      <c r="AJ47" s="900"/>
      <c r="AK47" s="102">
        <f t="shared" si="25"/>
        <v>0</v>
      </c>
      <c r="AL47" s="51">
        <v>0</v>
      </c>
      <c r="AM47" s="52">
        <v>0</v>
      </c>
      <c r="AN47" s="52">
        <v>0</v>
      </c>
      <c r="AO47" s="52">
        <v>0</v>
      </c>
      <c r="AP47" s="52">
        <v>0</v>
      </c>
      <c r="AQ47" s="52">
        <v>0</v>
      </c>
      <c r="AR47" s="53">
        <f t="shared" si="26"/>
        <v>0</v>
      </c>
      <c r="AS47" s="54">
        <v>0</v>
      </c>
      <c r="AT47" s="52">
        <v>0</v>
      </c>
      <c r="AU47" s="53">
        <v>0</v>
      </c>
      <c r="AV47" s="54">
        <v>0</v>
      </c>
      <c r="AW47" s="52">
        <v>0</v>
      </c>
      <c r="AX47" s="52">
        <v>0</v>
      </c>
      <c r="AY47" s="52">
        <v>0</v>
      </c>
      <c r="AZ47" s="55">
        <v>0</v>
      </c>
      <c r="BA47" s="56" t="s">
        <v>2024</v>
      </c>
      <c r="BB47" s="56" t="s">
        <v>2024</v>
      </c>
      <c r="BC47" s="57" t="s">
        <v>2024</v>
      </c>
    </row>
    <row r="48" spans="1:55" ht="33.75" x14ac:dyDescent="0.2">
      <c r="A48" s="971"/>
      <c r="B48" s="973"/>
      <c r="C48" s="976"/>
      <c r="D48" s="979"/>
      <c r="E48" s="986"/>
      <c r="F48" s="982"/>
      <c r="G48" s="1006"/>
      <c r="H48" s="988"/>
      <c r="I48" s="993"/>
      <c r="J48" s="994"/>
      <c r="K48" s="998"/>
      <c r="L48" s="1003"/>
      <c r="M48" s="805" t="s">
        <v>1969</v>
      </c>
      <c r="N48" s="803" t="s">
        <v>1930</v>
      </c>
      <c r="O48" s="807">
        <v>2</v>
      </c>
      <c r="P48" s="47">
        <v>0</v>
      </c>
      <c r="Q48" s="47">
        <v>0</v>
      </c>
      <c r="R48" s="903"/>
      <c r="S48" s="48">
        <v>0</v>
      </c>
      <c r="T48" s="906"/>
      <c r="U48" s="48">
        <v>0</v>
      </c>
      <c r="V48" s="906"/>
      <c r="W48" s="48">
        <v>0</v>
      </c>
      <c r="X48" s="906"/>
      <c r="Y48" s="48">
        <v>0</v>
      </c>
      <c r="Z48" s="906"/>
      <c r="AA48" s="48">
        <v>0</v>
      </c>
      <c r="AB48" s="906"/>
      <c r="AC48" s="48">
        <v>0</v>
      </c>
      <c r="AD48" s="906"/>
      <c r="AE48" s="48">
        <v>0</v>
      </c>
      <c r="AF48" s="896"/>
      <c r="AG48" s="48">
        <v>0</v>
      </c>
      <c r="AH48" s="896"/>
      <c r="AI48" s="48">
        <v>0</v>
      </c>
      <c r="AJ48" s="900"/>
      <c r="AK48" s="102">
        <f t="shared" si="25"/>
        <v>0</v>
      </c>
      <c r="AL48" s="51">
        <v>0</v>
      </c>
      <c r="AM48" s="52">
        <v>0</v>
      </c>
      <c r="AN48" s="52">
        <v>0</v>
      </c>
      <c r="AO48" s="52">
        <v>0</v>
      </c>
      <c r="AP48" s="52">
        <v>0</v>
      </c>
      <c r="AQ48" s="52">
        <v>0</v>
      </c>
      <c r="AR48" s="53">
        <f t="shared" si="26"/>
        <v>0</v>
      </c>
      <c r="AS48" s="54">
        <v>0</v>
      </c>
      <c r="AT48" s="52">
        <v>0</v>
      </c>
      <c r="AU48" s="53">
        <v>0</v>
      </c>
      <c r="AV48" s="54">
        <v>0</v>
      </c>
      <c r="AW48" s="52">
        <v>0</v>
      </c>
      <c r="AX48" s="52">
        <v>0</v>
      </c>
      <c r="AY48" s="52">
        <v>0</v>
      </c>
      <c r="AZ48" s="55">
        <v>0</v>
      </c>
      <c r="BA48" s="56" t="s">
        <v>2024</v>
      </c>
      <c r="BB48" s="56" t="s">
        <v>2024</v>
      </c>
      <c r="BC48" s="57" t="s">
        <v>2024</v>
      </c>
    </row>
    <row r="49" spans="1:55" ht="33.75" x14ac:dyDescent="0.2">
      <c r="A49" s="971"/>
      <c r="B49" s="974"/>
      <c r="C49" s="977"/>
      <c r="D49" s="980"/>
      <c r="E49" s="986"/>
      <c r="F49" s="983"/>
      <c r="G49" s="1007"/>
      <c r="H49" s="989"/>
      <c r="I49" s="993"/>
      <c r="J49" s="994"/>
      <c r="K49" s="998"/>
      <c r="L49" s="1003"/>
      <c r="M49" s="176" t="s">
        <v>1979</v>
      </c>
      <c r="N49" s="177" t="s">
        <v>1930</v>
      </c>
      <c r="O49" s="178">
        <v>1</v>
      </c>
      <c r="P49" s="47">
        <v>0</v>
      </c>
      <c r="Q49" s="47">
        <v>0</v>
      </c>
      <c r="R49" s="903"/>
      <c r="S49" s="107">
        <v>0</v>
      </c>
      <c r="T49" s="906"/>
      <c r="U49" s="107">
        <v>0</v>
      </c>
      <c r="V49" s="906"/>
      <c r="W49" s="107">
        <v>0</v>
      </c>
      <c r="X49" s="906"/>
      <c r="Y49" s="107">
        <v>0</v>
      </c>
      <c r="Z49" s="906"/>
      <c r="AA49" s="107">
        <v>0</v>
      </c>
      <c r="AB49" s="906"/>
      <c r="AC49" s="107">
        <v>0</v>
      </c>
      <c r="AD49" s="906"/>
      <c r="AE49" s="107">
        <v>0</v>
      </c>
      <c r="AF49" s="896"/>
      <c r="AG49" s="107">
        <v>0</v>
      </c>
      <c r="AH49" s="896"/>
      <c r="AI49" s="107">
        <v>0</v>
      </c>
      <c r="AJ49" s="901"/>
      <c r="AK49" s="102">
        <f t="shared" si="25"/>
        <v>0</v>
      </c>
      <c r="AL49" s="51">
        <v>0</v>
      </c>
      <c r="AM49" s="52">
        <v>0</v>
      </c>
      <c r="AN49" s="52">
        <v>0</v>
      </c>
      <c r="AO49" s="52">
        <v>0</v>
      </c>
      <c r="AP49" s="52">
        <v>0</v>
      </c>
      <c r="AQ49" s="52">
        <v>0</v>
      </c>
      <c r="AR49" s="53">
        <f t="shared" si="26"/>
        <v>0</v>
      </c>
      <c r="AS49" s="54">
        <v>0</v>
      </c>
      <c r="AT49" s="52">
        <v>0</v>
      </c>
      <c r="AU49" s="53">
        <v>0</v>
      </c>
      <c r="AV49" s="54">
        <v>0</v>
      </c>
      <c r="AW49" s="52">
        <v>0</v>
      </c>
      <c r="AX49" s="52">
        <v>0</v>
      </c>
      <c r="AY49" s="52">
        <v>0</v>
      </c>
      <c r="AZ49" s="55">
        <v>0</v>
      </c>
      <c r="BA49" s="56" t="s">
        <v>2024</v>
      </c>
      <c r="BB49" s="56" t="s">
        <v>2024</v>
      </c>
      <c r="BC49" s="57" t="s">
        <v>2024</v>
      </c>
    </row>
    <row r="50" spans="1:55" ht="9.9499999999999993" customHeight="1" thickBot="1" x14ac:dyDescent="0.25">
      <c r="A50" s="972"/>
      <c r="B50" s="975"/>
      <c r="C50" s="978"/>
      <c r="D50" s="981"/>
      <c r="E50" s="987"/>
      <c r="F50" s="984"/>
      <c r="G50" s="1008"/>
      <c r="H50" s="990"/>
      <c r="I50" s="995"/>
      <c r="J50" s="996"/>
      <c r="K50" s="999"/>
      <c r="L50" s="1004"/>
      <c r="M50" s="179"/>
      <c r="N50" s="180"/>
      <c r="O50" s="181"/>
      <c r="P50" s="116"/>
      <c r="Q50" s="116"/>
      <c r="R50" s="904"/>
      <c r="S50" s="182"/>
      <c r="T50" s="907"/>
      <c r="U50" s="183"/>
      <c r="V50" s="907"/>
      <c r="W50" s="183"/>
      <c r="X50" s="907"/>
      <c r="Y50" s="183"/>
      <c r="Z50" s="907"/>
      <c r="AA50" s="183"/>
      <c r="AB50" s="907"/>
      <c r="AC50" s="183"/>
      <c r="AD50" s="907"/>
      <c r="AE50" s="183"/>
      <c r="AF50" s="897"/>
      <c r="AG50" s="184"/>
      <c r="AH50" s="897"/>
      <c r="AI50" s="183"/>
      <c r="AJ50" s="117"/>
      <c r="AK50" s="118"/>
      <c r="AL50" s="185"/>
      <c r="AM50" s="186"/>
      <c r="AN50" s="186"/>
      <c r="AO50" s="186"/>
      <c r="AP50" s="186"/>
      <c r="AQ50" s="186"/>
      <c r="AR50" s="119"/>
      <c r="AS50" s="187"/>
      <c r="AT50" s="186"/>
      <c r="AU50" s="119"/>
      <c r="AV50" s="187"/>
      <c r="AW50" s="186"/>
      <c r="AX50" s="186"/>
      <c r="AY50" s="186"/>
      <c r="AZ50" s="188"/>
      <c r="BA50" s="189"/>
      <c r="BB50" s="189"/>
      <c r="BC50" s="190"/>
    </row>
    <row r="51" spans="1:55" ht="6" customHeight="1" x14ac:dyDescent="0.2">
      <c r="A51" s="155"/>
      <c r="B51" s="191"/>
      <c r="C51" s="191"/>
      <c r="D51" s="191"/>
      <c r="E51" s="191"/>
      <c r="F51" s="191"/>
      <c r="G51" s="191"/>
      <c r="H51" s="191"/>
      <c r="I51" s="1005"/>
      <c r="J51" s="1005"/>
      <c r="K51" s="191"/>
      <c r="L51" s="191"/>
      <c r="M51" s="191"/>
      <c r="N51" s="191"/>
      <c r="O51" s="191"/>
      <c r="P51" s="191"/>
      <c r="Q51" s="191"/>
      <c r="R51" s="191"/>
      <c r="S51" s="191"/>
      <c r="T51" s="191"/>
      <c r="U51" s="191"/>
      <c r="V51" s="191"/>
      <c r="W51" s="191"/>
      <c r="X51" s="191"/>
      <c r="Y51" s="191"/>
      <c r="Z51" s="191"/>
      <c r="AA51" s="191"/>
      <c r="AB51" s="191"/>
      <c r="AC51" s="191"/>
      <c r="AD51" s="191"/>
      <c r="AE51" s="191"/>
      <c r="AF51" s="191"/>
      <c r="AG51" s="191"/>
      <c r="AH51" s="191"/>
      <c r="AI51" s="191"/>
      <c r="AJ51" s="191"/>
      <c r="AK51" s="192"/>
      <c r="AL51" s="192"/>
      <c r="AM51" s="192"/>
      <c r="AN51" s="192"/>
      <c r="AO51" s="192"/>
      <c r="AP51" s="192"/>
      <c r="AQ51" s="193"/>
      <c r="AR51" s="192"/>
      <c r="AS51" s="192"/>
      <c r="AT51" s="192"/>
      <c r="AU51" s="192"/>
      <c r="AV51" s="192"/>
      <c r="AW51" s="192"/>
      <c r="AX51" s="192"/>
      <c r="AY51" s="192"/>
      <c r="AZ51" s="192"/>
      <c r="BA51" s="192"/>
      <c r="BB51" s="192"/>
      <c r="BC51" s="155"/>
    </row>
    <row r="52" spans="1:55" ht="72" customHeight="1" x14ac:dyDescent="0.2">
      <c r="A52" s="970">
        <v>4</v>
      </c>
      <c r="B52" s="160" t="s">
        <v>1705</v>
      </c>
      <c r="C52" s="161" t="s">
        <v>1706</v>
      </c>
      <c r="D52" s="162" t="s">
        <v>21</v>
      </c>
      <c r="E52" s="162" t="s">
        <v>1892</v>
      </c>
      <c r="F52" s="161" t="s">
        <v>1707</v>
      </c>
      <c r="G52" s="163" t="s">
        <v>1679</v>
      </c>
      <c r="H52" s="163" t="s">
        <v>1680</v>
      </c>
      <c r="I52" s="164" t="s">
        <v>1908</v>
      </c>
      <c r="J52" s="165">
        <f>+$N$3</f>
        <v>2019</v>
      </c>
      <c r="K52" s="163" t="s">
        <v>1925</v>
      </c>
      <c r="L52" s="164" t="s">
        <v>1986</v>
      </c>
      <c r="M52" s="161" t="s">
        <v>1708</v>
      </c>
      <c r="N52" s="161" t="s">
        <v>1709</v>
      </c>
      <c r="O52" s="161" t="s">
        <v>1710</v>
      </c>
      <c r="P52" s="161" t="s">
        <v>1995</v>
      </c>
      <c r="Q52" s="161" t="s">
        <v>1987</v>
      </c>
      <c r="R52" s="166">
        <f>SUM(R53:R67)</f>
        <v>0</v>
      </c>
      <c r="S52" s="167">
        <f>SUM(S53:S67)</f>
        <v>0</v>
      </c>
      <c r="T52" s="168">
        <f t="shared" ref="T52:AJ52" si="30">SUM(T53:T67)</f>
        <v>0</v>
      </c>
      <c r="U52" s="169">
        <f t="shared" si="30"/>
        <v>0</v>
      </c>
      <c r="V52" s="168">
        <f t="shared" si="30"/>
        <v>0</v>
      </c>
      <c r="W52" s="169">
        <f t="shared" si="30"/>
        <v>0</v>
      </c>
      <c r="X52" s="168">
        <f t="shared" si="30"/>
        <v>0</v>
      </c>
      <c r="Y52" s="169">
        <f t="shared" si="30"/>
        <v>0</v>
      </c>
      <c r="Z52" s="168">
        <f t="shared" si="30"/>
        <v>0</v>
      </c>
      <c r="AA52" s="169">
        <f t="shared" si="30"/>
        <v>0</v>
      </c>
      <c r="AB52" s="168">
        <f t="shared" si="30"/>
        <v>143801260</v>
      </c>
      <c r="AC52" s="169">
        <f t="shared" si="30"/>
        <v>143801260</v>
      </c>
      <c r="AD52" s="168">
        <f t="shared" si="30"/>
        <v>0</v>
      </c>
      <c r="AE52" s="169">
        <f t="shared" si="30"/>
        <v>0</v>
      </c>
      <c r="AF52" s="168">
        <f t="shared" si="30"/>
        <v>0</v>
      </c>
      <c r="AG52" s="170">
        <f t="shared" si="30"/>
        <v>48002.311000000002</v>
      </c>
      <c r="AH52" s="168">
        <f t="shared" si="30"/>
        <v>0</v>
      </c>
      <c r="AI52" s="169">
        <f t="shared" si="30"/>
        <v>2785408.8629999999</v>
      </c>
      <c r="AJ52" s="171">
        <f t="shared" si="30"/>
        <v>143801260</v>
      </c>
      <c r="AK52" s="172">
        <f>SUM(AK53:AK67)</f>
        <v>146634671.17399999</v>
      </c>
      <c r="AL52" s="865"/>
      <c r="AM52" s="866"/>
      <c r="AN52" s="866"/>
      <c r="AO52" s="866"/>
      <c r="AP52" s="866"/>
      <c r="AQ52" s="866"/>
      <c r="AR52" s="867"/>
      <c r="AS52" s="868"/>
      <c r="AT52" s="866"/>
      <c r="AU52" s="867"/>
      <c r="AV52" s="868"/>
      <c r="AW52" s="866"/>
      <c r="AX52" s="866"/>
      <c r="AY52" s="866"/>
      <c r="AZ52" s="869"/>
      <c r="BA52" s="44" t="s">
        <v>1685</v>
      </c>
      <c r="BB52" s="44" t="s">
        <v>1989</v>
      </c>
      <c r="BC52" s="45" t="s">
        <v>1687</v>
      </c>
    </row>
    <row r="53" spans="1:55" ht="51" x14ac:dyDescent="0.2">
      <c r="A53" s="971"/>
      <c r="B53" s="973" t="str">
        <f>VLOOKUP($D$9,'PROYECTOS REGISTRADOS'!$A$2:$D$82,4,0)</f>
        <v>Mejoramiento de la Cobertura de Alcantarillado en el Área Urbana y Área Rural en el Municipio de Tocancipá, Cundinamarca, Centro Oriente</v>
      </c>
      <c r="C53" s="976" t="str">
        <f>VLOOKUP($D$9,'PROYECTOS REGISTRADOS'!$A$2:$D$82,3,0)</f>
        <v>2016-25817-0033</v>
      </c>
      <c r="D53" s="979" t="s">
        <v>1404</v>
      </c>
      <c r="E53" s="985" t="str">
        <f>IF(D53=0,"0-0",(VLOOKUP(D53,'CONSOLIDADO PLAN DESARROLLO'!$EL$9:$ET$304,2,0)))</f>
        <v>Implementar del plan maestro de acueducto y alcantarillado</v>
      </c>
      <c r="F53" s="982" t="str">
        <f>IF(D53=0,"0-0",(VLOOKUP(D53,'CONSOLIDADO PLAN DESARROLLO'!$EL$9:$ET$304,3,0)))</f>
        <v>No. de planes implementados en alcantarillado</v>
      </c>
      <c r="G53" s="1006">
        <f>IF(D53=0,"0-0",(VLOOKUP(D53,'CONSOLIDADO PLAN DESARROLLO'!$EL$9:$ET$304,4,0)))</f>
        <v>0.01</v>
      </c>
      <c r="H53" s="988">
        <f>IF(D53=0,"0-0",(VLOOKUP(D53,'CONSOLIDADO PLAN DESARROLLO'!$EL$9:$ET$304,5,0)))</f>
        <v>0.5</v>
      </c>
      <c r="I53" s="991">
        <f>IF(D53=0,"0-0",(VLOOKUP(D53,'CONSOLIDADO PLAN DESARROLLO'!$EL$9:$ET$304,$R$3,0)))</f>
        <v>0.1</v>
      </c>
      <c r="J53" s="992"/>
      <c r="K53" s="997">
        <v>3.2000000000000001E-2</v>
      </c>
      <c r="L53" s="1002">
        <v>0.45</v>
      </c>
      <c r="M53" s="805" t="s">
        <v>1929</v>
      </c>
      <c r="N53" s="809" t="s">
        <v>1930</v>
      </c>
      <c r="O53" s="807">
        <v>4</v>
      </c>
      <c r="P53" s="47">
        <v>0.5</v>
      </c>
      <c r="Q53" s="47">
        <v>0.5</v>
      </c>
      <c r="R53" s="902">
        <f>VLOOKUP($D53,'[4]Tablero Logro Metas 2019'!$AK$7:$AS$302,3,0)</f>
        <v>0</v>
      </c>
      <c r="S53" s="48">
        <v>0</v>
      </c>
      <c r="T53" s="905">
        <f>VLOOKUP($D53,'[4]Tablero Logro Metas 2019'!$AK$7:$AS$302,4,0)</f>
        <v>0</v>
      </c>
      <c r="U53" s="48">
        <v>0</v>
      </c>
      <c r="V53" s="905">
        <f>VLOOKUP($D53,'[4]Tablero Logro Metas 2019'!$AK$7:$AS$302,5,0)</f>
        <v>0</v>
      </c>
      <c r="W53" s="48">
        <v>0</v>
      </c>
      <c r="X53" s="905">
        <f>VLOOKUP($D53,'[4]Tablero Logro Metas 2019'!$AK$7:$AS$302,6,0)</f>
        <v>0</v>
      </c>
      <c r="Y53" s="48">
        <v>0</v>
      </c>
      <c r="Z53" s="905">
        <f>VLOOKUP($D53,'[4]Tablero Logro Metas 2019'!$AK$7:$AS$302,7,0)</f>
        <v>0</v>
      </c>
      <c r="AA53" s="49">
        <v>0</v>
      </c>
      <c r="AB53" s="905">
        <f>VLOOKUP($D53,'[4]Tablero Logro Metas 2019'!$AK$7:$AS$302,8,0)</f>
        <v>143801260</v>
      </c>
      <c r="AC53" s="48">
        <v>143801260</v>
      </c>
      <c r="AD53" s="905">
        <f>VLOOKUP($D53,'[4]Tablero Logro Metas 2019'!$AK$7:$AS$302,9,0)</f>
        <v>0</v>
      </c>
      <c r="AE53" s="48">
        <v>0</v>
      </c>
      <c r="AF53" s="895"/>
      <c r="AG53" s="50">
        <v>0</v>
      </c>
      <c r="AH53" s="895"/>
      <c r="AI53" s="48">
        <f>5000000/1000</f>
        <v>5000</v>
      </c>
      <c r="AJ53" s="899">
        <f>+R53+T53+V53+X53+Z53+AB53+AD53+AF53+AH53</f>
        <v>143801260</v>
      </c>
      <c r="AK53" s="102">
        <f>AC53+AE53+AG53+S53+U53+W53+Y53+AA53+AI53</f>
        <v>143806260</v>
      </c>
      <c r="AL53" s="51">
        <v>5.44</v>
      </c>
      <c r="AM53" s="52">
        <v>8.64</v>
      </c>
      <c r="AN53" s="52">
        <v>8.9600000000000009</v>
      </c>
      <c r="AO53" s="52">
        <v>17.36</v>
      </c>
      <c r="AP53" s="52">
        <v>32.479999999999997</v>
      </c>
      <c r="AQ53" s="52">
        <v>5.17</v>
      </c>
      <c r="AR53" s="53">
        <f t="shared" ref="AR53" si="31">SUM(AL53:AQ53)</f>
        <v>78.05</v>
      </c>
      <c r="AS53" s="54">
        <v>40</v>
      </c>
      <c r="AT53" s="52">
        <v>38</v>
      </c>
      <c r="AU53" s="53">
        <f t="shared" ref="AU53:AU64" si="32">SUM(AS53:AT53)</f>
        <v>78</v>
      </c>
      <c r="AV53" s="54">
        <v>0</v>
      </c>
      <c r="AW53" s="52">
        <v>0</v>
      </c>
      <c r="AX53" s="52">
        <v>2</v>
      </c>
      <c r="AY53" s="52">
        <v>0</v>
      </c>
      <c r="AZ53" s="55">
        <v>0</v>
      </c>
      <c r="BA53" s="56" t="s">
        <v>2013</v>
      </c>
      <c r="BB53" s="56" t="s">
        <v>2014</v>
      </c>
      <c r="BC53" s="57" t="s">
        <v>2015</v>
      </c>
    </row>
    <row r="54" spans="1:55" ht="22.5" x14ac:dyDescent="0.2">
      <c r="A54" s="971"/>
      <c r="B54" s="973"/>
      <c r="C54" s="976"/>
      <c r="D54" s="979"/>
      <c r="E54" s="986"/>
      <c r="F54" s="982"/>
      <c r="G54" s="1006"/>
      <c r="H54" s="988"/>
      <c r="I54" s="993"/>
      <c r="J54" s="994"/>
      <c r="K54" s="998"/>
      <c r="L54" s="1003"/>
      <c r="M54" s="805" t="s">
        <v>1946</v>
      </c>
      <c r="N54" s="809" t="s">
        <v>1930</v>
      </c>
      <c r="O54" s="807">
        <v>4</v>
      </c>
      <c r="P54" s="47">
        <v>0</v>
      </c>
      <c r="Q54" s="47">
        <v>0</v>
      </c>
      <c r="R54" s="903"/>
      <c r="S54" s="48">
        <v>0</v>
      </c>
      <c r="T54" s="906"/>
      <c r="U54" s="48">
        <v>0</v>
      </c>
      <c r="V54" s="906"/>
      <c r="W54" s="48">
        <v>0</v>
      </c>
      <c r="X54" s="906"/>
      <c r="Y54" s="48">
        <v>0</v>
      </c>
      <c r="Z54" s="906"/>
      <c r="AA54" s="49">
        <v>0</v>
      </c>
      <c r="AB54" s="906"/>
      <c r="AC54" s="48">
        <v>0</v>
      </c>
      <c r="AD54" s="906"/>
      <c r="AE54" s="48">
        <v>0</v>
      </c>
      <c r="AF54" s="896"/>
      <c r="AG54" s="50">
        <v>0</v>
      </c>
      <c r="AH54" s="896"/>
      <c r="AI54" s="48">
        <v>0</v>
      </c>
      <c r="AJ54" s="900"/>
      <c r="AK54" s="102">
        <f t="shared" ref="AK54:AK66" si="33">AC54+AE54+AG54+S54+U54+W54+Y54+AA54+AI54</f>
        <v>0</v>
      </c>
      <c r="AL54" s="51">
        <v>0</v>
      </c>
      <c r="AM54" s="52">
        <v>0</v>
      </c>
      <c r="AN54" s="52">
        <v>0</v>
      </c>
      <c r="AO54" s="52">
        <v>0</v>
      </c>
      <c r="AP54" s="52">
        <v>0</v>
      </c>
      <c r="AQ54" s="52">
        <v>0</v>
      </c>
      <c r="AR54" s="53">
        <f t="shared" ref="AR54" si="34">SUM(AL54:AQ54)</f>
        <v>0</v>
      </c>
      <c r="AS54" s="54">
        <v>0</v>
      </c>
      <c r="AT54" s="52">
        <v>0</v>
      </c>
      <c r="AU54" s="53">
        <v>0</v>
      </c>
      <c r="AV54" s="54">
        <v>0</v>
      </c>
      <c r="AW54" s="52">
        <v>0</v>
      </c>
      <c r="AX54" s="52">
        <v>0</v>
      </c>
      <c r="AY54" s="52">
        <v>0</v>
      </c>
      <c r="AZ54" s="55">
        <v>0</v>
      </c>
      <c r="BA54" s="56" t="s">
        <v>2024</v>
      </c>
      <c r="BB54" s="56" t="s">
        <v>2024</v>
      </c>
      <c r="BC54" s="57" t="s">
        <v>2024</v>
      </c>
    </row>
    <row r="55" spans="1:55" ht="51" x14ac:dyDescent="0.2">
      <c r="A55" s="971"/>
      <c r="B55" s="973"/>
      <c r="C55" s="976"/>
      <c r="D55" s="979"/>
      <c r="E55" s="986"/>
      <c r="F55" s="982"/>
      <c r="G55" s="1006"/>
      <c r="H55" s="988"/>
      <c r="I55" s="993"/>
      <c r="J55" s="994"/>
      <c r="K55" s="998"/>
      <c r="L55" s="1003"/>
      <c r="M55" s="805" t="s">
        <v>1940</v>
      </c>
      <c r="N55" s="809" t="s">
        <v>1930</v>
      </c>
      <c r="O55" s="807">
        <v>7</v>
      </c>
      <c r="P55" s="47">
        <v>0.5</v>
      </c>
      <c r="Q55" s="47">
        <v>0.5</v>
      </c>
      <c r="R55" s="903"/>
      <c r="S55" s="48">
        <v>0</v>
      </c>
      <c r="T55" s="906"/>
      <c r="U55" s="48">
        <v>0</v>
      </c>
      <c r="V55" s="906"/>
      <c r="W55" s="48">
        <v>0</v>
      </c>
      <c r="X55" s="906"/>
      <c r="Y55" s="48">
        <v>0</v>
      </c>
      <c r="Z55" s="906"/>
      <c r="AA55" s="49">
        <v>0</v>
      </c>
      <c r="AB55" s="906"/>
      <c r="AC55" s="48">
        <v>0</v>
      </c>
      <c r="AD55" s="906"/>
      <c r="AE55" s="48">
        <v>0</v>
      </c>
      <c r="AF55" s="896"/>
      <c r="AG55" s="50">
        <v>0</v>
      </c>
      <c r="AH55" s="896"/>
      <c r="AI55" s="48">
        <f>2574452651/1000</f>
        <v>2574452.6510000001</v>
      </c>
      <c r="AJ55" s="900"/>
      <c r="AK55" s="102">
        <f t="shared" si="33"/>
        <v>2574452.6510000001</v>
      </c>
      <c r="AL55" s="51">
        <v>1020</v>
      </c>
      <c r="AM55" s="52">
        <v>1620</v>
      </c>
      <c r="AN55" s="52">
        <v>1680</v>
      </c>
      <c r="AO55" s="52">
        <v>3255</v>
      </c>
      <c r="AP55" s="52">
        <v>6090</v>
      </c>
      <c r="AQ55" s="52">
        <v>970.5</v>
      </c>
      <c r="AR55" s="53">
        <f t="shared" ref="AR55" si="35">SUM(AL55:AQ55)</f>
        <v>14635.5</v>
      </c>
      <c r="AS55" s="54">
        <v>7533.9</v>
      </c>
      <c r="AT55" s="52">
        <v>7136.6</v>
      </c>
      <c r="AU55" s="53">
        <f t="shared" ref="AU55" si="36">SUM(AS55:AT55)</f>
        <v>14670.5</v>
      </c>
      <c r="AV55" s="54">
        <v>0</v>
      </c>
      <c r="AW55" s="52">
        <v>0</v>
      </c>
      <c r="AX55" s="52">
        <v>328.5</v>
      </c>
      <c r="AY55" s="52">
        <v>0</v>
      </c>
      <c r="AZ55" s="55">
        <v>0</v>
      </c>
      <c r="BA55" s="56" t="s">
        <v>2016</v>
      </c>
      <c r="BB55" s="56" t="s">
        <v>2015</v>
      </c>
      <c r="BC55" s="57" t="s">
        <v>2015</v>
      </c>
    </row>
    <row r="56" spans="1:55" ht="62.25" x14ac:dyDescent="0.2">
      <c r="A56" s="971"/>
      <c r="B56" s="973"/>
      <c r="C56" s="976"/>
      <c r="D56" s="979"/>
      <c r="E56" s="986"/>
      <c r="F56" s="982"/>
      <c r="G56" s="1006"/>
      <c r="H56" s="988"/>
      <c r="I56" s="993"/>
      <c r="J56" s="994"/>
      <c r="K56" s="998"/>
      <c r="L56" s="1003"/>
      <c r="M56" s="805" t="s">
        <v>1970</v>
      </c>
      <c r="N56" s="809" t="s">
        <v>1930</v>
      </c>
      <c r="O56" s="807">
        <v>7</v>
      </c>
      <c r="P56" s="47">
        <v>0.5</v>
      </c>
      <c r="Q56" s="47">
        <v>0.5</v>
      </c>
      <c r="R56" s="903"/>
      <c r="S56" s="48">
        <v>0</v>
      </c>
      <c r="T56" s="906"/>
      <c r="U56" s="48">
        <v>0</v>
      </c>
      <c r="V56" s="906"/>
      <c r="W56" s="48">
        <v>0</v>
      </c>
      <c r="X56" s="906"/>
      <c r="Y56" s="48">
        <v>0</v>
      </c>
      <c r="Z56" s="906"/>
      <c r="AA56" s="49">
        <v>0</v>
      </c>
      <c r="AB56" s="906"/>
      <c r="AC56" s="48">
        <v>0</v>
      </c>
      <c r="AD56" s="906"/>
      <c r="AE56" s="48">
        <v>0</v>
      </c>
      <c r="AF56" s="896"/>
      <c r="AG56" s="50">
        <v>0</v>
      </c>
      <c r="AH56" s="896"/>
      <c r="AI56" s="48">
        <f>205956212/1000</f>
        <v>205956.212</v>
      </c>
      <c r="AJ56" s="900"/>
      <c r="AK56" s="102">
        <f t="shared" si="33"/>
        <v>205956.212</v>
      </c>
      <c r="AL56" s="51">
        <v>1020</v>
      </c>
      <c r="AM56" s="52">
        <v>1620</v>
      </c>
      <c r="AN56" s="52">
        <v>1680</v>
      </c>
      <c r="AO56" s="52">
        <v>3255</v>
      </c>
      <c r="AP56" s="52">
        <v>6090</v>
      </c>
      <c r="AQ56" s="52">
        <v>970.5</v>
      </c>
      <c r="AR56" s="53">
        <f t="shared" ref="AR56:AR63" si="37">SUM(AL56:AQ56)</f>
        <v>14635.5</v>
      </c>
      <c r="AS56" s="54">
        <v>7533.9</v>
      </c>
      <c r="AT56" s="52">
        <v>7136.6</v>
      </c>
      <c r="AU56" s="53">
        <f t="shared" ref="AU56" si="38">SUM(AS56:AT56)</f>
        <v>14670.5</v>
      </c>
      <c r="AV56" s="54">
        <v>0</v>
      </c>
      <c r="AW56" s="52">
        <v>0</v>
      </c>
      <c r="AX56" s="52">
        <v>328.5</v>
      </c>
      <c r="AY56" s="52">
        <v>0</v>
      </c>
      <c r="AZ56" s="55">
        <v>0</v>
      </c>
      <c r="BA56" s="56" t="s">
        <v>2017</v>
      </c>
      <c r="BB56" s="56" t="s">
        <v>2015</v>
      </c>
      <c r="BC56" s="57" t="s">
        <v>2015</v>
      </c>
    </row>
    <row r="57" spans="1:55" ht="33.75" x14ac:dyDescent="0.2">
      <c r="A57" s="971"/>
      <c r="B57" s="973"/>
      <c r="C57" s="976"/>
      <c r="D57" s="979"/>
      <c r="E57" s="986"/>
      <c r="F57" s="982"/>
      <c r="G57" s="1006"/>
      <c r="H57" s="988"/>
      <c r="I57" s="993"/>
      <c r="J57" s="994"/>
      <c r="K57" s="998"/>
      <c r="L57" s="1003"/>
      <c r="M57" s="805" t="s">
        <v>1971</v>
      </c>
      <c r="N57" s="809" t="s">
        <v>1930</v>
      </c>
      <c r="O57" s="807">
        <v>1</v>
      </c>
      <c r="P57" s="47">
        <v>0</v>
      </c>
      <c r="Q57" s="47">
        <v>0</v>
      </c>
      <c r="R57" s="903"/>
      <c r="S57" s="48">
        <v>0</v>
      </c>
      <c r="T57" s="906"/>
      <c r="U57" s="48">
        <v>0</v>
      </c>
      <c r="V57" s="906"/>
      <c r="W57" s="48">
        <v>0</v>
      </c>
      <c r="X57" s="906"/>
      <c r="Y57" s="48">
        <v>0</v>
      </c>
      <c r="Z57" s="906"/>
      <c r="AA57" s="49">
        <v>0</v>
      </c>
      <c r="AB57" s="906"/>
      <c r="AC57" s="48">
        <v>0</v>
      </c>
      <c r="AD57" s="906"/>
      <c r="AE57" s="48">
        <v>0</v>
      </c>
      <c r="AF57" s="896"/>
      <c r="AG57" s="50">
        <v>0</v>
      </c>
      <c r="AH57" s="896"/>
      <c r="AI57" s="48">
        <v>0</v>
      </c>
      <c r="AJ57" s="900"/>
      <c r="AK57" s="102">
        <f t="shared" si="33"/>
        <v>0</v>
      </c>
      <c r="AL57" s="51">
        <v>0</v>
      </c>
      <c r="AM57" s="52">
        <v>0</v>
      </c>
      <c r="AN57" s="52">
        <v>0</v>
      </c>
      <c r="AO57" s="52">
        <v>0</v>
      </c>
      <c r="AP57" s="52">
        <v>0</v>
      </c>
      <c r="AQ57" s="52">
        <v>0</v>
      </c>
      <c r="AR57" s="53">
        <f t="shared" si="37"/>
        <v>0</v>
      </c>
      <c r="AS57" s="54">
        <v>0</v>
      </c>
      <c r="AT57" s="52">
        <v>0</v>
      </c>
      <c r="AU57" s="53">
        <v>0</v>
      </c>
      <c r="AV57" s="54">
        <v>0</v>
      </c>
      <c r="AW57" s="52">
        <v>0</v>
      </c>
      <c r="AX57" s="52">
        <v>0</v>
      </c>
      <c r="AY57" s="52">
        <v>0</v>
      </c>
      <c r="AZ57" s="55">
        <v>0</v>
      </c>
      <c r="BA57" s="56" t="s">
        <v>2024</v>
      </c>
      <c r="BB57" s="56" t="s">
        <v>2024</v>
      </c>
      <c r="BC57" s="57" t="s">
        <v>2024</v>
      </c>
    </row>
    <row r="58" spans="1:55" ht="33.75" x14ac:dyDescent="0.2">
      <c r="A58" s="971"/>
      <c r="B58" s="973"/>
      <c r="C58" s="976"/>
      <c r="D58" s="979"/>
      <c r="E58" s="986"/>
      <c r="F58" s="982"/>
      <c r="G58" s="1006"/>
      <c r="H58" s="988"/>
      <c r="I58" s="993"/>
      <c r="J58" s="994"/>
      <c r="K58" s="998"/>
      <c r="L58" s="1003"/>
      <c r="M58" s="805" t="s">
        <v>1941</v>
      </c>
      <c r="N58" s="809" t="s">
        <v>1930</v>
      </c>
      <c r="O58" s="807">
        <v>1</v>
      </c>
      <c r="P58" s="106">
        <v>0</v>
      </c>
      <c r="Q58" s="106">
        <v>0</v>
      </c>
      <c r="R58" s="903"/>
      <c r="S58" s="107">
        <v>0</v>
      </c>
      <c r="T58" s="906"/>
      <c r="U58" s="107">
        <v>0</v>
      </c>
      <c r="V58" s="906"/>
      <c r="W58" s="107">
        <v>0</v>
      </c>
      <c r="X58" s="906"/>
      <c r="Y58" s="107">
        <v>0</v>
      </c>
      <c r="Z58" s="906"/>
      <c r="AA58" s="108">
        <v>0</v>
      </c>
      <c r="AB58" s="906"/>
      <c r="AC58" s="107">
        <v>0</v>
      </c>
      <c r="AD58" s="906"/>
      <c r="AE58" s="107">
        <v>0</v>
      </c>
      <c r="AF58" s="896"/>
      <c r="AG58" s="109">
        <v>0</v>
      </c>
      <c r="AH58" s="896"/>
      <c r="AI58" s="107">
        <v>0</v>
      </c>
      <c r="AJ58" s="900"/>
      <c r="AK58" s="102">
        <f t="shared" si="33"/>
        <v>0</v>
      </c>
      <c r="AL58" s="51">
        <v>0</v>
      </c>
      <c r="AM58" s="52">
        <v>0</v>
      </c>
      <c r="AN58" s="52">
        <v>0</v>
      </c>
      <c r="AO58" s="52">
        <v>0</v>
      </c>
      <c r="AP58" s="52">
        <v>0</v>
      </c>
      <c r="AQ58" s="52">
        <v>0</v>
      </c>
      <c r="AR58" s="53">
        <f t="shared" si="37"/>
        <v>0</v>
      </c>
      <c r="AS58" s="54">
        <v>0</v>
      </c>
      <c r="AT58" s="52">
        <v>0</v>
      </c>
      <c r="AU58" s="53">
        <v>0</v>
      </c>
      <c r="AV58" s="54">
        <v>0</v>
      </c>
      <c r="AW58" s="52">
        <v>0</v>
      </c>
      <c r="AX58" s="52">
        <v>0</v>
      </c>
      <c r="AY58" s="52">
        <v>0</v>
      </c>
      <c r="AZ58" s="55">
        <v>0</v>
      </c>
      <c r="BA58" s="56" t="s">
        <v>2024</v>
      </c>
      <c r="BB58" s="56" t="s">
        <v>2024</v>
      </c>
      <c r="BC58" s="57" t="s">
        <v>2024</v>
      </c>
    </row>
    <row r="59" spans="1:55" ht="22.5" x14ac:dyDescent="0.2">
      <c r="A59" s="971"/>
      <c r="B59" s="973"/>
      <c r="C59" s="976"/>
      <c r="D59" s="979"/>
      <c r="E59" s="986"/>
      <c r="F59" s="982"/>
      <c r="G59" s="1006"/>
      <c r="H59" s="988"/>
      <c r="I59" s="993"/>
      <c r="J59" s="994"/>
      <c r="K59" s="998"/>
      <c r="L59" s="1003"/>
      <c r="M59" s="805" t="s">
        <v>1942</v>
      </c>
      <c r="N59" s="809" t="s">
        <v>1930</v>
      </c>
      <c r="O59" s="807">
        <v>1</v>
      </c>
      <c r="P59" s="47">
        <v>0</v>
      </c>
      <c r="Q59" s="47">
        <v>0</v>
      </c>
      <c r="R59" s="903"/>
      <c r="S59" s="48">
        <v>0</v>
      </c>
      <c r="T59" s="906"/>
      <c r="U59" s="48">
        <v>0</v>
      </c>
      <c r="V59" s="906"/>
      <c r="W59" s="48">
        <v>0</v>
      </c>
      <c r="X59" s="906"/>
      <c r="Y59" s="48">
        <v>0</v>
      </c>
      <c r="Z59" s="906"/>
      <c r="AA59" s="49">
        <v>0</v>
      </c>
      <c r="AB59" s="906"/>
      <c r="AC59" s="48">
        <v>0</v>
      </c>
      <c r="AD59" s="906"/>
      <c r="AE59" s="48">
        <v>0</v>
      </c>
      <c r="AF59" s="896"/>
      <c r="AG59" s="50">
        <v>0</v>
      </c>
      <c r="AH59" s="896"/>
      <c r="AI59" s="48">
        <v>0</v>
      </c>
      <c r="AJ59" s="900"/>
      <c r="AK59" s="102">
        <f t="shared" si="33"/>
        <v>0</v>
      </c>
      <c r="AL59" s="51">
        <v>0</v>
      </c>
      <c r="AM59" s="52">
        <v>0</v>
      </c>
      <c r="AN59" s="52">
        <v>0</v>
      </c>
      <c r="AO59" s="52">
        <v>0</v>
      </c>
      <c r="AP59" s="52">
        <v>0</v>
      </c>
      <c r="AQ59" s="52">
        <v>0</v>
      </c>
      <c r="AR59" s="53">
        <f t="shared" si="37"/>
        <v>0</v>
      </c>
      <c r="AS59" s="54">
        <v>0</v>
      </c>
      <c r="AT59" s="52">
        <v>0</v>
      </c>
      <c r="AU59" s="53">
        <v>0</v>
      </c>
      <c r="AV59" s="54">
        <v>0</v>
      </c>
      <c r="AW59" s="52">
        <v>0</v>
      </c>
      <c r="AX59" s="52">
        <v>0</v>
      </c>
      <c r="AY59" s="52">
        <v>0</v>
      </c>
      <c r="AZ59" s="55">
        <v>0</v>
      </c>
      <c r="BA59" s="56" t="s">
        <v>2024</v>
      </c>
      <c r="BB59" s="56" t="s">
        <v>2024</v>
      </c>
      <c r="BC59" s="57" t="s">
        <v>2024</v>
      </c>
    </row>
    <row r="60" spans="1:55" ht="45" x14ac:dyDescent="0.2">
      <c r="A60" s="971"/>
      <c r="B60" s="973"/>
      <c r="C60" s="976"/>
      <c r="D60" s="979"/>
      <c r="E60" s="986"/>
      <c r="F60" s="982"/>
      <c r="G60" s="1006"/>
      <c r="H60" s="988"/>
      <c r="I60" s="993"/>
      <c r="J60" s="994"/>
      <c r="K60" s="998"/>
      <c r="L60" s="1003"/>
      <c r="M60" s="805" t="s">
        <v>1972</v>
      </c>
      <c r="N60" s="809" t="s">
        <v>1930</v>
      </c>
      <c r="O60" s="807">
        <v>0</v>
      </c>
      <c r="P60" s="47">
        <v>0</v>
      </c>
      <c r="Q60" s="47">
        <v>0</v>
      </c>
      <c r="R60" s="903"/>
      <c r="S60" s="48">
        <v>0</v>
      </c>
      <c r="T60" s="906"/>
      <c r="U60" s="48">
        <v>0</v>
      </c>
      <c r="V60" s="906"/>
      <c r="W60" s="48">
        <v>0</v>
      </c>
      <c r="X60" s="906"/>
      <c r="Y60" s="48">
        <v>0</v>
      </c>
      <c r="Z60" s="906"/>
      <c r="AA60" s="49">
        <v>0</v>
      </c>
      <c r="AB60" s="906"/>
      <c r="AC60" s="48">
        <v>0</v>
      </c>
      <c r="AD60" s="906"/>
      <c r="AE60" s="48">
        <v>0</v>
      </c>
      <c r="AF60" s="896"/>
      <c r="AG60" s="50">
        <v>0</v>
      </c>
      <c r="AH60" s="896"/>
      <c r="AI60" s="48">
        <v>0</v>
      </c>
      <c r="AJ60" s="900"/>
      <c r="AK60" s="102">
        <f t="shared" si="33"/>
        <v>0</v>
      </c>
      <c r="AL60" s="51">
        <v>0</v>
      </c>
      <c r="AM60" s="52">
        <v>0</v>
      </c>
      <c r="AN60" s="52">
        <v>0</v>
      </c>
      <c r="AO60" s="52">
        <v>0</v>
      </c>
      <c r="AP60" s="52">
        <v>0</v>
      </c>
      <c r="AQ60" s="52">
        <v>0</v>
      </c>
      <c r="AR60" s="53">
        <f t="shared" si="37"/>
        <v>0</v>
      </c>
      <c r="AS60" s="54">
        <v>0</v>
      </c>
      <c r="AT60" s="52">
        <v>0</v>
      </c>
      <c r="AU60" s="53">
        <v>0</v>
      </c>
      <c r="AV60" s="54">
        <v>0</v>
      </c>
      <c r="AW60" s="52">
        <v>0</v>
      </c>
      <c r="AX60" s="52">
        <v>0</v>
      </c>
      <c r="AY60" s="52">
        <v>0</v>
      </c>
      <c r="AZ60" s="55">
        <v>0</v>
      </c>
      <c r="BA60" s="56" t="s">
        <v>2024</v>
      </c>
      <c r="BB60" s="56" t="s">
        <v>2024</v>
      </c>
      <c r="BC60" s="57" t="s">
        <v>2024</v>
      </c>
    </row>
    <row r="61" spans="1:55" ht="56.25" x14ac:dyDescent="0.2">
      <c r="A61" s="971"/>
      <c r="B61" s="973"/>
      <c r="C61" s="976"/>
      <c r="D61" s="979"/>
      <c r="E61" s="986"/>
      <c r="F61" s="982"/>
      <c r="G61" s="1006"/>
      <c r="H61" s="988"/>
      <c r="I61" s="993"/>
      <c r="J61" s="994"/>
      <c r="K61" s="998"/>
      <c r="L61" s="1003"/>
      <c r="M61" s="805" t="s">
        <v>1943</v>
      </c>
      <c r="N61" s="809" t="s">
        <v>1930</v>
      </c>
      <c r="O61" s="807">
        <v>1</v>
      </c>
      <c r="P61" s="47">
        <v>0</v>
      </c>
      <c r="Q61" s="47">
        <v>0</v>
      </c>
      <c r="R61" s="903"/>
      <c r="S61" s="48">
        <v>0</v>
      </c>
      <c r="T61" s="906"/>
      <c r="U61" s="48">
        <v>0</v>
      </c>
      <c r="V61" s="906"/>
      <c r="W61" s="48">
        <v>0</v>
      </c>
      <c r="X61" s="906"/>
      <c r="Y61" s="48">
        <v>0</v>
      </c>
      <c r="Z61" s="906"/>
      <c r="AA61" s="49">
        <v>0</v>
      </c>
      <c r="AB61" s="906"/>
      <c r="AC61" s="48">
        <v>0</v>
      </c>
      <c r="AD61" s="906"/>
      <c r="AE61" s="48">
        <v>0</v>
      </c>
      <c r="AF61" s="896"/>
      <c r="AG61" s="50">
        <v>0</v>
      </c>
      <c r="AH61" s="896"/>
      <c r="AI61" s="48">
        <v>0</v>
      </c>
      <c r="AJ61" s="900"/>
      <c r="AK61" s="102">
        <f t="shared" si="33"/>
        <v>0</v>
      </c>
      <c r="AL61" s="51">
        <v>0</v>
      </c>
      <c r="AM61" s="52">
        <v>0</v>
      </c>
      <c r="AN61" s="52">
        <v>0</v>
      </c>
      <c r="AO61" s="52">
        <v>0</v>
      </c>
      <c r="AP61" s="52">
        <v>0</v>
      </c>
      <c r="AQ61" s="52">
        <v>0</v>
      </c>
      <c r="AR61" s="53">
        <f t="shared" si="37"/>
        <v>0</v>
      </c>
      <c r="AS61" s="54">
        <v>0</v>
      </c>
      <c r="AT61" s="52">
        <v>0</v>
      </c>
      <c r="AU61" s="53">
        <v>0</v>
      </c>
      <c r="AV61" s="54">
        <v>0</v>
      </c>
      <c r="AW61" s="52">
        <v>0</v>
      </c>
      <c r="AX61" s="52">
        <v>0</v>
      </c>
      <c r="AY61" s="52">
        <v>0</v>
      </c>
      <c r="AZ61" s="55">
        <v>0</v>
      </c>
      <c r="BA61" s="56" t="s">
        <v>2024</v>
      </c>
      <c r="BB61" s="56" t="s">
        <v>2024</v>
      </c>
      <c r="BC61" s="57" t="s">
        <v>2024</v>
      </c>
    </row>
    <row r="62" spans="1:55" ht="33.75" x14ac:dyDescent="0.2">
      <c r="A62" s="971"/>
      <c r="B62" s="973"/>
      <c r="C62" s="976"/>
      <c r="D62" s="979"/>
      <c r="E62" s="986"/>
      <c r="F62" s="982"/>
      <c r="G62" s="1006"/>
      <c r="H62" s="988"/>
      <c r="I62" s="993"/>
      <c r="J62" s="994"/>
      <c r="K62" s="998"/>
      <c r="L62" s="1003"/>
      <c r="M62" s="805" t="s">
        <v>1973</v>
      </c>
      <c r="N62" s="809" t="s">
        <v>1930</v>
      </c>
      <c r="O62" s="807">
        <v>1</v>
      </c>
      <c r="P62" s="47">
        <v>0</v>
      </c>
      <c r="Q62" s="47">
        <v>0</v>
      </c>
      <c r="R62" s="903"/>
      <c r="S62" s="48">
        <v>0</v>
      </c>
      <c r="T62" s="906"/>
      <c r="U62" s="48">
        <v>0</v>
      </c>
      <c r="V62" s="906"/>
      <c r="W62" s="48">
        <v>0</v>
      </c>
      <c r="X62" s="906"/>
      <c r="Y62" s="48">
        <v>0</v>
      </c>
      <c r="Z62" s="906"/>
      <c r="AA62" s="49">
        <v>0</v>
      </c>
      <c r="AB62" s="906"/>
      <c r="AC62" s="48">
        <v>0</v>
      </c>
      <c r="AD62" s="906"/>
      <c r="AE62" s="48">
        <v>0</v>
      </c>
      <c r="AF62" s="896"/>
      <c r="AG62" s="50">
        <v>0</v>
      </c>
      <c r="AH62" s="896"/>
      <c r="AI62" s="48">
        <v>0</v>
      </c>
      <c r="AJ62" s="900"/>
      <c r="AK62" s="102">
        <f t="shared" si="33"/>
        <v>0</v>
      </c>
      <c r="AL62" s="51">
        <v>0</v>
      </c>
      <c r="AM62" s="52">
        <v>0</v>
      </c>
      <c r="AN62" s="52">
        <v>0</v>
      </c>
      <c r="AO62" s="52">
        <v>0</v>
      </c>
      <c r="AP62" s="52">
        <v>0</v>
      </c>
      <c r="AQ62" s="52">
        <v>0</v>
      </c>
      <c r="AR62" s="53">
        <f t="shared" si="37"/>
        <v>0</v>
      </c>
      <c r="AS62" s="54">
        <v>0</v>
      </c>
      <c r="AT62" s="52">
        <v>0</v>
      </c>
      <c r="AU62" s="53">
        <v>0</v>
      </c>
      <c r="AV62" s="54">
        <v>0</v>
      </c>
      <c r="AW62" s="52">
        <v>0</v>
      </c>
      <c r="AX62" s="52">
        <v>0</v>
      </c>
      <c r="AY62" s="52">
        <v>0</v>
      </c>
      <c r="AZ62" s="55">
        <v>0</v>
      </c>
      <c r="BA62" s="56" t="s">
        <v>2024</v>
      </c>
      <c r="BB62" s="56" t="s">
        <v>2024</v>
      </c>
      <c r="BC62" s="57" t="s">
        <v>2024</v>
      </c>
    </row>
    <row r="63" spans="1:55" ht="20.25" customHeight="1" x14ac:dyDescent="0.2">
      <c r="A63" s="971"/>
      <c r="B63" s="973"/>
      <c r="C63" s="976"/>
      <c r="D63" s="979"/>
      <c r="E63" s="986"/>
      <c r="F63" s="982"/>
      <c r="G63" s="1006"/>
      <c r="H63" s="988"/>
      <c r="I63" s="993"/>
      <c r="J63" s="994"/>
      <c r="K63" s="998"/>
      <c r="L63" s="1003"/>
      <c r="M63" s="805" t="s">
        <v>1944</v>
      </c>
      <c r="N63" s="809" t="s">
        <v>1930</v>
      </c>
      <c r="O63" s="807">
        <v>1</v>
      </c>
      <c r="P63" s="47">
        <v>0</v>
      </c>
      <c r="Q63" s="47">
        <v>0</v>
      </c>
      <c r="R63" s="903"/>
      <c r="S63" s="48">
        <v>0</v>
      </c>
      <c r="T63" s="906"/>
      <c r="U63" s="48">
        <v>0</v>
      </c>
      <c r="V63" s="906"/>
      <c r="W63" s="48">
        <v>0</v>
      </c>
      <c r="X63" s="906"/>
      <c r="Y63" s="48">
        <v>0</v>
      </c>
      <c r="Z63" s="906"/>
      <c r="AA63" s="49">
        <v>0</v>
      </c>
      <c r="AB63" s="906"/>
      <c r="AC63" s="48">
        <v>0</v>
      </c>
      <c r="AD63" s="906"/>
      <c r="AE63" s="48">
        <v>0</v>
      </c>
      <c r="AF63" s="896"/>
      <c r="AG63" s="50">
        <v>0</v>
      </c>
      <c r="AH63" s="896"/>
      <c r="AI63" s="48">
        <v>0</v>
      </c>
      <c r="AJ63" s="900"/>
      <c r="AK63" s="102">
        <f t="shared" si="33"/>
        <v>0</v>
      </c>
      <c r="AL63" s="51">
        <v>0</v>
      </c>
      <c r="AM63" s="52">
        <v>0</v>
      </c>
      <c r="AN63" s="52">
        <v>0</v>
      </c>
      <c r="AO63" s="52">
        <v>0</v>
      </c>
      <c r="AP63" s="52">
        <v>0</v>
      </c>
      <c r="AQ63" s="52">
        <v>0</v>
      </c>
      <c r="AR63" s="53">
        <f t="shared" si="37"/>
        <v>0</v>
      </c>
      <c r="AS63" s="54">
        <v>0</v>
      </c>
      <c r="AT63" s="52">
        <v>0</v>
      </c>
      <c r="AU63" s="53">
        <v>0</v>
      </c>
      <c r="AV63" s="54">
        <v>0</v>
      </c>
      <c r="AW63" s="52">
        <v>0</v>
      </c>
      <c r="AX63" s="52">
        <v>0</v>
      </c>
      <c r="AY63" s="52">
        <v>0</v>
      </c>
      <c r="AZ63" s="55">
        <v>0</v>
      </c>
      <c r="BA63" s="56" t="s">
        <v>2024</v>
      </c>
      <c r="BB63" s="56" t="s">
        <v>2024</v>
      </c>
      <c r="BC63" s="57" t="s">
        <v>2024</v>
      </c>
    </row>
    <row r="64" spans="1:55" ht="60.75" x14ac:dyDescent="0.2">
      <c r="A64" s="971"/>
      <c r="B64" s="973"/>
      <c r="C64" s="976"/>
      <c r="D64" s="979"/>
      <c r="E64" s="986"/>
      <c r="F64" s="982"/>
      <c r="G64" s="1006"/>
      <c r="H64" s="988"/>
      <c r="I64" s="993"/>
      <c r="J64" s="994"/>
      <c r="K64" s="998"/>
      <c r="L64" s="1003"/>
      <c r="M64" s="805" t="s">
        <v>1945</v>
      </c>
      <c r="N64" s="809" t="s">
        <v>1930</v>
      </c>
      <c r="O64" s="807">
        <v>4</v>
      </c>
      <c r="P64" s="47">
        <v>0.5</v>
      </c>
      <c r="Q64" s="47">
        <v>0.5</v>
      </c>
      <c r="R64" s="903"/>
      <c r="S64" s="48">
        <v>0</v>
      </c>
      <c r="T64" s="906"/>
      <c r="U64" s="48">
        <v>0</v>
      </c>
      <c r="V64" s="906"/>
      <c r="W64" s="48">
        <v>0</v>
      </c>
      <c r="X64" s="906"/>
      <c r="Y64" s="48">
        <v>0</v>
      </c>
      <c r="Z64" s="906"/>
      <c r="AA64" s="49">
        <v>0</v>
      </c>
      <c r="AB64" s="906"/>
      <c r="AC64" s="48">
        <v>0</v>
      </c>
      <c r="AD64" s="906"/>
      <c r="AE64" s="48">
        <v>0</v>
      </c>
      <c r="AF64" s="896"/>
      <c r="AG64" s="50">
        <f>48002311/1000</f>
        <v>48002.311000000002</v>
      </c>
      <c r="AH64" s="896"/>
      <c r="AI64" s="48">
        <v>0</v>
      </c>
      <c r="AJ64" s="900"/>
      <c r="AK64" s="102">
        <f t="shared" si="33"/>
        <v>48002.311000000002</v>
      </c>
      <c r="AL64" s="51">
        <v>2444</v>
      </c>
      <c r="AM64" s="52">
        <v>3872</v>
      </c>
      <c r="AN64" s="51">
        <v>4033</v>
      </c>
      <c r="AO64" s="52">
        <v>7785</v>
      </c>
      <c r="AP64" s="51">
        <v>14556</v>
      </c>
      <c r="AQ64" s="52">
        <v>2316</v>
      </c>
      <c r="AR64" s="51">
        <f>SUM(AL64:AQ64)</f>
        <v>35006</v>
      </c>
      <c r="AS64" s="52">
        <v>17977</v>
      </c>
      <c r="AT64" s="51">
        <v>17029</v>
      </c>
      <c r="AU64" s="52">
        <f t="shared" si="32"/>
        <v>35006</v>
      </c>
      <c r="AV64" s="54">
        <v>0</v>
      </c>
      <c r="AW64" s="52">
        <v>0</v>
      </c>
      <c r="AX64" s="894">
        <v>786</v>
      </c>
      <c r="AY64" s="52">
        <v>0</v>
      </c>
      <c r="AZ64" s="55">
        <v>0</v>
      </c>
      <c r="BA64" s="56" t="s">
        <v>2019</v>
      </c>
      <c r="BB64" s="56" t="s">
        <v>2018</v>
      </c>
      <c r="BC64" s="56" t="s">
        <v>2018</v>
      </c>
    </row>
    <row r="65" spans="1:55" ht="48" customHeight="1" x14ac:dyDescent="0.2">
      <c r="A65" s="971"/>
      <c r="B65" s="974"/>
      <c r="C65" s="977"/>
      <c r="D65" s="980"/>
      <c r="E65" s="986"/>
      <c r="F65" s="983"/>
      <c r="G65" s="1007"/>
      <c r="H65" s="989"/>
      <c r="I65" s="993"/>
      <c r="J65" s="994"/>
      <c r="K65" s="998"/>
      <c r="L65" s="1003"/>
      <c r="M65" s="820" t="s">
        <v>1978</v>
      </c>
      <c r="N65" s="177" t="s">
        <v>1930</v>
      </c>
      <c r="O65" s="178"/>
      <c r="P65" s="47">
        <v>0</v>
      </c>
      <c r="Q65" s="47">
        <v>0</v>
      </c>
      <c r="R65" s="903"/>
      <c r="S65" s="107">
        <v>0</v>
      </c>
      <c r="T65" s="906"/>
      <c r="U65" s="107">
        <v>0</v>
      </c>
      <c r="V65" s="906"/>
      <c r="W65" s="107">
        <v>0</v>
      </c>
      <c r="X65" s="906"/>
      <c r="Y65" s="107">
        <v>0</v>
      </c>
      <c r="Z65" s="906"/>
      <c r="AA65" s="108">
        <v>0</v>
      </c>
      <c r="AB65" s="906"/>
      <c r="AC65" s="107">
        <v>0</v>
      </c>
      <c r="AD65" s="906"/>
      <c r="AE65" s="107">
        <v>0</v>
      </c>
      <c r="AF65" s="896"/>
      <c r="AG65" s="109">
        <v>0</v>
      </c>
      <c r="AH65" s="896"/>
      <c r="AI65" s="107">
        <v>0</v>
      </c>
      <c r="AJ65" s="900"/>
      <c r="AK65" s="102">
        <f t="shared" si="33"/>
        <v>0</v>
      </c>
      <c r="AL65" s="51">
        <v>0</v>
      </c>
      <c r="AM65" s="52">
        <v>0</v>
      </c>
      <c r="AN65" s="52">
        <v>0</v>
      </c>
      <c r="AO65" s="52">
        <v>0</v>
      </c>
      <c r="AP65" s="52">
        <v>0</v>
      </c>
      <c r="AQ65" s="52">
        <v>0</v>
      </c>
      <c r="AR65" s="53">
        <f t="shared" ref="AR65:AR66" si="39">SUM(AL65:AQ65)</f>
        <v>0</v>
      </c>
      <c r="AS65" s="54">
        <v>0</v>
      </c>
      <c r="AT65" s="52">
        <v>0</v>
      </c>
      <c r="AU65" s="53">
        <v>0</v>
      </c>
      <c r="AV65" s="54">
        <v>0</v>
      </c>
      <c r="AW65" s="52">
        <v>0</v>
      </c>
      <c r="AX65" s="52">
        <v>0</v>
      </c>
      <c r="AY65" s="52">
        <v>0</v>
      </c>
      <c r="AZ65" s="55">
        <v>0</v>
      </c>
      <c r="BA65" s="56" t="s">
        <v>2024</v>
      </c>
      <c r="BB65" s="56" t="s">
        <v>2024</v>
      </c>
      <c r="BC65" s="57" t="s">
        <v>2024</v>
      </c>
    </row>
    <row r="66" spans="1:55" ht="48" customHeight="1" x14ac:dyDescent="0.2">
      <c r="A66" s="971"/>
      <c r="B66" s="974"/>
      <c r="C66" s="977"/>
      <c r="D66" s="980"/>
      <c r="E66" s="986"/>
      <c r="F66" s="983"/>
      <c r="G66" s="1007"/>
      <c r="H66" s="989"/>
      <c r="I66" s="993"/>
      <c r="J66" s="994"/>
      <c r="K66" s="998"/>
      <c r="L66" s="1003"/>
      <c r="M66" s="820" t="s">
        <v>1980</v>
      </c>
      <c r="N66" s="177" t="s">
        <v>1930</v>
      </c>
      <c r="O66" s="178"/>
      <c r="P66" s="47">
        <v>0</v>
      </c>
      <c r="Q66" s="47">
        <v>0</v>
      </c>
      <c r="R66" s="903"/>
      <c r="S66" s="107">
        <v>0</v>
      </c>
      <c r="T66" s="906"/>
      <c r="U66" s="107">
        <v>0</v>
      </c>
      <c r="V66" s="906"/>
      <c r="W66" s="107">
        <v>0</v>
      </c>
      <c r="X66" s="906"/>
      <c r="Y66" s="107">
        <v>0</v>
      </c>
      <c r="Z66" s="906"/>
      <c r="AA66" s="108">
        <v>0</v>
      </c>
      <c r="AB66" s="906"/>
      <c r="AC66" s="107">
        <v>0</v>
      </c>
      <c r="AD66" s="906"/>
      <c r="AE66" s="107">
        <v>0</v>
      </c>
      <c r="AF66" s="896"/>
      <c r="AG66" s="109">
        <v>0</v>
      </c>
      <c r="AH66" s="896"/>
      <c r="AI66" s="107">
        <v>0</v>
      </c>
      <c r="AJ66" s="901"/>
      <c r="AK66" s="102">
        <f t="shared" si="33"/>
        <v>0</v>
      </c>
      <c r="AL66" s="51">
        <v>0</v>
      </c>
      <c r="AM66" s="52">
        <v>0</v>
      </c>
      <c r="AN66" s="52">
        <v>0</v>
      </c>
      <c r="AO66" s="52">
        <v>0</v>
      </c>
      <c r="AP66" s="52">
        <v>0</v>
      </c>
      <c r="AQ66" s="52">
        <v>0</v>
      </c>
      <c r="AR66" s="53">
        <f t="shared" si="39"/>
        <v>0</v>
      </c>
      <c r="AS66" s="54">
        <v>0</v>
      </c>
      <c r="AT66" s="52">
        <v>0</v>
      </c>
      <c r="AU66" s="53">
        <v>0</v>
      </c>
      <c r="AV66" s="54">
        <v>0</v>
      </c>
      <c r="AW66" s="52">
        <v>0</v>
      </c>
      <c r="AX66" s="52">
        <v>0</v>
      </c>
      <c r="AY66" s="52">
        <v>0</v>
      </c>
      <c r="AZ66" s="55">
        <v>0</v>
      </c>
      <c r="BA66" s="56" t="s">
        <v>2024</v>
      </c>
      <c r="BB66" s="56" t="s">
        <v>2024</v>
      </c>
      <c r="BC66" s="57" t="s">
        <v>2024</v>
      </c>
    </row>
    <row r="67" spans="1:55" ht="9.9499999999999993" customHeight="1" thickBot="1" x14ac:dyDescent="0.25">
      <c r="A67" s="972"/>
      <c r="B67" s="975"/>
      <c r="C67" s="978"/>
      <c r="D67" s="981"/>
      <c r="E67" s="987"/>
      <c r="F67" s="984"/>
      <c r="G67" s="1008"/>
      <c r="H67" s="990"/>
      <c r="I67" s="995"/>
      <c r="J67" s="996"/>
      <c r="K67" s="999"/>
      <c r="L67" s="1004"/>
      <c r="M67" s="179"/>
      <c r="N67" s="180"/>
      <c r="O67" s="181"/>
      <c r="P67" s="116"/>
      <c r="Q67" s="116"/>
      <c r="R67" s="904"/>
      <c r="S67" s="182"/>
      <c r="T67" s="907"/>
      <c r="U67" s="183"/>
      <c r="V67" s="907"/>
      <c r="W67" s="183"/>
      <c r="X67" s="907"/>
      <c r="Y67" s="183"/>
      <c r="Z67" s="907"/>
      <c r="AA67" s="183"/>
      <c r="AB67" s="907"/>
      <c r="AC67" s="183"/>
      <c r="AD67" s="907"/>
      <c r="AE67" s="183"/>
      <c r="AF67" s="897"/>
      <c r="AG67" s="184"/>
      <c r="AH67" s="897"/>
      <c r="AI67" s="183"/>
      <c r="AJ67" s="117"/>
      <c r="AK67" s="118"/>
      <c r="AL67" s="185"/>
      <c r="AM67" s="186"/>
      <c r="AN67" s="186"/>
      <c r="AO67" s="186"/>
      <c r="AP67" s="186"/>
      <c r="AQ67" s="186"/>
      <c r="AR67" s="119"/>
      <c r="AS67" s="187"/>
      <c r="AT67" s="186"/>
      <c r="AU67" s="119"/>
      <c r="AV67" s="187"/>
      <c r="AW67" s="186"/>
      <c r="AX67" s="186"/>
      <c r="AY67" s="186"/>
      <c r="AZ67" s="188"/>
      <c r="BA67" s="189"/>
      <c r="BB67" s="189"/>
      <c r="BC67" s="190"/>
    </row>
    <row r="68" spans="1:55" ht="6" customHeight="1" x14ac:dyDescent="0.2">
      <c r="A68" s="155"/>
      <c r="B68" s="191"/>
      <c r="C68" s="191"/>
      <c r="D68" s="191"/>
      <c r="E68" s="191"/>
      <c r="F68" s="191"/>
      <c r="G68" s="191"/>
      <c r="H68" s="191"/>
      <c r="I68" s="1005"/>
      <c r="J68" s="1005"/>
      <c r="K68" s="191"/>
      <c r="L68" s="191"/>
      <c r="M68" s="191"/>
      <c r="N68" s="191"/>
      <c r="O68" s="191"/>
      <c r="P68" s="191"/>
      <c r="Q68" s="191"/>
      <c r="R68" s="191"/>
      <c r="S68" s="191"/>
      <c r="T68" s="191"/>
      <c r="U68" s="191"/>
      <c r="V68" s="191"/>
      <c r="W68" s="191"/>
      <c r="X68" s="191"/>
      <c r="Y68" s="191"/>
      <c r="Z68" s="191"/>
      <c r="AA68" s="191"/>
      <c r="AB68" s="191"/>
      <c r="AC68" s="191"/>
      <c r="AD68" s="191"/>
      <c r="AE68" s="191"/>
      <c r="AF68" s="191"/>
      <c r="AG68" s="191"/>
      <c r="AH68" s="191"/>
      <c r="AI68" s="191"/>
      <c r="AJ68" s="191"/>
      <c r="AK68" s="192"/>
      <c r="AL68" s="192"/>
      <c r="AM68" s="192"/>
      <c r="AN68" s="192"/>
      <c r="AO68" s="192"/>
      <c r="AP68" s="192"/>
      <c r="AQ68" s="193"/>
      <c r="AR68" s="192"/>
      <c r="AS68" s="192"/>
      <c r="AT68" s="192"/>
      <c r="AU68" s="192"/>
      <c r="AV68" s="192"/>
      <c r="AW68" s="192"/>
      <c r="AX68" s="192"/>
      <c r="AY68" s="192"/>
      <c r="AZ68" s="192"/>
      <c r="BA68" s="192"/>
      <c r="BB68" s="192"/>
      <c r="BC68" s="155"/>
    </row>
    <row r="69" spans="1:55" ht="72" customHeight="1" x14ac:dyDescent="0.2">
      <c r="A69" s="970">
        <v>5</v>
      </c>
      <c r="B69" s="160" t="s">
        <v>1705</v>
      </c>
      <c r="C69" s="161" t="s">
        <v>1706</v>
      </c>
      <c r="D69" s="162" t="s">
        <v>21</v>
      </c>
      <c r="E69" s="162" t="s">
        <v>1892</v>
      </c>
      <c r="F69" s="161" t="s">
        <v>1707</v>
      </c>
      <c r="G69" s="163" t="s">
        <v>1679</v>
      </c>
      <c r="H69" s="163" t="s">
        <v>1680</v>
      </c>
      <c r="I69" s="164" t="s">
        <v>1908</v>
      </c>
      <c r="J69" s="165">
        <f>+$N$3</f>
        <v>2019</v>
      </c>
      <c r="K69" s="163" t="s">
        <v>1925</v>
      </c>
      <c r="L69" s="164" t="s">
        <v>1986</v>
      </c>
      <c r="M69" s="161" t="s">
        <v>1708</v>
      </c>
      <c r="N69" s="161" t="s">
        <v>1709</v>
      </c>
      <c r="O69" s="161" t="s">
        <v>1710</v>
      </c>
      <c r="P69" s="161" t="s">
        <v>1995</v>
      </c>
      <c r="Q69" s="161" t="s">
        <v>1987</v>
      </c>
      <c r="R69" s="166">
        <f>SUM(R70:R76)</f>
        <v>0</v>
      </c>
      <c r="S69" s="167">
        <f t="shared" ref="S69:AJ69" si="40">SUM(S70:S76)</f>
        <v>0</v>
      </c>
      <c r="T69" s="168">
        <f t="shared" si="40"/>
        <v>0</v>
      </c>
      <c r="U69" s="169">
        <f t="shared" si="40"/>
        <v>0</v>
      </c>
      <c r="V69" s="168">
        <f t="shared" si="40"/>
        <v>0</v>
      </c>
      <c r="W69" s="169">
        <f t="shared" si="40"/>
        <v>0</v>
      </c>
      <c r="X69" s="168">
        <f t="shared" si="40"/>
        <v>0</v>
      </c>
      <c r="Y69" s="169">
        <f t="shared" si="40"/>
        <v>0</v>
      </c>
      <c r="Z69" s="168">
        <f t="shared" si="40"/>
        <v>0</v>
      </c>
      <c r="AA69" s="169">
        <f t="shared" si="40"/>
        <v>0</v>
      </c>
      <c r="AB69" s="168">
        <f t="shared" si="40"/>
        <v>0</v>
      </c>
      <c r="AC69" s="169">
        <f t="shared" si="40"/>
        <v>0</v>
      </c>
      <c r="AD69" s="168">
        <f t="shared" si="40"/>
        <v>0</v>
      </c>
      <c r="AE69" s="169">
        <f t="shared" si="40"/>
        <v>0</v>
      </c>
      <c r="AF69" s="168">
        <f t="shared" si="40"/>
        <v>0</v>
      </c>
      <c r="AG69" s="170">
        <f t="shared" si="40"/>
        <v>0</v>
      </c>
      <c r="AH69" s="168">
        <f t="shared" si="40"/>
        <v>0</v>
      </c>
      <c r="AI69" s="169">
        <f t="shared" si="40"/>
        <v>0</v>
      </c>
      <c r="AJ69" s="171">
        <f t="shared" si="40"/>
        <v>0</v>
      </c>
      <c r="AK69" s="172">
        <f>SUM(AK70:AK76)</f>
        <v>0</v>
      </c>
      <c r="AL69" s="865"/>
      <c r="AM69" s="866"/>
      <c r="AN69" s="866"/>
      <c r="AO69" s="866"/>
      <c r="AP69" s="866"/>
      <c r="AQ69" s="866"/>
      <c r="AR69" s="867"/>
      <c r="AS69" s="868"/>
      <c r="AT69" s="866"/>
      <c r="AU69" s="867"/>
      <c r="AV69" s="868"/>
      <c r="AW69" s="866"/>
      <c r="AX69" s="866"/>
      <c r="AY69" s="866"/>
      <c r="AZ69" s="869"/>
      <c r="BA69" s="44" t="s">
        <v>1685</v>
      </c>
      <c r="BB69" s="44" t="s">
        <v>1989</v>
      </c>
      <c r="BC69" s="45" t="s">
        <v>1687</v>
      </c>
    </row>
    <row r="70" spans="1:55" ht="33.75" customHeight="1" x14ac:dyDescent="0.2">
      <c r="A70" s="971"/>
      <c r="B70" s="973" t="str">
        <f>VLOOKUP($D$9,'PROYECTOS REGISTRADOS'!$A$2:$D$82,4,0)</f>
        <v>Mejoramiento de la Cobertura de Alcantarillado en el Área Urbana y Área Rural en el Municipio de Tocancipá, Cundinamarca, Centro Oriente</v>
      </c>
      <c r="C70" s="976" t="str">
        <f>VLOOKUP($D$9,'PROYECTOS REGISTRADOS'!$A$2:$D$82,3,0)</f>
        <v>2016-25817-0033</v>
      </c>
      <c r="D70" s="979" t="s">
        <v>1407</v>
      </c>
      <c r="E70" s="985" t="str">
        <f>IF(D70=0,"0-0",(VLOOKUP(D70,'CONSOLIDADO PLAN DESARROLLO'!$EL$9:$ET$304,2,0)))</f>
        <v>Construir y dotar Laboratorio de Agua Residual</v>
      </c>
      <c r="F70" s="982" t="str">
        <f>IF(D70=0,"0-0",(VLOOKUP(D70,'CONSOLIDADO PLAN DESARROLLO'!$EL$9:$ET$304,3,0)))</f>
        <v>No.  de Laboratorios construidos</v>
      </c>
      <c r="G70" s="1006">
        <f>IF(D70=0,"0-0",(VLOOKUP(D70,'CONSOLIDADO PLAN DESARROLLO'!$EL$9:$ET$304,4,0)))</f>
        <v>0</v>
      </c>
      <c r="H70" s="988">
        <f>IF(D70=0,"0-0",(VLOOKUP(D70,'CONSOLIDADO PLAN DESARROLLO'!$EL$9:$ET$304,5,0)))</f>
        <v>1</v>
      </c>
      <c r="I70" s="991">
        <f>IF(D70=0,"0-0",(VLOOKUP(D70,'CONSOLIDADO PLAN DESARROLLO'!$EL$9:$ET$304,$R$3,0)))</f>
        <v>0</v>
      </c>
      <c r="J70" s="992"/>
      <c r="K70" s="1000">
        <v>0</v>
      </c>
      <c r="L70" s="1002">
        <v>0.16</v>
      </c>
      <c r="M70" s="805" t="s">
        <v>1929</v>
      </c>
      <c r="N70" s="803" t="s">
        <v>1930</v>
      </c>
      <c r="O70" s="807">
        <v>1</v>
      </c>
      <c r="P70" s="47">
        <v>0</v>
      </c>
      <c r="Q70" s="47">
        <v>0</v>
      </c>
      <c r="R70" s="902">
        <f>VLOOKUP($D70,'[4]Tablero Logro Metas 2019'!$AK$7:$AS$302,3,0)</f>
        <v>0</v>
      </c>
      <c r="S70" s="47">
        <v>0</v>
      </c>
      <c r="T70" s="905">
        <f>VLOOKUP($D70,'[4]Tablero Logro Metas 2019'!$AK$7:$AS$302,4,0)</f>
        <v>0</v>
      </c>
      <c r="U70" s="47">
        <v>0</v>
      </c>
      <c r="V70" s="905">
        <f>VLOOKUP($D70,'[4]Tablero Logro Metas 2019'!$AK$7:$AS$302,5,0)</f>
        <v>0</v>
      </c>
      <c r="W70" s="47">
        <v>0</v>
      </c>
      <c r="X70" s="905">
        <f>VLOOKUP($D70,'[4]Tablero Logro Metas 2019'!$AK$7:$AS$302,6,0)</f>
        <v>0</v>
      </c>
      <c r="Y70" s="47">
        <v>0</v>
      </c>
      <c r="Z70" s="905">
        <f>VLOOKUP($D70,'[4]Tablero Logro Metas 2019'!$AK$7:$AS$302,7,0)</f>
        <v>0</v>
      </c>
      <c r="AA70" s="47">
        <v>0</v>
      </c>
      <c r="AB70" s="905">
        <f>VLOOKUP($D70,'[4]Tablero Logro Metas 2019'!$AK$7:$AS$302,8,0)</f>
        <v>0</v>
      </c>
      <c r="AC70" s="47">
        <v>0</v>
      </c>
      <c r="AD70" s="905">
        <f>VLOOKUP($D70,'[4]Tablero Logro Metas 2019'!$AK$7:$AS$302,9,0)</f>
        <v>0</v>
      </c>
      <c r="AE70" s="47">
        <v>0</v>
      </c>
      <c r="AF70" s="895">
        <f>+AG74</f>
        <v>0</v>
      </c>
      <c r="AG70" s="47">
        <v>0</v>
      </c>
      <c r="AH70" s="895"/>
      <c r="AI70" s="47">
        <v>0</v>
      </c>
      <c r="AJ70" s="899">
        <f>+R70+T70+V70+X70+Z70+AB70+AD70+AF70+AH70</f>
        <v>0</v>
      </c>
      <c r="AK70" s="102">
        <f>AC70+AE70+AG70+S70+U70+W70+Y70+AA70+AI70</f>
        <v>0</v>
      </c>
      <c r="AL70" s="51">
        <v>0</v>
      </c>
      <c r="AM70" s="52">
        <v>0</v>
      </c>
      <c r="AN70" s="52">
        <v>0</v>
      </c>
      <c r="AO70" s="52">
        <v>0</v>
      </c>
      <c r="AP70" s="52">
        <v>0</v>
      </c>
      <c r="AQ70" s="52">
        <v>0</v>
      </c>
      <c r="AR70" s="53">
        <f t="shared" ref="AR70:AR75" si="41">SUM(AL70:AQ70)</f>
        <v>0</v>
      </c>
      <c r="AS70" s="54">
        <v>0</v>
      </c>
      <c r="AT70" s="52">
        <v>0</v>
      </c>
      <c r="AU70" s="53">
        <v>0</v>
      </c>
      <c r="AV70" s="54">
        <v>0</v>
      </c>
      <c r="AW70" s="52">
        <v>0</v>
      </c>
      <c r="AX70" s="52">
        <v>0</v>
      </c>
      <c r="AY70" s="52">
        <v>0</v>
      </c>
      <c r="AZ70" s="55">
        <v>0</v>
      </c>
      <c r="BA70" s="56" t="s">
        <v>2024</v>
      </c>
      <c r="BB70" s="56" t="s">
        <v>2024</v>
      </c>
      <c r="BC70" s="57" t="s">
        <v>2024</v>
      </c>
    </row>
    <row r="71" spans="1:55" ht="22.5" x14ac:dyDescent="0.2">
      <c r="A71" s="971"/>
      <c r="B71" s="973"/>
      <c r="C71" s="976"/>
      <c r="D71" s="979"/>
      <c r="E71" s="986"/>
      <c r="F71" s="982"/>
      <c r="G71" s="1006"/>
      <c r="H71" s="988"/>
      <c r="I71" s="993"/>
      <c r="J71" s="994"/>
      <c r="K71" s="1000"/>
      <c r="L71" s="1003"/>
      <c r="M71" s="805" t="s">
        <v>1946</v>
      </c>
      <c r="N71" s="803" t="s">
        <v>1930</v>
      </c>
      <c r="O71" s="807">
        <v>1</v>
      </c>
      <c r="P71" s="47">
        <v>0</v>
      </c>
      <c r="Q71" s="47">
        <v>0</v>
      </c>
      <c r="R71" s="903"/>
      <c r="S71" s="47">
        <v>0</v>
      </c>
      <c r="T71" s="906"/>
      <c r="U71" s="47">
        <v>0</v>
      </c>
      <c r="V71" s="906"/>
      <c r="W71" s="47">
        <v>0</v>
      </c>
      <c r="X71" s="906"/>
      <c r="Y71" s="47">
        <v>0</v>
      </c>
      <c r="Z71" s="906"/>
      <c r="AA71" s="47">
        <v>0</v>
      </c>
      <c r="AB71" s="906"/>
      <c r="AC71" s="47">
        <v>0</v>
      </c>
      <c r="AD71" s="906"/>
      <c r="AE71" s="47">
        <v>0</v>
      </c>
      <c r="AF71" s="896"/>
      <c r="AG71" s="47">
        <v>0</v>
      </c>
      <c r="AH71" s="896"/>
      <c r="AI71" s="47">
        <v>0</v>
      </c>
      <c r="AJ71" s="900"/>
      <c r="AK71" s="102">
        <f t="shared" ref="AK71:AK75" si="42">AC71+AE71+AG71+S71+U71+W71+Y71+AA71+AI71</f>
        <v>0</v>
      </c>
      <c r="AL71" s="51">
        <v>0</v>
      </c>
      <c r="AM71" s="52">
        <v>0</v>
      </c>
      <c r="AN71" s="52">
        <v>0</v>
      </c>
      <c r="AO71" s="52">
        <v>0</v>
      </c>
      <c r="AP71" s="52">
        <v>0</v>
      </c>
      <c r="AQ71" s="52">
        <v>0</v>
      </c>
      <c r="AR71" s="53">
        <f t="shared" si="41"/>
        <v>0</v>
      </c>
      <c r="AS71" s="54">
        <v>0</v>
      </c>
      <c r="AT71" s="52">
        <v>0</v>
      </c>
      <c r="AU71" s="53">
        <v>0</v>
      </c>
      <c r="AV71" s="54">
        <v>0</v>
      </c>
      <c r="AW71" s="52">
        <v>0</v>
      </c>
      <c r="AX71" s="52">
        <v>0</v>
      </c>
      <c r="AY71" s="52">
        <v>0</v>
      </c>
      <c r="AZ71" s="55">
        <v>0</v>
      </c>
      <c r="BA71" s="56" t="s">
        <v>2024</v>
      </c>
      <c r="BB71" s="56" t="s">
        <v>2024</v>
      </c>
      <c r="BC71" s="57" t="s">
        <v>2024</v>
      </c>
    </row>
    <row r="72" spans="1:55" ht="33.75" x14ac:dyDescent="0.2">
      <c r="A72" s="971"/>
      <c r="B72" s="973"/>
      <c r="C72" s="976"/>
      <c r="D72" s="979"/>
      <c r="E72" s="986"/>
      <c r="F72" s="982"/>
      <c r="G72" s="1006"/>
      <c r="H72" s="988"/>
      <c r="I72" s="993"/>
      <c r="J72" s="994"/>
      <c r="K72" s="1000"/>
      <c r="L72" s="1003"/>
      <c r="M72" s="805" t="s">
        <v>1974</v>
      </c>
      <c r="N72" s="803" t="s">
        <v>1930</v>
      </c>
      <c r="O72" s="807">
        <v>1</v>
      </c>
      <c r="P72" s="47">
        <v>0</v>
      </c>
      <c r="Q72" s="47">
        <v>0</v>
      </c>
      <c r="R72" s="903"/>
      <c r="S72" s="47">
        <v>0</v>
      </c>
      <c r="T72" s="906"/>
      <c r="U72" s="47">
        <v>0</v>
      </c>
      <c r="V72" s="906"/>
      <c r="W72" s="47">
        <v>0</v>
      </c>
      <c r="X72" s="906"/>
      <c r="Y72" s="47">
        <v>0</v>
      </c>
      <c r="Z72" s="906"/>
      <c r="AA72" s="47">
        <v>0</v>
      </c>
      <c r="AB72" s="906"/>
      <c r="AC72" s="47">
        <v>0</v>
      </c>
      <c r="AD72" s="906"/>
      <c r="AE72" s="47">
        <v>0</v>
      </c>
      <c r="AF72" s="896"/>
      <c r="AG72" s="47">
        <v>0</v>
      </c>
      <c r="AH72" s="896"/>
      <c r="AI72" s="47">
        <v>0</v>
      </c>
      <c r="AJ72" s="900"/>
      <c r="AK72" s="102">
        <f t="shared" si="42"/>
        <v>0</v>
      </c>
      <c r="AL72" s="51">
        <v>0</v>
      </c>
      <c r="AM72" s="52">
        <v>0</v>
      </c>
      <c r="AN72" s="52">
        <v>0</v>
      </c>
      <c r="AO72" s="52">
        <v>0</v>
      </c>
      <c r="AP72" s="52">
        <v>0</v>
      </c>
      <c r="AQ72" s="52">
        <v>0</v>
      </c>
      <c r="AR72" s="53">
        <f t="shared" si="41"/>
        <v>0</v>
      </c>
      <c r="AS72" s="54">
        <v>0</v>
      </c>
      <c r="AT72" s="52">
        <v>0</v>
      </c>
      <c r="AU72" s="53">
        <v>0</v>
      </c>
      <c r="AV72" s="54">
        <v>0</v>
      </c>
      <c r="AW72" s="52">
        <v>0</v>
      </c>
      <c r="AX72" s="52">
        <v>0</v>
      </c>
      <c r="AY72" s="52">
        <v>0</v>
      </c>
      <c r="AZ72" s="55">
        <v>0</v>
      </c>
      <c r="BA72" s="56" t="s">
        <v>2024</v>
      </c>
      <c r="BB72" s="56" t="s">
        <v>2024</v>
      </c>
      <c r="BC72" s="57" t="s">
        <v>2024</v>
      </c>
    </row>
    <row r="73" spans="1:55" ht="33.75" x14ac:dyDescent="0.2">
      <c r="A73" s="971"/>
      <c r="B73" s="973"/>
      <c r="C73" s="976"/>
      <c r="D73" s="979"/>
      <c r="E73" s="986"/>
      <c r="F73" s="982"/>
      <c r="G73" s="1006"/>
      <c r="H73" s="988"/>
      <c r="I73" s="993"/>
      <c r="J73" s="994"/>
      <c r="K73" s="1000"/>
      <c r="L73" s="1003"/>
      <c r="M73" s="862" t="s">
        <v>1975</v>
      </c>
      <c r="N73" s="863" t="s">
        <v>1930</v>
      </c>
      <c r="O73" s="864">
        <v>1</v>
      </c>
      <c r="P73" s="47">
        <v>0</v>
      </c>
      <c r="Q73" s="47">
        <v>0</v>
      </c>
      <c r="R73" s="903"/>
      <c r="S73" s="47">
        <v>0</v>
      </c>
      <c r="T73" s="906"/>
      <c r="U73" s="47">
        <v>0</v>
      </c>
      <c r="V73" s="906"/>
      <c r="W73" s="47">
        <v>0</v>
      </c>
      <c r="X73" s="906"/>
      <c r="Y73" s="47">
        <v>0</v>
      </c>
      <c r="Z73" s="906"/>
      <c r="AA73" s="47">
        <v>0</v>
      </c>
      <c r="AB73" s="906"/>
      <c r="AC73" s="47">
        <v>0</v>
      </c>
      <c r="AD73" s="906"/>
      <c r="AE73" s="47">
        <v>0</v>
      </c>
      <c r="AF73" s="896"/>
      <c r="AG73" s="47">
        <v>0</v>
      </c>
      <c r="AH73" s="896"/>
      <c r="AI73" s="47">
        <v>0</v>
      </c>
      <c r="AJ73" s="900"/>
      <c r="AK73" s="102">
        <f t="shared" si="42"/>
        <v>0</v>
      </c>
      <c r="AL73" s="51">
        <v>0</v>
      </c>
      <c r="AM73" s="52">
        <v>0</v>
      </c>
      <c r="AN73" s="52">
        <v>0</v>
      </c>
      <c r="AO73" s="52">
        <v>0</v>
      </c>
      <c r="AP73" s="52">
        <v>0</v>
      </c>
      <c r="AQ73" s="52">
        <v>0</v>
      </c>
      <c r="AR73" s="53">
        <f t="shared" si="41"/>
        <v>0</v>
      </c>
      <c r="AS73" s="54">
        <v>0</v>
      </c>
      <c r="AT73" s="52">
        <v>0</v>
      </c>
      <c r="AU73" s="53">
        <v>0</v>
      </c>
      <c r="AV73" s="54">
        <v>0</v>
      </c>
      <c r="AW73" s="52">
        <v>0</v>
      </c>
      <c r="AX73" s="52">
        <v>0</v>
      </c>
      <c r="AY73" s="52">
        <v>0</v>
      </c>
      <c r="AZ73" s="55">
        <v>0</v>
      </c>
      <c r="BA73" s="56" t="s">
        <v>2024</v>
      </c>
      <c r="BB73" s="56" t="s">
        <v>2024</v>
      </c>
      <c r="BC73" s="57" t="s">
        <v>2024</v>
      </c>
    </row>
    <row r="74" spans="1:55" ht="22.5" x14ac:dyDescent="0.2">
      <c r="A74" s="971"/>
      <c r="B74" s="973"/>
      <c r="C74" s="976"/>
      <c r="D74" s="979"/>
      <c r="E74" s="986"/>
      <c r="F74" s="982"/>
      <c r="G74" s="1006"/>
      <c r="H74" s="988"/>
      <c r="I74" s="993"/>
      <c r="J74" s="994"/>
      <c r="K74" s="1000"/>
      <c r="L74" s="1003"/>
      <c r="M74" s="805" t="s">
        <v>1947</v>
      </c>
      <c r="N74" s="803" t="s">
        <v>1930</v>
      </c>
      <c r="O74" s="807">
        <v>1</v>
      </c>
      <c r="P74" s="47">
        <v>0</v>
      </c>
      <c r="Q74" s="47">
        <v>0</v>
      </c>
      <c r="R74" s="903"/>
      <c r="S74" s="47">
        <v>0</v>
      </c>
      <c r="T74" s="906"/>
      <c r="U74" s="47">
        <v>0</v>
      </c>
      <c r="V74" s="906"/>
      <c r="W74" s="47">
        <v>0</v>
      </c>
      <c r="X74" s="906"/>
      <c r="Y74" s="47">
        <v>0</v>
      </c>
      <c r="Z74" s="906"/>
      <c r="AA74" s="47">
        <v>0</v>
      </c>
      <c r="AB74" s="906"/>
      <c r="AC74" s="47">
        <v>0</v>
      </c>
      <c r="AD74" s="906"/>
      <c r="AE74" s="47">
        <v>0</v>
      </c>
      <c r="AF74" s="896"/>
      <c r="AG74" s="47">
        <v>0</v>
      </c>
      <c r="AH74" s="896"/>
      <c r="AI74" s="47">
        <v>0</v>
      </c>
      <c r="AJ74" s="900"/>
      <c r="AK74" s="102">
        <f t="shared" si="42"/>
        <v>0</v>
      </c>
      <c r="AL74" s="51">
        <v>0</v>
      </c>
      <c r="AM74" s="52">
        <v>0</v>
      </c>
      <c r="AN74" s="52">
        <v>0</v>
      </c>
      <c r="AO74" s="52">
        <v>0</v>
      </c>
      <c r="AP74" s="52">
        <v>0</v>
      </c>
      <c r="AQ74" s="52">
        <v>0</v>
      </c>
      <c r="AR74" s="53">
        <f t="shared" si="41"/>
        <v>0</v>
      </c>
      <c r="AS74" s="54">
        <v>0</v>
      </c>
      <c r="AT74" s="52">
        <v>0</v>
      </c>
      <c r="AU74" s="53">
        <v>0</v>
      </c>
      <c r="AV74" s="54">
        <v>0</v>
      </c>
      <c r="AW74" s="52">
        <v>0</v>
      </c>
      <c r="AX74" s="52">
        <v>0</v>
      </c>
      <c r="AY74" s="52">
        <v>0</v>
      </c>
      <c r="AZ74" s="55">
        <v>0</v>
      </c>
      <c r="BA74" s="56" t="s">
        <v>2024</v>
      </c>
      <c r="BB74" s="56" t="s">
        <v>2024</v>
      </c>
      <c r="BC74" s="57" t="s">
        <v>2024</v>
      </c>
    </row>
    <row r="75" spans="1:55" ht="33.75" x14ac:dyDescent="0.2">
      <c r="A75" s="971"/>
      <c r="B75" s="974"/>
      <c r="C75" s="977"/>
      <c r="D75" s="980"/>
      <c r="E75" s="986"/>
      <c r="F75" s="983"/>
      <c r="G75" s="1007"/>
      <c r="H75" s="989"/>
      <c r="I75" s="993"/>
      <c r="J75" s="994"/>
      <c r="K75" s="997"/>
      <c r="L75" s="1003"/>
      <c r="M75" s="806" t="s">
        <v>1976</v>
      </c>
      <c r="N75" s="804" t="s">
        <v>1930</v>
      </c>
      <c r="O75" s="808">
        <v>1</v>
      </c>
      <c r="P75" s="106">
        <v>0</v>
      </c>
      <c r="Q75" s="106">
        <v>0</v>
      </c>
      <c r="R75" s="903"/>
      <c r="S75" s="106">
        <v>0</v>
      </c>
      <c r="T75" s="906"/>
      <c r="U75" s="106">
        <v>0</v>
      </c>
      <c r="V75" s="906"/>
      <c r="W75" s="106">
        <v>0</v>
      </c>
      <c r="X75" s="906"/>
      <c r="Y75" s="106">
        <v>0</v>
      </c>
      <c r="Z75" s="906"/>
      <c r="AA75" s="106">
        <v>0</v>
      </c>
      <c r="AB75" s="906"/>
      <c r="AC75" s="106">
        <v>0</v>
      </c>
      <c r="AD75" s="906"/>
      <c r="AE75" s="106">
        <v>0</v>
      </c>
      <c r="AF75" s="896"/>
      <c r="AG75" s="106">
        <v>0</v>
      </c>
      <c r="AH75" s="896"/>
      <c r="AI75" s="106">
        <v>0</v>
      </c>
      <c r="AJ75" s="901"/>
      <c r="AK75" s="102">
        <f t="shared" si="42"/>
        <v>0</v>
      </c>
      <c r="AL75" s="51">
        <v>0</v>
      </c>
      <c r="AM75" s="52">
        <v>0</v>
      </c>
      <c r="AN75" s="52">
        <v>0</v>
      </c>
      <c r="AO75" s="52">
        <v>0</v>
      </c>
      <c r="AP75" s="52">
        <v>0</v>
      </c>
      <c r="AQ75" s="52">
        <v>0</v>
      </c>
      <c r="AR75" s="53">
        <f t="shared" si="41"/>
        <v>0</v>
      </c>
      <c r="AS75" s="54">
        <v>0</v>
      </c>
      <c r="AT75" s="52">
        <v>0</v>
      </c>
      <c r="AU75" s="53">
        <v>0</v>
      </c>
      <c r="AV75" s="54">
        <v>0</v>
      </c>
      <c r="AW75" s="52">
        <v>0</v>
      </c>
      <c r="AX75" s="52">
        <v>0</v>
      </c>
      <c r="AY75" s="52">
        <v>0</v>
      </c>
      <c r="AZ75" s="55">
        <v>0</v>
      </c>
      <c r="BA75" s="56" t="s">
        <v>2024</v>
      </c>
      <c r="BB75" s="56" t="s">
        <v>2024</v>
      </c>
      <c r="BC75" s="57" t="s">
        <v>2024</v>
      </c>
    </row>
    <row r="76" spans="1:55" ht="9.9499999999999993" customHeight="1" thickBot="1" x14ac:dyDescent="0.25">
      <c r="A76" s="972"/>
      <c r="B76" s="975"/>
      <c r="C76" s="978"/>
      <c r="D76" s="981"/>
      <c r="E76" s="987"/>
      <c r="F76" s="984"/>
      <c r="G76" s="1008"/>
      <c r="H76" s="990"/>
      <c r="I76" s="995"/>
      <c r="J76" s="996"/>
      <c r="K76" s="1001"/>
      <c r="L76" s="1004"/>
      <c r="M76" s="179"/>
      <c r="N76" s="180"/>
      <c r="O76" s="181"/>
      <c r="P76" s="116"/>
      <c r="Q76" s="116"/>
      <c r="R76" s="904"/>
      <c r="S76" s="182"/>
      <c r="T76" s="907"/>
      <c r="U76" s="183"/>
      <c r="V76" s="907"/>
      <c r="W76" s="183"/>
      <c r="X76" s="907"/>
      <c r="Y76" s="183"/>
      <c r="Z76" s="907"/>
      <c r="AA76" s="183"/>
      <c r="AB76" s="907"/>
      <c r="AC76" s="183"/>
      <c r="AD76" s="907"/>
      <c r="AE76" s="183"/>
      <c r="AF76" s="897"/>
      <c r="AG76" s="184"/>
      <c r="AH76" s="897"/>
      <c r="AI76" s="183"/>
      <c r="AJ76" s="117"/>
      <c r="AK76" s="118"/>
      <c r="AL76" s="185"/>
      <c r="AM76" s="186"/>
      <c r="AN76" s="186"/>
      <c r="AO76" s="186"/>
      <c r="AP76" s="186"/>
      <c r="AQ76" s="186"/>
      <c r="AR76" s="119"/>
      <c r="AS76" s="187"/>
      <c r="AT76" s="186"/>
      <c r="AU76" s="119"/>
      <c r="AV76" s="187"/>
      <c r="AW76" s="186"/>
      <c r="AX76" s="186"/>
      <c r="AY76" s="186"/>
      <c r="AZ76" s="188"/>
      <c r="BA76" s="189"/>
      <c r="BB76" s="189"/>
      <c r="BC76" s="190"/>
    </row>
    <row r="77" spans="1:55" ht="6" customHeight="1" x14ac:dyDescent="0.2">
      <c r="A77" s="155"/>
      <c r="B77" s="191"/>
      <c r="C77" s="191"/>
      <c r="D77" s="191"/>
      <c r="E77" s="191"/>
      <c r="F77" s="191"/>
      <c r="G77" s="191"/>
      <c r="H77" s="191"/>
      <c r="I77" s="1005"/>
      <c r="J77" s="1005"/>
      <c r="K77" s="191"/>
      <c r="L77" s="191"/>
      <c r="M77" s="191"/>
      <c r="N77" s="191"/>
      <c r="O77" s="191"/>
      <c r="P77" s="191"/>
      <c r="Q77" s="191"/>
      <c r="R77" s="191"/>
      <c r="S77" s="191"/>
      <c r="T77" s="191"/>
      <c r="U77" s="191"/>
      <c r="V77" s="191"/>
      <c r="W77" s="191"/>
      <c r="X77" s="191"/>
      <c r="Y77" s="191"/>
      <c r="Z77" s="191"/>
      <c r="AA77" s="191"/>
      <c r="AB77" s="191"/>
      <c r="AC77" s="191"/>
      <c r="AD77" s="191"/>
      <c r="AE77" s="191"/>
      <c r="AF77" s="191"/>
      <c r="AG77" s="191"/>
      <c r="AH77" s="191"/>
      <c r="AI77" s="191"/>
      <c r="AJ77" s="191"/>
      <c r="AK77" s="192"/>
      <c r="AL77" s="192"/>
      <c r="AM77" s="192"/>
      <c r="AN77" s="192"/>
      <c r="AO77" s="192"/>
      <c r="AP77" s="192"/>
      <c r="AQ77" s="193"/>
      <c r="AR77" s="192"/>
      <c r="AS77" s="192"/>
      <c r="AT77" s="192"/>
      <c r="AU77" s="192"/>
      <c r="AV77" s="192"/>
      <c r="AW77" s="192"/>
      <c r="AX77" s="192"/>
      <c r="AY77" s="192"/>
      <c r="AZ77" s="192"/>
      <c r="BA77" s="192"/>
      <c r="BB77" s="192"/>
      <c r="BC77" s="155"/>
    </row>
    <row r="78" spans="1:55" ht="72" customHeight="1" x14ac:dyDescent="0.2">
      <c r="A78" s="970">
        <v>6</v>
      </c>
      <c r="B78" s="160" t="s">
        <v>1705</v>
      </c>
      <c r="C78" s="161" t="s">
        <v>1706</v>
      </c>
      <c r="D78" s="162" t="s">
        <v>21</v>
      </c>
      <c r="E78" s="162" t="s">
        <v>1892</v>
      </c>
      <c r="F78" s="161" t="s">
        <v>1707</v>
      </c>
      <c r="G78" s="163" t="s">
        <v>1679</v>
      </c>
      <c r="H78" s="163" t="s">
        <v>1680</v>
      </c>
      <c r="I78" s="164" t="s">
        <v>1908</v>
      </c>
      <c r="J78" s="165">
        <f>+$N$3</f>
        <v>2019</v>
      </c>
      <c r="K78" s="163" t="s">
        <v>1925</v>
      </c>
      <c r="L78" s="164" t="s">
        <v>1986</v>
      </c>
      <c r="M78" s="161" t="s">
        <v>1708</v>
      </c>
      <c r="N78" s="161" t="s">
        <v>1709</v>
      </c>
      <c r="O78" s="161" t="s">
        <v>1710</v>
      </c>
      <c r="P78" s="161" t="s">
        <v>1995</v>
      </c>
      <c r="Q78" s="161" t="s">
        <v>1987</v>
      </c>
      <c r="R78" s="166">
        <f>SUM(R79:R85)</f>
        <v>0</v>
      </c>
      <c r="S78" s="167">
        <f t="shared" ref="S78:AJ78" si="43">SUM(S79:S85)</f>
        <v>0</v>
      </c>
      <c r="T78" s="168">
        <f t="shared" si="43"/>
        <v>0</v>
      </c>
      <c r="U78" s="169">
        <f t="shared" si="43"/>
        <v>0</v>
      </c>
      <c r="V78" s="168">
        <f t="shared" si="43"/>
        <v>0</v>
      </c>
      <c r="W78" s="169">
        <f t="shared" si="43"/>
        <v>0</v>
      </c>
      <c r="X78" s="168">
        <f t="shared" si="43"/>
        <v>0</v>
      </c>
      <c r="Y78" s="169">
        <f t="shared" si="43"/>
        <v>0</v>
      </c>
      <c r="Z78" s="168">
        <f t="shared" si="43"/>
        <v>0</v>
      </c>
      <c r="AA78" s="169">
        <f t="shared" si="43"/>
        <v>0</v>
      </c>
      <c r="AB78" s="168">
        <f t="shared" si="43"/>
        <v>0</v>
      </c>
      <c r="AC78" s="169">
        <f t="shared" si="43"/>
        <v>0</v>
      </c>
      <c r="AD78" s="168">
        <f t="shared" si="43"/>
        <v>0</v>
      </c>
      <c r="AE78" s="169">
        <f t="shared" si="43"/>
        <v>0</v>
      </c>
      <c r="AF78" s="168">
        <f t="shared" si="43"/>
        <v>16539821</v>
      </c>
      <c r="AG78" s="170">
        <f t="shared" si="43"/>
        <v>16539821</v>
      </c>
      <c r="AH78" s="168">
        <f t="shared" si="43"/>
        <v>0</v>
      </c>
      <c r="AI78" s="169">
        <f t="shared" si="43"/>
        <v>0</v>
      </c>
      <c r="AJ78" s="171">
        <f t="shared" si="43"/>
        <v>16539821</v>
      </c>
      <c r="AK78" s="172">
        <f>SUM(AK79:AK85)</f>
        <v>16539821</v>
      </c>
      <c r="AL78" s="865"/>
      <c r="AM78" s="866"/>
      <c r="AN78" s="866"/>
      <c r="AO78" s="866"/>
      <c r="AP78" s="866"/>
      <c r="AQ78" s="866"/>
      <c r="AR78" s="867"/>
      <c r="AS78" s="868"/>
      <c r="AT78" s="866"/>
      <c r="AU78" s="867"/>
      <c r="AV78" s="868"/>
      <c r="AW78" s="866"/>
      <c r="AX78" s="866"/>
      <c r="AY78" s="866"/>
      <c r="AZ78" s="869"/>
      <c r="BA78" s="44" t="s">
        <v>1685</v>
      </c>
      <c r="BB78" s="44" t="s">
        <v>1989</v>
      </c>
      <c r="BC78" s="45" t="s">
        <v>1687</v>
      </c>
    </row>
    <row r="79" spans="1:55" ht="33.75" customHeight="1" x14ac:dyDescent="0.2">
      <c r="A79" s="971"/>
      <c r="B79" s="973" t="str">
        <f>VLOOKUP($D$9,'PROYECTOS REGISTRADOS'!$A$2:$D$82,4,0)</f>
        <v>Mejoramiento de la Cobertura de Alcantarillado en el Área Urbana y Área Rural en el Municipio de Tocancipá, Cundinamarca, Centro Oriente</v>
      </c>
      <c r="C79" s="976" t="str">
        <f>VLOOKUP($D$9,'PROYECTOS REGISTRADOS'!$A$2:$D$82,3,0)</f>
        <v>2016-25817-0033</v>
      </c>
      <c r="D79" s="979" t="s">
        <v>1409</v>
      </c>
      <c r="E79" s="985" t="str">
        <f>IF(D79=0,"0-0",(VLOOKUP(D79,'CONSOLIDADO PLAN DESARROLLO'!$EL$9:$ET$304,2,0)))</f>
        <v>Construir y dotar Laboratorio de Agua Residual</v>
      </c>
      <c r="F79" s="982" t="str">
        <f>IF(D79=0,"0-0",(VLOOKUP(D79,'CONSOLIDADO PLAN DESARROLLO'!$EL$9:$ET$304,3,0)))</f>
        <v>No.  de Laboratorios dotados</v>
      </c>
      <c r="G79" s="1006">
        <f>IF(D79=0,"0-0",(VLOOKUP(D79,'CONSOLIDADO PLAN DESARROLLO'!$EL$9:$ET$304,4,0)))</f>
        <v>0</v>
      </c>
      <c r="H79" s="988">
        <f>IF(D79=0,"0-0",(VLOOKUP(D79,'CONSOLIDADO PLAN DESARROLLO'!$EL$9:$ET$304,5,0)))</f>
        <v>1</v>
      </c>
      <c r="I79" s="991">
        <f>IF(D79=0,"0-0",(VLOOKUP(D79,'CONSOLIDADO PLAN DESARROLLO'!$EL$9:$ET$304,$R$3,0)))</f>
        <v>0.7</v>
      </c>
      <c r="J79" s="992"/>
      <c r="K79" s="1000">
        <v>0.4</v>
      </c>
      <c r="L79" s="1002">
        <v>0.93</v>
      </c>
      <c r="M79" s="805" t="s">
        <v>1929</v>
      </c>
      <c r="N79" s="803" t="s">
        <v>1930</v>
      </c>
      <c r="O79" s="807">
        <v>1</v>
      </c>
      <c r="P79" s="47">
        <v>0</v>
      </c>
      <c r="Q79" s="47">
        <v>0</v>
      </c>
      <c r="R79" s="902">
        <f>VLOOKUP($D79,'[4]Tablero Logro Metas 2019'!$AK$7:$AS$302,3,0)</f>
        <v>0</v>
      </c>
      <c r="S79" s="48">
        <v>0</v>
      </c>
      <c r="T79" s="905">
        <f>VLOOKUP($D79,'[4]Tablero Logro Metas 2019'!$AK$7:$AS$302,4,0)</f>
        <v>0</v>
      </c>
      <c r="U79" s="48">
        <v>0</v>
      </c>
      <c r="V79" s="905">
        <f>VLOOKUP($D79,'[4]Tablero Logro Metas 2019'!$AK$7:$AS$302,5,0)</f>
        <v>0</v>
      </c>
      <c r="W79" s="48">
        <v>0</v>
      </c>
      <c r="X79" s="905">
        <f>VLOOKUP($D79,'[4]Tablero Logro Metas 2019'!$AK$7:$AS$302,6,0)</f>
        <v>0</v>
      </c>
      <c r="Y79" s="48">
        <v>0</v>
      </c>
      <c r="Z79" s="905">
        <f>VLOOKUP($D79,'[4]Tablero Logro Metas 2019'!$AK$7:$AS$302,7,0)</f>
        <v>0</v>
      </c>
      <c r="AA79" s="48">
        <v>0</v>
      </c>
      <c r="AB79" s="905">
        <f>VLOOKUP($D79,'[4]Tablero Logro Metas 2019'!$AK$7:$AS$302,8,0)</f>
        <v>0</v>
      </c>
      <c r="AC79" s="48">
        <v>0</v>
      </c>
      <c r="AD79" s="905">
        <f>VLOOKUP($D79,'[4]Tablero Logro Metas 2019'!$AK$7:$AS$302,9,0)</f>
        <v>0</v>
      </c>
      <c r="AE79" s="48">
        <v>0</v>
      </c>
      <c r="AF79" s="895">
        <f>+AG82</f>
        <v>16539821</v>
      </c>
      <c r="AG79" s="50">
        <v>0</v>
      </c>
      <c r="AH79" s="895"/>
      <c r="AI79" s="48">
        <v>0</v>
      </c>
      <c r="AJ79" s="899">
        <f>+R79+T79+V79+X79+Z79+AB79+AD79+AF79+AH79</f>
        <v>16539821</v>
      </c>
      <c r="AK79" s="102">
        <f>AC79+AE79+AG79+S79+U79+W79+Y79+AA79+AI79</f>
        <v>0</v>
      </c>
      <c r="AL79" s="51">
        <v>0</v>
      </c>
      <c r="AM79" s="52">
        <v>0</v>
      </c>
      <c r="AN79" s="52">
        <v>0</v>
      </c>
      <c r="AO79" s="52">
        <v>0</v>
      </c>
      <c r="AP79" s="52">
        <v>0</v>
      </c>
      <c r="AQ79" s="52">
        <v>0</v>
      </c>
      <c r="AR79" s="53">
        <f t="shared" ref="AR79:AR81" si="44">SUM(AL79:AQ79)</f>
        <v>0</v>
      </c>
      <c r="AS79" s="54">
        <v>0</v>
      </c>
      <c r="AT79" s="52">
        <v>0</v>
      </c>
      <c r="AU79" s="53">
        <v>0</v>
      </c>
      <c r="AV79" s="54">
        <v>0</v>
      </c>
      <c r="AW79" s="52">
        <v>0</v>
      </c>
      <c r="AX79" s="52">
        <v>0</v>
      </c>
      <c r="AY79" s="52">
        <v>0</v>
      </c>
      <c r="AZ79" s="55">
        <v>0</v>
      </c>
      <c r="BA79" s="56" t="s">
        <v>2024</v>
      </c>
      <c r="BB79" s="56" t="s">
        <v>2024</v>
      </c>
      <c r="BC79" s="57" t="s">
        <v>2024</v>
      </c>
    </row>
    <row r="80" spans="1:55" ht="17.25" customHeight="1" x14ac:dyDescent="0.2">
      <c r="A80" s="971"/>
      <c r="B80" s="973"/>
      <c r="C80" s="976"/>
      <c r="D80" s="979"/>
      <c r="E80" s="986"/>
      <c r="F80" s="982"/>
      <c r="G80" s="1006"/>
      <c r="H80" s="988"/>
      <c r="I80" s="993"/>
      <c r="J80" s="994"/>
      <c r="K80" s="1000"/>
      <c r="L80" s="1003"/>
      <c r="M80" s="805" t="s">
        <v>1948</v>
      </c>
      <c r="N80" s="803" t="s">
        <v>1930</v>
      </c>
      <c r="O80" s="807">
        <v>1</v>
      </c>
      <c r="P80" s="47">
        <v>0</v>
      </c>
      <c r="Q80" s="47">
        <v>0</v>
      </c>
      <c r="R80" s="903"/>
      <c r="S80" s="48">
        <v>0</v>
      </c>
      <c r="T80" s="906"/>
      <c r="U80" s="48">
        <v>0</v>
      </c>
      <c r="V80" s="906"/>
      <c r="W80" s="48">
        <v>0</v>
      </c>
      <c r="X80" s="906"/>
      <c r="Y80" s="48">
        <v>0</v>
      </c>
      <c r="Z80" s="906"/>
      <c r="AA80" s="48">
        <v>0</v>
      </c>
      <c r="AB80" s="906"/>
      <c r="AC80" s="48">
        <v>0</v>
      </c>
      <c r="AD80" s="906"/>
      <c r="AE80" s="48">
        <v>0</v>
      </c>
      <c r="AF80" s="896"/>
      <c r="AG80" s="50">
        <v>0</v>
      </c>
      <c r="AH80" s="896"/>
      <c r="AI80" s="48">
        <v>0</v>
      </c>
      <c r="AJ80" s="900"/>
      <c r="AK80" s="102">
        <f t="shared" ref="AK80:AK82" si="45">AC80+AE80+AG80+S80+U80+W80+Y80+AA80+AI80</f>
        <v>0</v>
      </c>
      <c r="AL80" s="51">
        <v>0</v>
      </c>
      <c r="AM80" s="52">
        <v>0</v>
      </c>
      <c r="AN80" s="52">
        <v>0</v>
      </c>
      <c r="AO80" s="52">
        <v>0</v>
      </c>
      <c r="AP80" s="52">
        <v>0</v>
      </c>
      <c r="AQ80" s="52">
        <v>0</v>
      </c>
      <c r="AR80" s="53">
        <f t="shared" si="44"/>
        <v>0</v>
      </c>
      <c r="AS80" s="54">
        <v>0</v>
      </c>
      <c r="AT80" s="52">
        <v>0</v>
      </c>
      <c r="AU80" s="53">
        <v>0</v>
      </c>
      <c r="AV80" s="54">
        <v>0</v>
      </c>
      <c r="AW80" s="52">
        <v>0</v>
      </c>
      <c r="AX80" s="52">
        <v>0</v>
      </c>
      <c r="AY80" s="52">
        <v>0</v>
      </c>
      <c r="AZ80" s="55">
        <v>0</v>
      </c>
      <c r="BA80" s="56" t="s">
        <v>2024</v>
      </c>
      <c r="BB80" s="56" t="s">
        <v>2024</v>
      </c>
      <c r="BC80" s="57" t="s">
        <v>2024</v>
      </c>
    </row>
    <row r="81" spans="1:55" ht="22.5" x14ac:dyDescent="0.2">
      <c r="A81" s="971"/>
      <c r="B81" s="973"/>
      <c r="C81" s="976"/>
      <c r="D81" s="979"/>
      <c r="E81" s="986"/>
      <c r="F81" s="982"/>
      <c r="G81" s="1006"/>
      <c r="H81" s="988"/>
      <c r="I81" s="993"/>
      <c r="J81" s="994"/>
      <c r="K81" s="1000"/>
      <c r="L81" s="1003"/>
      <c r="M81" s="805" t="s">
        <v>1949</v>
      </c>
      <c r="N81" s="803" t="s">
        <v>1930</v>
      </c>
      <c r="O81" s="807">
        <v>1</v>
      </c>
      <c r="P81" s="47">
        <v>0</v>
      </c>
      <c r="Q81" s="47">
        <v>0</v>
      </c>
      <c r="R81" s="903"/>
      <c r="S81" s="48">
        <v>0</v>
      </c>
      <c r="T81" s="906"/>
      <c r="U81" s="48">
        <v>0</v>
      </c>
      <c r="V81" s="906"/>
      <c r="W81" s="48">
        <v>0</v>
      </c>
      <c r="X81" s="906"/>
      <c r="Y81" s="48">
        <v>0</v>
      </c>
      <c r="Z81" s="906"/>
      <c r="AA81" s="48">
        <v>0</v>
      </c>
      <c r="AB81" s="906"/>
      <c r="AC81" s="48">
        <v>0</v>
      </c>
      <c r="AD81" s="906"/>
      <c r="AE81" s="48">
        <v>0</v>
      </c>
      <c r="AF81" s="896"/>
      <c r="AG81" s="50">
        <v>0</v>
      </c>
      <c r="AH81" s="896"/>
      <c r="AI81" s="48">
        <v>0</v>
      </c>
      <c r="AJ81" s="900"/>
      <c r="AK81" s="102">
        <f t="shared" si="45"/>
        <v>0</v>
      </c>
      <c r="AL81" s="51">
        <v>0</v>
      </c>
      <c r="AM81" s="52">
        <v>0</v>
      </c>
      <c r="AN81" s="52">
        <v>0</v>
      </c>
      <c r="AO81" s="52">
        <v>0</v>
      </c>
      <c r="AP81" s="52">
        <v>0</v>
      </c>
      <c r="AQ81" s="52">
        <v>0</v>
      </c>
      <c r="AR81" s="53">
        <f t="shared" si="44"/>
        <v>0</v>
      </c>
      <c r="AS81" s="54">
        <v>0</v>
      </c>
      <c r="AT81" s="52">
        <v>0</v>
      </c>
      <c r="AU81" s="53">
        <v>0</v>
      </c>
      <c r="AV81" s="54">
        <v>0</v>
      </c>
      <c r="AW81" s="52">
        <v>0</v>
      </c>
      <c r="AX81" s="52">
        <v>0</v>
      </c>
      <c r="AY81" s="52">
        <v>0</v>
      </c>
      <c r="AZ81" s="55">
        <v>0</v>
      </c>
      <c r="BA81" s="56" t="s">
        <v>2024</v>
      </c>
      <c r="BB81" s="56" t="s">
        <v>2024</v>
      </c>
      <c r="BC81" s="57" t="s">
        <v>2024</v>
      </c>
    </row>
    <row r="82" spans="1:55" ht="63" customHeight="1" x14ac:dyDescent="0.2">
      <c r="A82" s="971"/>
      <c r="B82" s="973"/>
      <c r="C82" s="976"/>
      <c r="D82" s="979"/>
      <c r="E82" s="986"/>
      <c r="F82" s="982"/>
      <c r="G82" s="1006"/>
      <c r="H82" s="988"/>
      <c r="I82" s="993"/>
      <c r="J82" s="994"/>
      <c r="K82" s="1000"/>
      <c r="L82" s="1003"/>
      <c r="M82" s="805" t="s">
        <v>1950</v>
      </c>
      <c r="N82" s="803" t="s">
        <v>1930</v>
      </c>
      <c r="O82" s="807">
        <v>1</v>
      </c>
      <c r="P82" s="47">
        <v>0.4</v>
      </c>
      <c r="Q82" s="47">
        <v>0.4</v>
      </c>
      <c r="R82" s="903"/>
      <c r="S82" s="48">
        <v>0</v>
      </c>
      <c r="T82" s="906"/>
      <c r="U82" s="48">
        <v>0</v>
      </c>
      <c r="V82" s="906"/>
      <c r="W82" s="48">
        <v>0</v>
      </c>
      <c r="X82" s="906"/>
      <c r="Y82" s="48">
        <v>0</v>
      </c>
      <c r="Z82" s="906"/>
      <c r="AA82" s="48">
        <v>0</v>
      </c>
      <c r="AB82" s="906"/>
      <c r="AC82" s="48">
        <v>0</v>
      </c>
      <c r="AD82" s="906"/>
      <c r="AE82" s="48">
        <v>0</v>
      </c>
      <c r="AF82" s="896"/>
      <c r="AG82" s="50">
        <v>16539821</v>
      </c>
      <c r="AH82" s="896"/>
      <c r="AI82" s="48">
        <v>0</v>
      </c>
      <c r="AJ82" s="900"/>
      <c r="AK82" s="102">
        <f t="shared" si="45"/>
        <v>16539821</v>
      </c>
      <c r="AL82" s="51">
        <v>2444</v>
      </c>
      <c r="AM82" s="52">
        <v>3872</v>
      </c>
      <c r="AN82" s="51">
        <v>4033</v>
      </c>
      <c r="AO82" s="52">
        <v>7785</v>
      </c>
      <c r="AP82" s="51">
        <v>14556</v>
      </c>
      <c r="AQ82" s="52">
        <v>2316</v>
      </c>
      <c r="AR82" s="51">
        <f>SUM(AL82:AQ82)</f>
        <v>35006</v>
      </c>
      <c r="AS82" s="52">
        <v>17977</v>
      </c>
      <c r="AT82" s="51">
        <v>17029</v>
      </c>
      <c r="AU82" s="52">
        <f t="shared" ref="AU82" si="46">SUM(AS82:AT82)</f>
        <v>35006</v>
      </c>
      <c r="AV82" s="54">
        <v>0</v>
      </c>
      <c r="AW82" s="52">
        <v>0</v>
      </c>
      <c r="AX82" s="894">
        <v>786</v>
      </c>
      <c r="AY82" s="52">
        <v>0</v>
      </c>
      <c r="AZ82" s="55">
        <v>0</v>
      </c>
      <c r="BA82" s="56" t="s">
        <v>2021</v>
      </c>
      <c r="BB82" s="56" t="s">
        <v>2020</v>
      </c>
      <c r="BC82" s="56" t="s">
        <v>2020</v>
      </c>
    </row>
    <row r="83" spans="1:55" ht="17.25" customHeight="1" x14ac:dyDescent="0.2">
      <c r="A83" s="971"/>
      <c r="B83" s="973"/>
      <c r="C83" s="976"/>
      <c r="D83" s="979"/>
      <c r="E83" s="986"/>
      <c r="F83" s="982"/>
      <c r="G83" s="1006"/>
      <c r="H83" s="988"/>
      <c r="I83" s="993"/>
      <c r="J83" s="994"/>
      <c r="K83" s="1000"/>
      <c r="L83" s="1003"/>
      <c r="M83" s="173"/>
      <c r="N83" s="174"/>
      <c r="O83" s="175"/>
      <c r="P83" s="47"/>
      <c r="Q83" s="47"/>
      <c r="R83" s="903"/>
      <c r="S83" s="48"/>
      <c r="T83" s="906"/>
      <c r="U83" s="49"/>
      <c r="V83" s="906"/>
      <c r="W83" s="49"/>
      <c r="X83" s="906"/>
      <c r="Y83" s="49"/>
      <c r="Z83" s="906"/>
      <c r="AA83" s="49"/>
      <c r="AB83" s="906"/>
      <c r="AC83" s="49"/>
      <c r="AD83" s="906"/>
      <c r="AE83" s="49"/>
      <c r="AF83" s="896"/>
      <c r="AG83" s="50"/>
      <c r="AH83" s="896"/>
      <c r="AI83" s="49"/>
      <c r="AJ83" s="900"/>
      <c r="AK83" s="102"/>
      <c r="AL83" s="51"/>
      <c r="AM83" s="52"/>
      <c r="AN83" s="52"/>
      <c r="AO83" s="52"/>
      <c r="AP83" s="52"/>
      <c r="AQ83" s="52"/>
      <c r="AR83" s="53"/>
      <c r="AS83" s="54"/>
      <c r="AT83" s="52"/>
      <c r="AU83" s="53"/>
      <c r="AV83" s="54"/>
      <c r="AW83" s="52"/>
      <c r="AX83" s="52"/>
      <c r="AY83" s="52"/>
      <c r="AZ83" s="55"/>
      <c r="BA83" s="56"/>
      <c r="BB83" s="56"/>
      <c r="BC83" s="57"/>
    </row>
    <row r="84" spans="1:55" ht="17.25" customHeight="1" x14ac:dyDescent="0.2">
      <c r="A84" s="971"/>
      <c r="B84" s="974"/>
      <c r="C84" s="977"/>
      <c r="D84" s="980"/>
      <c r="E84" s="986"/>
      <c r="F84" s="983"/>
      <c r="G84" s="1007"/>
      <c r="H84" s="989"/>
      <c r="I84" s="993"/>
      <c r="J84" s="994"/>
      <c r="K84" s="997"/>
      <c r="L84" s="1003"/>
      <c r="M84" s="176"/>
      <c r="N84" s="177"/>
      <c r="O84" s="178"/>
      <c r="P84" s="106"/>
      <c r="Q84" s="106"/>
      <c r="R84" s="903"/>
      <c r="S84" s="107"/>
      <c r="T84" s="906"/>
      <c r="U84" s="108"/>
      <c r="V84" s="906"/>
      <c r="W84" s="108"/>
      <c r="X84" s="906"/>
      <c r="Y84" s="108"/>
      <c r="Z84" s="906"/>
      <c r="AA84" s="108"/>
      <c r="AB84" s="906"/>
      <c r="AC84" s="108"/>
      <c r="AD84" s="906"/>
      <c r="AE84" s="108"/>
      <c r="AF84" s="896"/>
      <c r="AG84" s="109"/>
      <c r="AH84" s="896"/>
      <c r="AI84" s="108"/>
      <c r="AJ84" s="901"/>
      <c r="AK84" s="102"/>
      <c r="AL84" s="51"/>
      <c r="AM84" s="52"/>
      <c r="AN84" s="52"/>
      <c r="AO84" s="52"/>
      <c r="AP84" s="52"/>
      <c r="AQ84" s="52"/>
      <c r="AR84" s="53"/>
      <c r="AS84" s="54"/>
      <c r="AT84" s="52"/>
      <c r="AU84" s="53"/>
      <c r="AV84" s="54"/>
      <c r="AW84" s="52"/>
      <c r="AX84" s="52"/>
      <c r="AY84" s="52"/>
      <c r="AZ84" s="55"/>
      <c r="BA84" s="56"/>
      <c r="BB84" s="56"/>
      <c r="BC84" s="57"/>
    </row>
    <row r="85" spans="1:55" ht="9.9499999999999993" customHeight="1" thickBot="1" x14ac:dyDescent="0.25">
      <c r="A85" s="972"/>
      <c r="B85" s="975"/>
      <c r="C85" s="978"/>
      <c r="D85" s="981"/>
      <c r="E85" s="987"/>
      <c r="F85" s="984"/>
      <c r="G85" s="1008"/>
      <c r="H85" s="990"/>
      <c r="I85" s="995"/>
      <c r="J85" s="996"/>
      <c r="K85" s="1001"/>
      <c r="L85" s="1004"/>
      <c r="M85" s="179"/>
      <c r="N85" s="180"/>
      <c r="O85" s="181"/>
      <c r="P85" s="116"/>
      <c r="Q85" s="116"/>
      <c r="R85" s="904"/>
      <c r="S85" s="182"/>
      <c r="T85" s="907"/>
      <c r="U85" s="183"/>
      <c r="V85" s="907"/>
      <c r="W85" s="183"/>
      <c r="X85" s="907"/>
      <c r="Y85" s="183"/>
      <c r="Z85" s="907"/>
      <c r="AA85" s="183"/>
      <c r="AB85" s="907"/>
      <c r="AC85" s="183"/>
      <c r="AD85" s="907"/>
      <c r="AE85" s="183"/>
      <c r="AF85" s="897"/>
      <c r="AG85" s="184"/>
      <c r="AH85" s="897"/>
      <c r="AI85" s="183"/>
      <c r="AJ85" s="117"/>
      <c r="AK85" s="118"/>
      <c r="AL85" s="185"/>
      <c r="AM85" s="186"/>
      <c r="AN85" s="186"/>
      <c r="AO85" s="186"/>
      <c r="AP85" s="186"/>
      <c r="AQ85" s="186"/>
      <c r="AR85" s="119"/>
      <c r="AS85" s="187"/>
      <c r="AT85" s="186"/>
      <c r="AU85" s="119"/>
      <c r="AV85" s="187"/>
      <c r="AW85" s="186"/>
      <c r="AX85" s="186"/>
      <c r="AY85" s="186"/>
      <c r="AZ85" s="188"/>
      <c r="BA85" s="189"/>
      <c r="BB85" s="189"/>
      <c r="BC85" s="190"/>
    </row>
    <row r="86" spans="1:55" ht="6" customHeight="1" x14ac:dyDescent="0.2">
      <c r="A86" s="155"/>
      <c r="B86" s="191"/>
      <c r="C86" s="191"/>
      <c r="D86" s="191"/>
      <c r="E86" s="191"/>
      <c r="F86" s="191"/>
      <c r="G86" s="191"/>
      <c r="H86" s="191"/>
      <c r="I86" s="1005"/>
      <c r="J86" s="1005"/>
      <c r="K86" s="191"/>
      <c r="L86" s="191"/>
      <c r="M86" s="191"/>
      <c r="N86" s="191"/>
      <c r="O86" s="191"/>
      <c r="P86" s="191"/>
      <c r="Q86" s="191"/>
      <c r="R86" s="191"/>
      <c r="S86" s="191"/>
      <c r="T86" s="191"/>
      <c r="U86" s="191"/>
      <c r="V86" s="191"/>
      <c r="W86" s="191"/>
      <c r="X86" s="191"/>
      <c r="Y86" s="191"/>
      <c r="Z86" s="191"/>
      <c r="AA86" s="191"/>
      <c r="AB86" s="191"/>
      <c r="AC86" s="191"/>
      <c r="AD86" s="191"/>
      <c r="AE86" s="191"/>
      <c r="AF86" s="191"/>
      <c r="AG86" s="191"/>
      <c r="AH86" s="191"/>
      <c r="AI86" s="191"/>
      <c r="AJ86" s="191"/>
      <c r="AK86" s="192"/>
      <c r="AL86" s="192"/>
      <c r="AM86" s="192"/>
      <c r="AN86" s="192"/>
      <c r="AO86" s="192"/>
      <c r="AP86" s="192"/>
      <c r="AQ86" s="193"/>
      <c r="AR86" s="192"/>
      <c r="AS86" s="192"/>
      <c r="AT86" s="192"/>
      <c r="AU86" s="192"/>
      <c r="AV86" s="192"/>
      <c r="AW86" s="192"/>
      <c r="AX86" s="192"/>
      <c r="AY86" s="192"/>
      <c r="AZ86" s="192"/>
      <c r="BA86" s="192"/>
      <c r="BB86" s="192"/>
      <c r="BC86" s="155"/>
    </row>
    <row r="87" spans="1:55" ht="72" customHeight="1" x14ac:dyDescent="0.2">
      <c r="A87" s="970">
        <v>7</v>
      </c>
      <c r="B87" s="160" t="s">
        <v>1705</v>
      </c>
      <c r="C87" s="161" t="s">
        <v>1706</v>
      </c>
      <c r="D87" s="162" t="s">
        <v>21</v>
      </c>
      <c r="E87" s="162" t="s">
        <v>1892</v>
      </c>
      <c r="F87" s="161" t="s">
        <v>1707</v>
      </c>
      <c r="G87" s="163" t="s">
        <v>1679</v>
      </c>
      <c r="H87" s="163" t="s">
        <v>1680</v>
      </c>
      <c r="I87" s="164" t="s">
        <v>1908</v>
      </c>
      <c r="J87" s="165">
        <f>+$N$3</f>
        <v>2019</v>
      </c>
      <c r="K87" s="163" t="s">
        <v>1925</v>
      </c>
      <c r="L87" s="164" t="s">
        <v>1986</v>
      </c>
      <c r="M87" s="161" t="s">
        <v>1708</v>
      </c>
      <c r="N87" s="161" t="s">
        <v>1709</v>
      </c>
      <c r="O87" s="161" t="s">
        <v>1710</v>
      </c>
      <c r="P87" s="161" t="s">
        <v>1995</v>
      </c>
      <c r="Q87" s="161" t="s">
        <v>1987</v>
      </c>
      <c r="R87" s="166">
        <f>SUM(R88:R94)</f>
        <v>0</v>
      </c>
      <c r="S87" s="167">
        <f t="shared" ref="S87:AJ87" si="47">SUM(S88:S94)</f>
        <v>0</v>
      </c>
      <c r="T87" s="168">
        <f t="shared" si="47"/>
        <v>0</v>
      </c>
      <c r="U87" s="169">
        <f t="shared" si="47"/>
        <v>0</v>
      </c>
      <c r="V87" s="168">
        <f t="shared" si="47"/>
        <v>0</v>
      </c>
      <c r="W87" s="169">
        <f t="shared" si="47"/>
        <v>0</v>
      </c>
      <c r="X87" s="168">
        <f t="shared" si="47"/>
        <v>0</v>
      </c>
      <c r="Y87" s="169">
        <f t="shared" si="47"/>
        <v>0</v>
      </c>
      <c r="Z87" s="168">
        <f t="shared" si="47"/>
        <v>0</v>
      </c>
      <c r="AA87" s="169">
        <f t="shared" si="47"/>
        <v>0</v>
      </c>
      <c r="AB87" s="168">
        <f t="shared" si="47"/>
        <v>0</v>
      </c>
      <c r="AC87" s="169">
        <f t="shared" si="47"/>
        <v>0</v>
      </c>
      <c r="AD87" s="168">
        <f t="shared" si="47"/>
        <v>0</v>
      </c>
      <c r="AE87" s="169">
        <f t="shared" si="47"/>
        <v>0</v>
      </c>
      <c r="AF87" s="168">
        <f t="shared" si="47"/>
        <v>0</v>
      </c>
      <c r="AG87" s="170">
        <f t="shared" si="47"/>
        <v>0</v>
      </c>
      <c r="AH87" s="168">
        <f t="shared" si="47"/>
        <v>0</v>
      </c>
      <c r="AI87" s="169">
        <f t="shared" si="47"/>
        <v>0</v>
      </c>
      <c r="AJ87" s="171">
        <f t="shared" si="47"/>
        <v>0</v>
      </c>
      <c r="AK87" s="172">
        <f>SUM(AK88:AK94)</f>
        <v>0</v>
      </c>
      <c r="AL87" s="865"/>
      <c r="AM87" s="866"/>
      <c r="AN87" s="866"/>
      <c r="AO87" s="866"/>
      <c r="AP87" s="866"/>
      <c r="AQ87" s="866"/>
      <c r="AR87" s="867"/>
      <c r="AS87" s="868"/>
      <c r="AT87" s="866"/>
      <c r="AU87" s="867"/>
      <c r="AV87" s="868"/>
      <c r="AW87" s="866"/>
      <c r="AX87" s="866"/>
      <c r="AY87" s="866"/>
      <c r="AZ87" s="869"/>
      <c r="BA87" s="44" t="s">
        <v>1685</v>
      </c>
      <c r="BB87" s="44" t="s">
        <v>1989</v>
      </c>
      <c r="BC87" s="45" t="s">
        <v>1687</v>
      </c>
    </row>
    <row r="88" spans="1:55" ht="33.75" x14ac:dyDescent="0.2">
      <c r="A88" s="971"/>
      <c r="B88" s="973" t="str">
        <f>VLOOKUP($D$9,'PROYECTOS REGISTRADOS'!$A$2:$D$82,4,0)</f>
        <v>Mejoramiento de la Cobertura de Alcantarillado en el Área Urbana y Área Rural en el Municipio de Tocancipá, Cundinamarca, Centro Oriente</v>
      </c>
      <c r="C88" s="976" t="str">
        <f>VLOOKUP($D$9,'PROYECTOS REGISTRADOS'!$A$2:$D$82,3,0)</f>
        <v>2016-25817-0033</v>
      </c>
      <c r="D88" s="979" t="s">
        <v>1413</v>
      </c>
      <c r="E88" s="985" t="str">
        <f>IF(D88=0,"0-0",(VLOOKUP(D88,'CONSOLIDADO PLAN DESARROLLO'!$EL$9:$ET$304,2,0)))</f>
        <v>Terminar y poner en marcha de la PTAR Los Patos</v>
      </c>
      <c r="F88" s="982" t="str">
        <f>IF(D88=0,"0-0",(VLOOKUP(D88,'CONSOLIDADO PLAN DESARROLLO'!$EL$9:$ET$304,3,0)))</f>
        <v xml:space="preserve">No. de PTAR Los Patos terminada </v>
      </c>
      <c r="G88" s="1006">
        <f>IF(D88=0,"0-0",(VLOOKUP(D88,'CONSOLIDADO PLAN DESARROLLO'!$EL$9:$ET$304,4,0)))</f>
        <v>0.4</v>
      </c>
      <c r="H88" s="988">
        <f>IF(D88=0,"0-0",(VLOOKUP(D88,'CONSOLIDADO PLAN DESARROLLO'!$EL$9:$ET$304,5,0)))</f>
        <v>1</v>
      </c>
      <c r="I88" s="991">
        <f>IF(D88=0,"0-0",(VLOOKUP(D88,'CONSOLIDADO PLAN DESARROLLO'!$EL$9:$ET$304,$R$3,0)))</f>
        <v>0</v>
      </c>
      <c r="J88" s="992"/>
      <c r="K88" s="1000">
        <v>0</v>
      </c>
      <c r="L88" s="1002">
        <v>0.15</v>
      </c>
      <c r="M88" s="862" t="s">
        <v>1929</v>
      </c>
      <c r="N88" s="863" t="s">
        <v>1930</v>
      </c>
      <c r="O88" s="864">
        <v>1</v>
      </c>
      <c r="P88" s="47">
        <v>0</v>
      </c>
      <c r="Q88" s="47">
        <v>0</v>
      </c>
      <c r="R88" s="902">
        <f>VLOOKUP($D88,'[4]Tablero Logro Metas 2019'!$AK$7:$AS$302,3,0)</f>
        <v>0</v>
      </c>
      <c r="S88" s="47">
        <v>0</v>
      </c>
      <c r="T88" s="905">
        <f>VLOOKUP($D88,'[4]Tablero Logro Metas 2019'!$AK$7:$AS$302,4,0)</f>
        <v>0</v>
      </c>
      <c r="U88" s="47">
        <v>0</v>
      </c>
      <c r="V88" s="905">
        <f>VLOOKUP($D88,'[4]Tablero Logro Metas 2019'!$AK$7:$AS$302,5,0)</f>
        <v>0</v>
      </c>
      <c r="W88" s="47">
        <v>0</v>
      </c>
      <c r="X88" s="905">
        <f>VLOOKUP($D88,'[4]Tablero Logro Metas 2019'!$AK$7:$AS$302,6,0)</f>
        <v>0</v>
      </c>
      <c r="Y88" s="47">
        <v>0</v>
      </c>
      <c r="Z88" s="905">
        <f>VLOOKUP($D88,'[4]Tablero Logro Metas 2019'!$AK$7:$AS$302,7,0)</f>
        <v>0</v>
      </c>
      <c r="AA88" s="47">
        <v>0</v>
      </c>
      <c r="AB88" s="905">
        <f>VLOOKUP($D88,'[4]Tablero Logro Metas 2019'!$AK$7:$AS$302,8,0)</f>
        <v>0</v>
      </c>
      <c r="AC88" s="47">
        <v>0</v>
      </c>
      <c r="AD88" s="905">
        <f>VLOOKUP($D88,'[4]Tablero Logro Metas 2019'!$AK$7:$AS$302,9,0)</f>
        <v>0</v>
      </c>
      <c r="AE88" s="47">
        <v>0</v>
      </c>
      <c r="AF88" s="895"/>
      <c r="AG88" s="47">
        <v>0</v>
      </c>
      <c r="AH88" s="895"/>
      <c r="AI88" s="47">
        <v>0</v>
      </c>
      <c r="AJ88" s="899">
        <f>+R88+T88+V88+X88+Z88+AB88+AD88+AF88+AH88</f>
        <v>0</v>
      </c>
      <c r="AK88" s="102">
        <f>AC88+AE88+AG88+S88+U88+W88+Y88+AA88+AI88</f>
        <v>0</v>
      </c>
      <c r="AL88" s="51">
        <v>0</v>
      </c>
      <c r="AM88" s="52">
        <v>0</v>
      </c>
      <c r="AN88" s="52">
        <v>0</v>
      </c>
      <c r="AO88" s="52">
        <v>0</v>
      </c>
      <c r="AP88" s="52">
        <v>0</v>
      </c>
      <c r="AQ88" s="52">
        <v>0</v>
      </c>
      <c r="AR88" s="53">
        <f t="shared" ref="AR88:AR90" si="48">SUM(AL88:AQ88)</f>
        <v>0</v>
      </c>
      <c r="AS88" s="54">
        <v>0</v>
      </c>
      <c r="AT88" s="52">
        <v>0</v>
      </c>
      <c r="AU88" s="53">
        <v>0</v>
      </c>
      <c r="AV88" s="54">
        <v>0</v>
      </c>
      <c r="AW88" s="52">
        <v>0</v>
      </c>
      <c r="AX88" s="52">
        <v>0</v>
      </c>
      <c r="AY88" s="52">
        <v>0</v>
      </c>
      <c r="AZ88" s="55">
        <v>0</v>
      </c>
      <c r="BA88" s="56" t="s">
        <v>2024</v>
      </c>
      <c r="BB88" s="56" t="s">
        <v>2024</v>
      </c>
      <c r="BC88" s="57" t="s">
        <v>2024</v>
      </c>
    </row>
    <row r="89" spans="1:55" ht="22.5" x14ac:dyDescent="0.2">
      <c r="A89" s="971"/>
      <c r="B89" s="973"/>
      <c r="C89" s="976"/>
      <c r="D89" s="979"/>
      <c r="E89" s="986"/>
      <c r="F89" s="982"/>
      <c r="G89" s="1006"/>
      <c r="H89" s="988"/>
      <c r="I89" s="993"/>
      <c r="J89" s="994"/>
      <c r="K89" s="1000"/>
      <c r="L89" s="1003"/>
      <c r="M89" s="805" t="s">
        <v>1951</v>
      </c>
      <c r="N89" s="803" t="s">
        <v>1930</v>
      </c>
      <c r="O89" s="807">
        <v>1</v>
      </c>
      <c r="P89" s="47">
        <v>0</v>
      </c>
      <c r="Q89" s="47">
        <v>0</v>
      </c>
      <c r="R89" s="903"/>
      <c r="S89" s="47">
        <v>0</v>
      </c>
      <c r="T89" s="906"/>
      <c r="U89" s="47">
        <v>0</v>
      </c>
      <c r="V89" s="906"/>
      <c r="W89" s="47">
        <v>0</v>
      </c>
      <c r="X89" s="906"/>
      <c r="Y89" s="47">
        <v>0</v>
      </c>
      <c r="Z89" s="906"/>
      <c r="AA89" s="47">
        <v>0</v>
      </c>
      <c r="AB89" s="906"/>
      <c r="AC89" s="47">
        <v>0</v>
      </c>
      <c r="AD89" s="906"/>
      <c r="AE89" s="47">
        <v>0</v>
      </c>
      <c r="AF89" s="896"/>
      <c r="AG89" s="47">
        <v>0</v>
      </c>
      <c r="AH89" s="896"/>
      <c r="AI89" s="47">
        <v>0</v>
      </c>
      <c r="AJ89" s="900"/>
      <c r="AK89" s="102">
        <f t="shared" ref="AK89:AK93" si="49">AC89+AE89+AG89+S89+U89+W89+Y89+AA89+AI89</f>
        <v>0</v>
      </c>
      <c r="AL89" s="51">
        <v>0</v>
      </c>
      <c r="AM89" s="52">
        <v>0</v>
      </c>
      <c r="AN89" s="52">
        <v>0</v>
      </c>
      <c r="AO89" s="52">
        <v>0</v>
      </c>
      <c r="AP89" s="52">
        <v>0</v>
      </c>
      <c r="AQ89" s="52">
        <v>0</v>
      </c>
      <c r="AR89" s="53">
        <f t="shared" si="48"/>
        <v>0</v>
      </c>
      <c r="AS89" s="54">
        <v>0</v>
      </c>
      <c r="AT89" s="52">
        <v>0</v>
      </c>
      <c r="AU89" s="53">
        <v>0</v>
      </c>
      <c r="AV89" s="54">
        <v>0</v>
      </c>
      <c r="AW89" s="52">
        <v>0</v>
      </c>
      <c r="AX89" s="52">
        <v>0</v>
      </c>
      <c r="AY89" s="52">
        <v>0</v>
      </c>
      <c r="AZ89" s="55">
        <v>0</v>
      </c>
      <c r="BA89" s="56" t="s">
        <v>2024</v>
      </c>
      <c r="BB89" s="56" t="s">
        <v>2024</v>
      </c>
      <c r="BC89" s="57" t="s">
        <v>2024</v>
      </c>
    </row>
    <row r="90" spans="1:55" ht="33.75" x14ac:dyDescent="0.2">
      <c r="A90" s="971"/>
      <c r="B90" s="973"/>
      <c r="C90" s="976"/>
      <c r="D90" s="979"/>
      <c r="E90" s="986"/>
      <c r="F90" s="982"/>
      <c r="G90" s="1006"/>
      <c r="H90" s="988"/>
      <c r="I90" s="993"/>
      <c r="J90" s="994"/>
      <c r="K90" s="1000"/>
      <c r="L90" s="1003"/>
      <c r="M90" s="805" t="s">
        <v>1952</v>
      </c>
      <c r="N90" s="803" t="s">
        <v>1930</v>
      </c>
      <c r="O90" s="807">
        <v>1</v>
      </c>
      <c r="P90" s="47">
        <v>0</v>
      </c>
      <c r="Q90" s="47">
        <v>0</v>
      </c>
      <c r="R90" s="903"/>
      <c r="S90" s="47">
        <v>0</v>
      </c>
      <c r="T90" s="906"/>
      <c r="U90" s="47">
        <v>0</v>
      </c>
      <c r="V90" s="906"/>
      <c r="W90" s="47">
        <v>0</v>
      </c>
      <c r="X90" s="906"/>
      <c r="Y90" s="47">
        <v>0</v>
      </c>
      <c r="Z90" s="906"/>
      <c r="AA90" s="47">
        <v>0</v>
      </c>
      <c r="AB90" s="906"/>
      <c r="AC90" s="47">
        <v>0</v>
      </c>
      <c r="AD90" s="906"/>
      <c r="AE90" s="47">
        <v>0</v>
      </c>
      <c r="AF90" s="896"/>
      <c r="AG90" s="47">
        <v>0</v>
      </c>
      <c r="AH90" s="896"/>
      <c r="AI90" s="47">
        <v>0</v>
      </c>
      <c r="AJ90" s="900"/>
      <c r="AK90" s="102">
        <f t="shared" si="49"/>
        <v>0</v>
      </c>
      <c r="AL90" s="51">
        <v>0</v>
      </c>
      <c r="AM90" s="52">
        <v>0</v>
      </c>
      <c r="AN90" s="52">
        <v>0</v>
      </c>
      <c r="AO90" s="52">
        <v>0</v>
      </c>
      <c r="AP90" s="52">
        <v>0</v>
      </c>
      <c r="AQ90" s="52">
        <v>0</v>
      </c>
      <c r="AR90" s="53">
        <f t="shared" si="48"/>
        <v>0</v>
      </c>
      <c r="AS90" s="54">
        <v>0</v>
      </c>
      <c r="AT90" s="52">
        <v>0</v>
      </c>
      <c r="AU90" s="53">
        <v>0</v>
      </c>
      <c r="AV90" s="54">
        <v>0</v>
      </c>
      <c r="AW90" s="52">
        <v>0</v>
      </c>
      <c r="AX90" s="52">
        <v>0</v>
      </c>
      <c r="AY90" s="52">
        <v>0</v>
      </c>
      <c r="AZ90" s="55">
        <v>0</v>
      </c>
      <c r="BA90" s="56" t="s">
        <v>2024</v>
      </c>
      <c r="BB90" s="56" t="s">
        <v>2024</v>
      </c>
      <c r="BC90" s="57" t="s">
        <v>2024</v>
      </c>
    </row>
    <row r="91" spans="1:55" ht="17.25" customHeight="1" x14ac:dyDescent="0.2">
      <c r="A91" s="971"/>
      <c r="B91" s="973"/>
      <c r="C91" s="976"/>
      <c r="D91" s="979"/>
      <c r="E91" s="986"/>
      <c r="F91" s="982"/>
      <c r="G91" s="1006"/>
      <c r="H91" s="988"/>
      <c r="I91" s="993"/>
      <c r="J91" s="994"/>
      <c r="K91" s="1000"/>
      <c r="L91" s="1003"/>
      <c r="M91" s="173"/>
      <c r="N91" s="174"/>
      <c r="O91" s="175"/>
      <c r="P91" s="47"/>
      <c r="Q91" s="47"/>
      <c r="R91" s="903"/>
      <c r="S91" s="48"/>
      <c r="T91" s="906"/>
      <c r="U91" s="49"/>
      <c r="V91" s="906"/>
      <c r="W91" s="49"/>
      <c r="X91" s="906"/>
      <c r="Y91" s="49"/>
      <c r="Z91" s="906"/>
      <c r="AA91" s="49"/>
      <c r="AB91" s="906"/>
      <c r="AC91" s="49"/>
      <c r="AD91" s="906"/>
      <c r="AE91" s="49"/>
      <c r="AF91" s="896"/>
      <c r="AG91" s="50"/>
      <c r="AH91" s="896"/>
      <c r="AI91" s="49"/>
      <c r="AJ91" s="900"/>
      <c r="AK91" s="102">
        <f t="shared" si="49"/>
        <v>0</v>
      </c>
      <c r="AL91" s="51"/>
      <c r="AM91" s="52"/>
      <c r="AN91" s="52"/>
      <c r="AO91" s="52"/>
      <c r="AP91" s="52"/>
      <c r="AQ91" s="52"/>
      <c r="AR91" s="53">
        <f t="shared" ref="AR91:AR93" si="50">SUM(AL91:AQ91)</f>
        <v>0</v>
      </c>
      <c r="AS91" s="54"/>
      <c r="AT91" s="52"/>
      <c r="AU91" s="53">
        <f t="shared" ref="AU91:AU92" si="51">SUM(AS91:AT91)</f>
        <v>0</v>
      </c>
      <c r="AV91" s="54"/>
      <c r="AW91" s="52"/>
      <c r="AX91" s="52"/>
      <c r="AY91" s="52"/>
      <c r="AZ91" s="55"/>
      <c r="BA91" s="56"/>
      <c r="BB91" s="56"/>
      <c r="BC91" s="57"/>
    </row>
    <row r="92" spans="1:55" ht="17.25" customHeight="1" x14ac:dyDescent="0.2">
      <c r="A92" s="971"/>
      <c r="B92" s="973"/>
      <c r="C92" s="976"/>
      <c r="D92" s="979"/>
      <c r="E92" s="986"/>
      <c r="F92" s="982"/>
      <c r="G92" s="1006"/>
      <c r="H92" s="988"/>
      <c r="I92" s="993"/>
      <c r="J92" s="994"/>
      <c r="K92" s="1000"/>
      <c r="L92" s="1003"/>
      <c r="M92" s="173"/>
      <c r="N92" s="174"/>
      <c r="O92" s="175"/>
      <c r="P92" s="47"/>
      <c r="Q92" s="47"/>
      <c r="R92" s="903"/>
      <c r="S92" s="48"/>
      <c r="T92" s="906"/>
      <c r="U92" s="49"/>
      <c r="V92" s="906"/>
      <c r="W92" s="49"/>
      <c r="X92" s="906"/>
      <c r="Y92" s="49"/>
      <c r="Z92" s="906"/>
      <c r="AA92" s="49"/>
      <c r="AB92" s="906"/>
      <c r="AC92" s="49"/>
      <c r="AD92" s="906"/>
      <c r="AE92" s="49"/>
      <c r="AF92" s="896"/>
      <c r="AG92" s="50"/>
      <c r="AH92" s="896"/>
      <c r="AI92" s="49"/>
      <c r="AJ92" s="900"/>
      <c r="AK92" s="102">
        <f t="shared" si="49"/>
        <v>0</v>
      </c>
      <c r="AL92" s="51"/>
      <c r="AM92" s="52"/>
      <c r="AN92" s="52"/>
      <c r="AO92" s="52"/>
      <c r="AP92" s="52"/>
      <c r="AQ92" s="52"/>
      <c r="AR92" s="53">
        <f t="shared" si="50"/>
        <v>0</v>
      </c>
      <c r="AS92" s="54"/>
      <c r="AT92" s="52"/>
      <c r="AU92" s="53">
        <f t="shared" si="51"/>
        <v>0</v>
      </c>
      <c r="AV92" s="54"/>
      <c r="AW92" s="52"/>
      <c r="AX92" s="52"/>
      <c r="AY92" s="52"/>
      <c r="AZ92" s="55"/>
      <c r="BA92" s="56"/>
      <c r="BB92" s="56"/>
      <c r="BC92" s="57"/>
    </row>
    <row r="93" spans="1:55" ht="17.25" customHeight="1" x14ac:dyDescent="0.2">
      <c r="A93" s="971"/>
      <c r="B93" s="974"/>
      <c r="C93" s="977"/>
      <c r="D93" s="980"/>
      <c r="E93" s="986"/>
      <c r="F93" s="983"/>
      <c r="G93" s="1007"/>
      <c r="H93" s="989"/>
      <c r="I93" s="993"/>
      <c r="J93" s="994"/>
      <c r="K93" s="997"/>
      <c r="L93" s="1003"/>
      <c r="M93" s="176"/>
      <c r="N93" s="177"/>
      <c r="O93" s="178"/>
      <c r="P93" s="106"/>
      <c r="Q93" s="106"/>
      <c r="R93" s="903"/>
      <c r="S93" s="107"/>
      <c r="T93" s="906"/>
      <c r="U93" s="108"/>
      <c r="V93" s="906"/>
      <c r="W93" s="108"/>
      <c r="X93" s="906"/>
      <c r="Y93" s="108"/>
      <c r="Z93" s="906"/>
      <c r="AA93" s="108"/>
      <c r="AB93" s="906"/>
      <c r="AC93" s="108"/>
      <c r="AD93" s="906"/>
      <c r="AE93" s="108"/>
      <c r="AF93" s="896"/>
      <c r="AG93" s="109"/>
      <c r="AH93" s="896"/>
      <c r="AI93" s="108"/>
      <c r="AJ93" s="901"/>
      <c r="AK93" s="102">
        <f t="shared" si="49"/>
        <v>0</v>
      </c>
      <c r="AL93" s="110"/>
      <c r="AM93" s="111"/>
      <c r="AN93" s="111"/>
      <c r="AO93" s="111"/>
      <c r="AP93" s="111"/>
      <c r="AQ93" s="111"/>
      <c r="AR93" s="53">
        <f t="shared" si="50"/>
        <v>0</v>
      </c>
      <c r="AS93" s="112"/>
      <c r="AT93" s="111"/>
      <c r="AU93" s="53">
        <f>SUM(AS93:AT93)</f>
        <v>0</v>
      </c>
      <c r="AV93" s="112"/>
      <c r="AW93" s="111"/>
      <c r="AX93" s="111"/>
      <c r="AY93" s="111"/>
      <c r="AZ93" s="113"/>
      <c r="BA93" s="114"/>
      <c r="BB93" s="114"/>
      <c r="BC93" s="115"/>
    </row>
    <row r="94" spans="1:55" ht="9.9499999999999993" customHeight="1" thickBot="1" x14ac:dyDescent="0.25">
      <c r="A94" s="972"/>
      <c r="B94" s="975"/>
      <c r="C94" s="978"/>
      <c r="D94" s="981"/>
      <c r="E94" s="987"/>
      <c r="F94" s="984"/>
      <c r="G94" s="1008"/>
      <c r="H94" s="990"/>
      <c r="I94" s="995"/>
      <c r="J94" s="996"/>
      <c r="K94" s="1001"/>
      <c r="L94" s="1004"/>
      <c r="M94" s="179"/>
      <c r="N94" s="180"/>
      <c r="O94" s="181"/>
      <c r="P94" s="116"/>
      <c r="Q94" s="116"/>
      <c r="R94" s="904"/>
      <c r="S94" s="182"/>
      <c r="T94" s="907"/>
      <c r="U94" s="183"/>
      <c r="V94" s="907"/>
      <c r="W94" s="183"/>
      <c r="X94" s="907"/>
      <c r="Y94" s="183"/>
      <c r="Z94" s="907"/>
      <c r="AA94" s="183"/>
      <c r="AB94" s="907"/>
      <c r="AC94" s="183"/>
      <c r="AD94" s="907"/>
      <c r="AE94" s="183"/>
      <c r="AF94" s="897"/>
      <c r="AG94" s="184"/>
      <c r="AH94" s="897"/>
      <c r="AI94" s="183"/>
      <c r="AJ94" s="117"/>
      <c r="AK94" s="118"/>
      <c r="AL94" s="185"/>
      <c r="AM94" s="186"/>
      <c r="AN94" s="186"/>
      <c r="AO94" s="186"/>
      <c r="AP94" s="186"/>
      <c r="AQ94" s="186"/>
      <c r="AR94" s="119"/>
      <c r="AS94" s="187"/>
      <c r="AT94" s="186"/>
      <c r="AU94" s="119"/>
      <c r="AV94" s="187"/>
      <c r="AW94" s="186"/>
      <c r="AX94" s="186"/>
      <c r="AY94" s="186"/>
      <c r="AZ94" s="188"/>
      <c r="BA94" s="189"/>
      <c r="BB94" s="189"/>
      <c r="BC94" s="190"/>
    </row>
    <row r="95" spans="1:55" ht="6" customHeight="1" x14ac:dyDescent="0.2">
      <c r="A95" s="155"/>
      <c r="B95" s="191"/>
      <c r="C95" s="191"/>
      <c r="D95" s="191"/>
      <c r="E95" s="191"/>
      <c r="F95" s="191"/>
      <c r="G95" s="191"/>
      <c r="H95" s="191"/>
      <c r="I95" s="1005"/>
      <c r="J95" s="1005"/>
      <c r="K95" s="191"/>
      <c r="L95" s="191"/>
      <c r="M95" s="191"/>
      <c r="N95" s="191"/>
      <c r="O95" s="191"/>
      <c r="P95" s="191"/>
      <c r="Q95" s="191"/>
      <c r="R95" s="191"/>
      <c r="S95" s="191"/>
      <c r="T95" s="191"/>
      <c r="U95" s="191"/>
      <c r="V95" s="191"/>
      <c r="W95" s="191"/>
      <c r="X95" s="191"/>
      <c r="Y95" s="191"/>
      <c r="Z95" s="191"/>
      <c r="AA95" s="191"/>
      <c r="AB95" s="191"/>
      <c r="AC95" s="191"/>
      <c r="AD95" s="191"/>
      <c r="AE95" s="191"/>
      <c r="AF95" s="191"/>
      <c r="AG95" s="191"/>
      <c r="AH95" s="191"/>
      <c r="AI95" s="191"/>
      <c r="AJ95" s="191"/>
      <c r="AK95" s="192"/>
      <c r="AL95" s="192"/>
      <c r="AM95" s="192"/>
      <c r="AN95" s="192"/>
      <c r="AO95" s="192"/>
      <c r="AP95" s="192"/>
      <c r="AQ95" s="193"/>
      <c r="AR95" s="192"/>
      <c r="AS95" s="192"/>
      <c r="AT95" s="192"/>
      <c r="AU95" s="192"/>
      <c r="AV95" s="192"/>
      <c r="AW95" s="192"/>
      <c r="AX95" s="192"/>
      <c r="AY95" s="192"/>
      <c r="AZ95" s="192"/>
      <c r="BA95" s="192"/>
      <c r="BB95" s="192"/>
      <c r="BC95" s="155"/>
    </row>
    <row r="96" spans="1:55" ht="72" customHeight="1" x14ac:dyDescent="0.2">
      <c r="A96" s="970">
        <v>8</v>
      </c>
      <c r="B96" s="160" t="s">
        <v>1705</v>
      </c>
      <c r="C96" s="161" t="s">
        <v>1706</v>
      </c>
      <c r="D96" s="162" t="s">
        <v>21</v>
      </c>
      <c r="E96" s="162" t="s">
        <v>1892</v>
      </c>
      <c r="F96" s="161" t="s">
        <v>1707</v>
      </c>
      <c r="G96" s="163" t="s">
        <v>1679</v>
      </c>
      <c r="H96" s="163" t="s">
        <v>1680</v>
      </c>
      <c r="I96" s="164" t="s">
        <v>1908</v>
      </c>
      <c r="J96" s="165">
        <f>+$N$3</f>
        <v>2019</v>
      </c>
      <c r="K96" s="163" t="s">
        <v>1925</v>
      </c>
      <c r="L96" s="164" t="s">
        <v>1986</v>
      </c>
      <c r="M96" s="161" t="s">
        <v>1708</v>
      </c>
      <c r="N96" s="161" t="s">
        <v>1709</v>
      </c>
      <c r="O96" s="161" t="s">
        <v>1710</v>
      </c>
      <c r="P96" s="161" t="s">
        <v>1995</v>
      </c>
      <c r="Q96" s="161" t="s">
        <v>1987</v>
      </c>
      <c r="R96" s="166">
        <f>SUM(R97:R103)</f>
        <v>0</v>
      </c>
      <c r="S96" s="167">
        <f t="shared" ref="S96:AJ96" si="52">SUM(S97:S103)</f>
        <v>0</v>
      </c>
      <c r="T96" s="168">
        <f t="shared" si="52"/>
        <v>0</v>
      </c>
      <c r="U96" s="169">
        <f t="shared" si="52"/>
        <v>0</v>
      </c>
      <c r="V96" s="168">
        <f t="shared" si="52"/>
        <v>0</v>
      </c>
      <c r="W96" s="169">
        <f t="shared" si="52"/>
        <v>0</v>
      </c>
      <c r="X96" s="168">
        <f t="shared" si="52"/>
        <v>0</v>
      </c>
      <c r="Y96" s="169">
        <f t="shared" si="52"/>
        <v>0</v>
      </c>
      <c r="Z96" s="168">
        <f t="shared" si="52"/>
        <v>0</v>
      </c>
      <c r="AA96" s="169">
        <f t="shared" si="52"/>
        <v>0</v>
      </c>
      <c r="AB96" s="168">
        <f t="shared" si="52"/>
        <v>0</v>
      </c>
      <c r="AC96" s="169">
        <f t="shared" si="52"/>
        <v>0</v>
      </c>
      <c r="AD96" s="168">
        <f t="shared" si="52"/>
        <v>0</v>
      </c>
      <c r="AE96" s="169">
        <f t="shared" si="52"/>
        <v>0</v>
      </c>
      <c r="AF96" s="168">
        <f t="shared" si="52"/>
        <v>208621026</v>
      </c>
      <c r="AG96" s="170">
        <f t="shared" si="52"/>
        <v>208621026</v>
      </c>
      <c r="AH96" s="168">
        <f t="shared" si="52"/>
        <v>0</v>
      </c>
      <c r="AI96" s="169">
        <f t="shared" si="52"/>
        <v>0</v>
      </c>
      <c r="AJ96" s="171">
        <f t="shared" si="52"/>
        <v>208621026</v>
      </c>
      <c r="AK96" s="172">
        <f>SUM(AK97:AK103)</f>
        <v>208621026</v>
      </c>
      <c r="AL96" s="865"/>
      <c r="AM96" s="866"/>
      <c r="AN96" s="866"/>
      <c r="AO96" s="866"/>
      <c r="AP96" s="866"/>
      <c r="AQ96" s="866"/>
      <c r="AR96" s="867"/>
      <c r="AS96" s="868"/>
      <c r="AT96" s="866"/>
      <c r="AU96" s="867"/>
      <c r="AV96" s="868"/>
      <c r="AW96" s="866"/>
      <c r="AX96" s="866"/>
      <c r="AY96" s="866"/>
      <c r="AZ96" s="869"/>
      <c r="BA96" s="44" t="s">
        <v>1685</v>
      </c>
      <c r="BB96" s="44" t="s">
        <v>1989</v>
      </c>
      <c r="BC96" s="45" t="s">
        <v>1687</v>
      </c>
    </row>
    <row r="97" spans="1:55" ht="67.5" customHeight="1" x14ac:dyDescent="0.2">
      <c r="A97" s="971"/>
      <c r="B97" s="973" t="str">
        <f>VLOOKUP($D$9,'PROYECTOS REGISTRADOS'!$A$2:$D$82,4,0)</f>
        <v>Mejoramiento de la Cobertura de Alcantarillado en el Área Urbana y Área Rural en el Municipio de Tocancipá, Cundinamarca, Centro Oriente</v>
      </c>
      <c r="C97" s="976" t="str">
        <f>VLOOKUP($D$9,'PROYECTOS REGISTRADOS'!$A$2:$D$82,3,0)</f>
        <v>2016-25817-0033</v>
      </c>
      <c r="D97" s="979" t="s">
        <v>1417</v>
      </c>
      <c r="E97" s="985" t="str">
        <f>IF(D97=0,"0-0",(VLOOKUP(D97,'CONSOLIDADO PLAN DESARROLLO'!$EL$9:$ET$304,2,0)))</f>
        <v>Terminar y poner en marcha de la PTAR Los Patos</v>
      </c>
      <c r="F97" s="982" t="str">
        <f>IF(D97=0,"0-0",(VLOOKUP(D97,'CONSOLIDADO PLAN DESARROLLO'!$EL$9:$ET$304,3,0)))</f>
        <v>No. de PTAR Los Patos operando</v>
      </c>
      <c r="G97" s="1006">
        <f>IF(D97=0,"0-0",(VLOOKUP(D97,'CONSOLIDADO PLAN DESARROLLO'!$EL$9:$ET$304,4,0)))</f>
        <v>0</v>
      </c>
      <c r="H97" s="988">
        <f>IF(D97=0,"0-0",(VLOOKUP(D97,'CONSOLIDADO PLAN DESARROLLO'!$EL$9:$ET$304,5,0)))</f>
        <v>1</v>
      </c>
      <c r="I97" s="991">
        <f>IF(D97=0,"0-0",(VLOOKUP(D97,'CONSOLIDADO PLAN DESARROLLO'!$EL$9:$ET$304,$R$3,0)))</f>
        <v>0.2</v>
      </c>
      <c r="J97" s="992"/>
      <c r="K97" s="1000">
        <v>0.1</v>
      </c>
      <c r="L97" s="1002">
        <v>0.89</v>
      </c>
      <c r="M97" s="805" t="s">
        <v>1929</v>
      </c>
      <c r="N97" s="803" t="s">
        <v>1930</v>
      </c>
      <c r="O97" s="807">
        <v>1</v>
      </c>
      <c r="P97" s="47">
        <v>0</v>
      </c>
      <c r="Q97" s="47">
        <v>0</v>
      </c>
      <c r="R97" s="902">
        <f>VLOOKUP($D97,'[4]Tablero Logro Metas 2019'!$AK$7:$AS$302,3,0)</f>
        <v>0</v>
      </c>
      <c r="S97" s="48">
        <v>0</v>
      </c>
      <c r="T97" s="905">
        <f>VLOOKUP($D97,'[4]Tablero Logro Metas 2019'!$AK$7:$AS$302,4,0)</f>
        <v>0</v>
      </c>
      <c r="U97" s="48">
        <v>0</v>
      </c>
      <c r="V97" s="905">
        <f>VLOOKUP($D97,'[4]Tablero Logro Metas 2019'!$AK$7:$AS$302,5,0)</f>
        <v>0</v>
      </c>
      <c r="W97" s="48">
        <v>0</v>
      </c>
      <c r="X97" s="905">
        <f>VLOOKUP($D97,'[4]Tablero Logro Metas 2019'!$AK$7:$AS$302,6,0)</f>
        <v>0</v>
      </c>
      <c r="Y97" s="48">
        <v>0</v>
      </c>
      <c r="Z97" s="905">
        <f>VLOOKUP($D97,'[4]Tablero Logro Metas 2019'!$AK$7:$AS$302,7,0)</f>
        <v>0</v>
      </c>
      <c r="AA97" s="48">
        <v>0</v>
      </c>
      <c r="AB97" s="905">
        <f>VLOOKUP($D97,'[4]Tablero Logro Metas 2019'!$AK$7:$AS$302,8,0)</f>
        <v>0</v>
      </c>
      <c r="AC97" s="48">
        <v>0</v>
      </c>
      <c r="AD97" s="905">
        <f>VLOOKUP($D97,'[4]Tablero Logro Metas 2019'!$AK$7:$AS$302,9,0)</f>
        <v>0</v>
      </c>
      <c r="AE97" s="48">
        <v>0</v>
      </c>
      <c r="AF97" s="895">
        <v>208621026</v>
      </c>
      <c r="AG97" s="48">
        <v>0</v>
      </c>
      <c r="AH97" s="895"/>
      <c r="AI97" s="48">
        <v>0</v>
      </c>
      <c r="AJ97" s="899">
        <f>+R97+T97+V97+X97+Z97+AB97+AD97+AF97+AH97</f>
        <v>208621026</v>
      </c>
      <c r="AK97" s="102">
        <f>AC97+AE97+AG97+S97+U97+W97+Y97+AA97+AI97</f>
        <v>0</v>
      </c>
      <c r="AL97" s="51">
        <v>0</v>
      </c>
      <c r="AM97" s="52">
        <v>0</v>
      </c>
      <c r="AN97" s="52">
        <v>0</v>
      </c>
      <c r="AO97" s="52">
        <v>0</v>
      </c>
      <c r="AP97" s="52">
        <v>0</v>
      </c>
      <c r="AQ97" s="52">
        <v>0</v>
      </c>
      <c r="AR97" s="53">
        <f t="shared" ref="AR97:AR99" si="53">SUM(AL97:AQ97)</f>
        <v>0</v>
      </c>
      <c r="AS97" s="54">
        <v>0</v>
      </c>
      <c r="AT97" s="52">
        <v>0</v>
      </c>
      <c r="AU97" s="53">
        <v>0</v>
      </c>
      <c r="AV97" s="54">
        <v>0</v>
      </c>
      <c r="AW97" s="52">
        <v>0</v>
      </c>
      <c r="AX97" s="52">
        <v>0</v>
      </c>
      <c r="AY97" s="52">
        <v>0</v>
      </c>
      <c r="AZ97" s="55">
        <v>0</v>
      </c>
      <c r="BA97" s="56" t="s">
        <v>2024</v>
      </c>
      <c r="BB97" s="56" t="s">
        <v>2024</v>
      </c>
      <c r="BC97" s="57" t="s">
        <v>2024</v>
      </c>
    </row>
    <row r="98" spans="1:55" ht="22.5" x14ac:dyDescent="0.2">
      <c r="A98" s="971"/>
      <c r="B98" s="973"/>
      <c r="C98" s="976"/>
      <c r="D98" s="979"/>
      <c r="E98" s="986"/>
      <c r="F98" s="982"/>
      <c r="G98" s="1006"/>
      <c r="H98" s="988"/>
      <c r="I98" s="993"/>
      <c r="J98" s="994"/>
      <c r="K98" s="1000"/>
      <c r="L98" s="1003"/>
      <c r="M98" s="805" t="s">
        <v>1977</v>
      </c>
      <c r="N98" s="803" t="s">
        <v>1930</v>
      </c>
      <c r="O98" s="807">
        <v>1</v>
      </c>
      <c r="P98" s="47">
        <v>0</v>
      </c>
      <c r="Q98" s="47">
        <v>0</v>
      </c>
      <c r="R98" s="903"/>
      <c r="S98" s="48">
        <v>0</v>
      </c>
      <c r="T98" s="906"/>
      <c r="U98" s="48">
        <v>0</v>
      </c>
      <c r="V98" s="906"/>
      <c r="W98" s="48">
        <v>0</v>
      </c>
      <c r="X98" s="906"/>
      <c r="Y98" s="48">
        <v>0</v>
      </c>
      <c r="Z98" s="906"/>
      <c r="AA98" s="48">
        <v>0</v>
      </c>
      <c r="AB98" s="906"/>
      <c r="AC98" s="48">
        <v>0</v>
      </c>
      <c r="AD98" s="906"/>
      <c r="AE98" s="48">
        <v>0</v>
      </c>
      <c r="AF98" s="896"/>
      <c r="AG98" s="48">
        <v>0</v>
      </c>
      <c r="AH98" s="896"/>
      <c r="AI98" s="48">
        <v>0</v>
      </c>
      <c r="AJ98" s="900"/>
      <c r="AK98" s="102">
        <f t="shared" ref="AK98:AK102" si="54">AC98+AE98+AG98+S98+U98+W98+Y98+AA98+AI98</f>
        <v>0</v>
      </c>
      <c r="AL98" s="51">
        <v>0</v>
      </c>
      <c r="AM98" s="52">
        <v>0</v>
      </c>
      <c r="AN98" s="52">
        <v>0</v>
      </c>
      <c r="AO98" s="52">
        <v>0</v>
      </c>
      <c r="AP98" s="52">
        <v>0</v>
      </c>
      <c r="AQ98" s="52">
        <v>0</v>
      </c>
      <c r="AR98" s="53">
        <f t="shared" si="53"/>
        <v>0</v>
      </c>
      <c r="AS98" s="54">
        <v>0</v>
      </c>
      <c r="AT98" s="52">
        <v>0</v>
      </c>
      <c r="AU98" s="53">
        <v>0</v>
      </c>
      <c r="AV98" s="54">
        <v>0</v>
      </c>
      <c r="AW98" s="52">
        <v>0</v>
      </c>
      <c r="AX98" s="52">
        <v>0</v>
      </c>
      <c r="AY98" s="52">
        <v>0</v>
      </c>
      <c r="AZ98" s="55">
        <v>0</v>
      </c>
      <c r="BA98" s="56" t="s">
        <v>2024</v>
      </c>
      <c r="BB98" s="56" t="s">
        <v>2024</v>
      </c>
      <c r="BC98" s="57" t="s">
        <v>2024</v>
      </c>
    </row>
    <row r="99" spans="1:55" ht="22.5" x14ac:dyDescent="0.2">
      <c r="A99" s="971"/>
      <c r="B99" s="973"/>
      <c r="C99" s="976"/>
      <c r="D99" s="979"/>
      <c r="E99" s="986"/>
      <c r="F99" s="982"/>
      <c r="G99" s="1006"/>
      <c r="H99" s="988"/>
      <c r="I99" s="993"/>
      <c r="J99" s="994"/>
      <c r="K99" s="1000"/>
      <c r="L99" s="1003"/>
      <c r="M99" s="805" t="s">
        <v>1953</v>
      </c>
      <c r="N99" s="803" t="s">
        <v>1930</v>
      </c>
      <c r="O99" s="807">
        <v>1</v>
      </c>
      <c r="P99" s="47">
        <v>0</v>
      </c>
      <c r="Q99" s="47">
        <v>0</v>
      </c>
      <c r="R99" s="903"/>
      <c r="S99" s="48">
        <v>0</v>
      </c>
      <c r="T99" s="906"/>
      <c r="U99" s="48">
        <v>0</v>
      </c>
      <c r="V99" s="906"/>
      <c r="W99" s="48">
        <v>0</v>
      </c>
      <c r="X99" s="906"/>
      <c r="Y99" s="48">
        <v>0</v>
      </c>
      <c r="Z99" s="906"/>
      <c r="AA99" s="48">
        <v>0</v>
      </c>
      <c r="AB99" s="906"/>
      <c r="AC99" s="48">
        <v>0</v>
      </c>
      <c r="AD99" s="906"/>
      <c r="AE99" s="48">
        <v>0</v>
      </c>
      <c r="AF99" s="896"/>
      <c r="AG99" s="48">
        <v>0</v>
      </c>
      <c r="AH99" s="896"/>
      <c r="AI99" s="48">
        <v>0</v>
      </c>
      <c r="AJ99" s="900"/>
      <c r="AK99" s="102">
        <f t="shared" si="54"/>
        <v>0</v>
      </c>
      <c r="AL99" s="51">
        <v>0</v>
      </c>
      <c r="AM99" s="52">
        <v>0</v>
      </c>
      <c r="AN99" s="52">
        <v>0</v>
      </c>
      <c r="AO99" s="52">
        <v>0</v>
      </c>
      <c r="AP99" s="52">
        <v>0</v>
      </c>
      <c r="AQ99" s="52">
        <v>0</v>
      </c>
      <c r="AR99" s="53">
        <f t="shared" si="53"/>
        <v>0</v>
      </c>
      <c r="AS99" s="54">
        <v>0</v>
      </c>
      <c r="AT99" s="52">
        <v>0</v>
      </c>
      <c r="AU99" s="53">
        <v>0</v>
      </c>
      <c r="AV99" s="54">
        <v>0</v>
      </c>
      <c r="AW99" s="52">
        <v>0</v>
      </c>
      <c r="AX99" s="52">
        <v>0</v>
      </c>
      <c r="AY99" s="52">
        <v>0</v>
      </c>
      <c r="AZ99" s="55">
        <v>0</v>
      </c>
      <c r="BA99" s="56" t="s">
        <v>2024</v>
      </c>
      <c r="BB99" s="56" t="s">
        <v>2024</v>
      </c>
      <c r="BC99" s="57" t="s">
        <v>2024</v>
      </c>
    </row>
    <row r="100" spans="1:55" ht="48" x14ac:dyDescent="0.2">
      <c r="A100" s="971"/>
      <c r="B100" s="973"/>
      <c r="C100" s="976"/>
      <c r="D100" s="979"/>
      <c r="E100" s="986"/>
      <c r="F100" s="982"/>
      <c r="G100" s="1006"/>
      <c r="H100" s="988"/>
      <c r="I100" s="993"/>
      <c r="J100" s="994"/>
      <c r="K100" s="1000"/>
      <c r="L100" s="1003"/>
      <c r="M100" s="805" t="s">
        <v>1954</v>
      </c>
      <c r="N100" s="803" t="s">
        <v>1930</v>
      </c>
      <c r="O100" s="807">
        <v>3</v>
      </c>
      <c r="P100" s="47">
        <v>0.5</v>
      </c>
      <c r="Q100" s="47">
        <v>0.5</v>
      </c>
      <c r="R100" s="903"/>
      <c r="S100" s="48">
        <v>0</v>
      </c>
      <c r="T100" s="906"/>
      <c r="U100" s="48">
        <v>0</v>
      </c>
      <c r="V100" s="906"/>
      <c r="W100" s="48">
        <v>0</v>
      </c>
      <c r="X100" s="906"/>
      <c r="Y100" s="48">
        <v>0</v>
      </c>
      <c r="Z100" s="906"/>
      <c r="AA100" s="48">
        <v>0</v>
      </c>
      <c r="AB100" s="906"/>
      <c r="AC100" s="48">
        <v>0</v>
      </c>
      <c r="AD100" s="906"/>
      <c r="AE100" s="48">
        <v>0</v>
      </c>
      <c r="AF100" s="896"/>
      <c r="AG100" s="48">
        <v>204747739</v>
      </c>
      <c r="AH100" s="896"/>
      <c r="AI100" s="48">
        <v>0</v>
      </c>
      <c r="AJ100" s="900"/>
      <c r="AK100" s="102">
        <f t="shared" si="54"/>
        <v>204747739</v>
      </c>
      <c r="AL100" s="51">
        <v>1020</v>
      </c>
      <c r="AM100" s="52">
        <v>1620</v>
      </c>
      <c r="AN100" s="52">
        <v>1680</v>
      </c>
      <c r="AO100" s="52">
        <v>3255</v>
      </c>
      <c r="AP100" s="52">
        <v>6090</v>
      </c>
      <c r="AQ100" s="52">
        <v>970.5</v>
      </c>
      <c r="AR100" s="53">
        <f t="shared" ref="AR100" si="55">SUM(AL100:AQ100)</f>
        <v>14635.5</v>
      </c>
      <c r="AS100" s="54">
        <v>7533.9</v>
      </c>
      <c r="AT100" s="52">
        <v>7136.6</v>
      </c>
      <c r="AU100" s="53">
        <f t="shared" ref="AU100" si="56">SUM(AS100:AT100)</f>
        <v>14670.5</v>
      </c>
      <c r="AV100" s="54">
        <v>0</v>
      </c>
      <c r="AW100" s="52">
        <v>0</v>
      </c>
      <c r="AX100" s="52">
        <v>328.5</v>
      </c>
      <c r="AY100" s="52">
        <v>0</v>
      </c>
      <c r="AZ100" s="55">
        <v>0</v>
      </c>
      <c r="BA100" s="56" t="s">
        <v>2022</v>
      </c>
      <c r="BB100" s="56" t="s">
        <v>2004</v>
      </c>
      <c r="BC100" s="56" t="s">
        <v>2004</v>
      </c>
    </row>
    <row r="101" spans="1:55" ht="48" x14ac:dyDescent="0.2">
      <c r="A101" s="971"/>
      <c r="B101" s="973"/>
      <c r="C101" s="976"/>
      <c r="D101" s="979"/>
      <c r="E101" s="986"/>
      <c r="F101" s="982"/>
      <c r="G101" s="1006"/>
      <c r="H101" s="988"/>
      <c r="I101" s="993"/>
      <c r="J101" s="994"/>
      <c r="K101" s="1000"/>
      <c r="L101" s="1003"/>
      <c r="M101" s="805" t="s">
        <v>1968</v>
      </c>
      <c r="N101" s="803" t="s">
        <v>1930</v>
      </c>
      <c r="O101" s="807">
        <v>3</v>
      </c>
      <c r="P101" s="47">
        <v>0.5</v>
      </c>
      <c r="Q101" s="47">
        <v>0.5</v>
      </c>
      <c r="R101" s="903"/>
      <c r="S101" s="48">
        <v>0</v>
      </c>
      <c r="T101" s="906"/>
      <c r="U101" s="48">
        <v>0</v>
      </c>
      <c r="V101" s="906"/>
      <c r="W101" s="48">
        <v>0</v>
      </c>
      <c r="X101" s="906"/>
      <c r="Y101" s="48">
        <v>0</v>
      </c>
      <c r="Z101" s="906"/>
      <c r="AA101" s="48">
        <v>0</v>
      </c>
      <c r="AB101" s="906"/>
      <c r="AC101" s="48">
        <v>0</v>
      </c>
      <c r="AD101" s="906"/>
      <c r="AE101" s="48">
        <v>0</v>
      </c>
      <c r="AF101" s="896"/>
      <c r="AG101" s="48">
        <v>3873287</v>
      </c>
      <c r="AH101" s="896"/>
      <c r="AI101" s="48">
        <v>0</v>
      </c>
      <c r="AJ101" s="900"/>
      <c r="AK101" s="102">
        <f t="shared" si="54"/>
        <v>3873287</v>
      </c>
      <c r="AL101" s="51">
        <v>1020</v>
      </c>
      <c r="AM101" s="52">
        <v>1620</v>
      </c>
      <c r="AN101" s="52">
        <v>1680</v>
      </c>
      <c r="AO101" s="52">
        <v>3255</v>
      </c>
      <c r="AP101" s="52">
        <v>6090</v>
      </c>
      <c r="AQ101" s="52">
        <v>970.5</v>
      </c>
      <c r="AR101" s="53">
        <f t="shared" ref="AR101" si="57">SUM(AL101:AQ101)</f>
        <v>14635.5</v>
      </c>
      <c r="AS101" s="54">
        <v>7533.9</v>
      </c>
      <c r="AT101" s="52">
        <v>7136.6</v>
      </c>
      <c r="AU101" s="53">
        <f t="shared" ref="AU101" si="58">SUM(AS101:AT101)</f>
        <v>14670.5</v>
      </c>
      <c r="AV101" s="54">
        <v>0</v>
      </c>
      <c r="AW101" s="52">
        <v>0</v>
      </c>
      <c r="AX101" s="52">
        <v>328.5</v>
      </c>
      <c r="AY101" s="52">
        <v>0</v>
      </c>
      <c r="AZ101" s="55">
        <v>0</v>
      </c>
      <c r="BA101" s="56" t="s">
        <v>2025</v>
      </c>
      <c r="BB101" s="56" t="s">
        <v>2004</v>
      </c>
      <c r="BC101" s="56" t="s">
        <v>2004</v>
      </c>
    </row>
    <row r="102" spans="1:55" ht="17.25" customHeight="1" x14ac:dyDescent="0.2">
      <c r="A102" s="971"/>
      <c r="B102" s="974"/>
      <c r="C102" s="977"/>
      <c r="D102" s="980"/>
      <c r="E102" s="986"/>
      <c r="F102" s="983"/>
      <c r="G102" s="1007"/>
      <c r="H102" s="989"/>
      <c r="I102" s="993"/>
      <c r="J102" s="994"/>
      <c r="K102" s="997"/>
      <c r="L102" s="1003"/>
      <c r="M102" s="176"/>
      <c r="N102" s="177"/>
      <c r="O102" s="178"/>
      <c r="P102" s="106"/>
      <c r="Q102" s="106"/>
      <c r="R102" s="903"/>
      <c r="S102" s="107"/>
      <c r="T102" s="906"/>
      <c r="U102" s="108"/>
      <c r="V102" s="906"/>
      <c r="W102" s="108"/>
      <c r="X102" s="906"/>
      <c r="Y102" s="108"/>
      <c r="Z102" s="906"/>
      <c r="AA102" s="108"/>
      <c r="AB102" s="906"/>
      <c r="AC102" s="108"/>
      <c r="AD102" s="906"/>
      <c r="AE102" s="108"/>
      <c r="AF102" s="896"/>
      <c r="AG102" s="109"/>
      <c r="AH102" s="896"/>
      <c r="AI102" s="108"/>
      <c r="AJ102" s="901"/>
      <c r="AK102" s="102">
        <f t="shared" si="54"/>
        <v>0</v>
      </c>
      <c r="AL102" s="110"/>
      <c r="AM102" s="111"/>
      <c r="AN102" s="111"/>
      <c r="AO102" s="111"/>
      <c r="AP102" s="111"/>
      <c r="AQ102" s="111"/>
      <c r="AR102" s="53">
        <f t="shared" ref="AR102" si="59">SUM(AL102:AQ102)</f>
        <v>0</v>
      </c>
      <c r="AS102" s="112"/>
      <c r="AT102" s="111"/>
      <c r="AU102" s="53">
        <f>SUM(AS102:AT102)</f>
        <v>0</v>
      </c>
      <c r="AV102" s="112"/>
      <c r="AW102" s="111"/>
      <c r="AX102" s="111"/>
      <c r="AY102" s="111"/>
      <c r="AZ102" s="113"/>
      <c r="BA102" s="114"/>
      <c r="BB102" s="114"/>
      <c r="BC102" s="115"/>
    </row>
    <row r="103" spans="1:55" ht="9.9499999999999993" customHeight="1" thickBot="1" x14ac:dyDescent="0.25">
      <c r="A103" s="972"/>
      <c r="B103" s="975"/>
      <c r="C103" s="978"/>
      <c r="D103" s="981"/>
      <c r="E103" s="987"/>
      <c r="F103" s="984"/>
      <c r="G103" s="1008"/>
      <c r="H103" s="990"/>
      <c r="I103" s="995"/>
      <c r="J103" s="996"/>
      <c r="K103" s="1001"/>
      <c r="L103" s="1004"/>
      <c r="M103" s="179"/>
      <c r="N103" s="180"/>
      <c r="O103" s="181"/>
      <c r="P103" s="116"/>
      <c r="Q103" s="116"/>
      <c r="R103" s="904"/>
      <c r="S103" s="182"/>
      <c r="T103" s="907"/>
      <c r="U103" s="183"/>
      <c r="V103" s="907"/>
      <c r="W103" s="183"/>
      <c r="X103" s="907"/>
      <c r="Y103" s="183"/>
      <c r="Z103" s="907"/>
      <c r="AA103" s="183"/>
      <c r="AB103" s="907"/>
      <c r="AC103" s="183"/>
      <c r="AD103" s="907"/>
      <c r="AE103" s="183"/>
      <c r="AF103" s="897"/>
      <c r="AG103" s="184"/>
      <c r="AH103" s="897"/>
      <c r="AI103" s="183"/>
      <c r="AJ103" s="117"/>
      <c r="AK103" s="118"/>
      <c r="AL103" s="185"/>
      <c r="AM103" s="186"/>
      <c r="AN103" s="186"/>
      <c r="AO103" s="186"/>
      <c r="AP103" s="186"/>
      <c r="AQ103" s="186"/>
      <c r="AR103" s="119"/>
      <c r="AS103" s="187"/>
      <c r="AT103" s="186"/>
      <c r="AU103" s="119"/>
      <c r="AV103" s="187"/>
      <c r="AW103" s="186"/>
      <c r="AX103" s="186"/>
      <c r="AY103" s="186"/>
      <c r="AZ103" s="188"/>
      <c r="BA103" s="189"/>
      <c r="BB103" s="189"/>
      <c r="BC103" s="190"/>
    </row>
    <row r="104" spans="1:55" ht="6" customHeight="1" x14ac:dyDescent="0.2">
      <c r="A104" s="155"/>
      <c r="B104" s="191"/>
      <c r="C104" s="191"/>
      <c r="D104" s="191"/>
      <c r="E104" s="191"/>
      <c r="F104" s="191"/>
      <c r="G104" s="191"/>
      <c r="H104" s="191"/>
      <c r="I104" s="1005"/>
      <c r="J104" s="1005"/>
      <c r="K104" s="191"/>
      <c r="L104" s="191"/>
      <c r="M104" s="191"/>
      <c r="N104" s="191"/>
      <c r="O104" s="191"/>
      <c r="P104" s="191"/>
      <c r="Q104" s="191"/>
      <c r="R104" s="191"/>
      <c r="S104" s="191"/>
      <c r="T104" s="191"/>
      <c r="U104" s="191"/>
      <c r="V104" s="191"/>
      <c r="W104" s="191"/>
      <c r="X104" s="191"/>
      <c r="Y104" s="191"/>
      <c r="Z104" s="191"/>
      <c r="AA104" s="191"/>
      <c r="AB104" s="191"/>
      <c r="AC104" s="191"/>
      <c r="AD104" s="191"/>
      <c r="AE104" s="191"/>
      <c r="AF104" s="191"/>
      <c r="AG104" s="191"/>
      <c r="AH104" s="191"/>
      <c r="AI104" s="191"/>
      <c r="AJ104" s="191"/>
      <c r="AK104" s="192"/>
      <c r="AL104" s="192"/>
      <c r="AM104" s="192"/>
      <c r="AN104" s="192"/>
      <c r="AO104" s="192"/>
      <c r="AP104" s="192"/>
      <c r="AQ104" s="193"/>
      <c r="AR104" s="192"/>
      <c r="AS104" s="192"/>
      <c r="AT104" s="192"/>
      <c r="AU104" s="192"/>
      <c r="AV104" s="192"/>
      <c r="AW104" s="192"/>
      <c r="AX104" s="192"/>
      <c r="AY104" s="192"/>
      <c r="AZ104" s="192"/>
      <c r="BA104" s="192"/>
      <c r="BB104" s="192"/>
      <c r="BC104" s="155"/>
    </row>
    <row r="105" spans="1:55" ht="72" customHeight="1" x14ac:dyDescent="0.2">
      <c r="A105" s="970">
        <v>9</v>
      </c>
      <c r="B105" s="160" t="s">
        <v>1705</v>
      </c>
      <c r="C105" s="161" t="s">
        <v>1706</v>
      </c>
      <c r="D105" s="162" t="s">
        <v>21</v>
      </c>
      <c r="E105" s="162" t="s">
        <v>1892</v>
      </c>
      <c r="F105" s="161" t="s">
        <v>1707</v>
      </c>
      <c r="G105" s="163" t="s">
        <v>1679</v>
      </c>
      <c r="H105" s="163" t="s">
        <v>1680</v>
      </c>
      <c r="I105" s="164" t="s">
        <v>1908</v>
      </c>
      <c r="J105" s="165">
        <f>+$N$3</f>
        <v>2019</v>
      </c>
      <c r="K105" s="163" t="s">
        <v>1925</v>
      </c>
      <c r="L105" s="164" t="s">
        <v>1986</v>
      </c>
      <c r="M105" s="161" t="s">
        <v>1708</v>
      </c>
      <c r="N105" s="161" t="s">
        <v>1709</v>
      </c>
      <c r="O105" s="161" t="s">
        <v>1710</v>
      </c>
      <c r="P105" s="161" t="s">
        <v>1995</v>
      </c>
      <c r="Q105" s="161" t="s">
        <v>1987</v>
      </c>
      <c r="R105" s="166">
        <f>SUM(R106:R112)</f>
        <v>0</v>
      </c>
      <c r="S105" s="167">
        <f t="shared" ref="S105:AJ105" si="60">SUM(S106:S112)</f>
        <v>0</v>
      </c>
      <c r="T105" s="168">
        <f t="shared" si="60"/>
        <v>0</v>
      </c>
      <c r="U105" s="169">
        <f t="shared" si="60"/>
        <v>0</v>
      </c>
      <c r="V105" s="168">
        <f t="shared" si="60"/>
        <v>0</v>
      </c>
      <c r="W105" s="169">
        <f t="shared" si="60"/>
        <v>0</v>
      </c>
      <c r="X105" s="168">
        <f t="shared" si="60"/>
        <v>0</v>
      </c>
      <c r="Y105" s="169">
        <f t="shared" si="60"/>
        <v>0</v>
      </c>
      <c r="Z105" s="168">
        <f t="shared" si="60"/>
        <v>27435912</v>
      </c>
      <c r="AA105" s="169">
        <f t="shared" si="60"/>
        <v>0</v>
      </c>
      <c r="AB105" s="168">
        <f t="shared" si="60"/>
        <v>182159383</v>
      </c>
      <c r="AC105" s="169">
        <f t="shared" si="60"/>
        <v>66309869</v>
      </c>
      <c r="AD105" s="168">
        <f t="shared" si="60"/>
        <v>0</v>
      </c>
      <c r="AE105" s="169">
        <f t="shared" si="60"/>
        <v>0</v>
      </c>
      <c r="AF105" s="168">
        <f t="shared" si="60"/>
        <v>0</v>
      </c>
      <c r="AG105" s="170">
        <f t="shared" si="60"/>
        <v>0</v>
      </c>
      <c r="AH105" s="168">
        <f t="shared" si="60"/>
        <v>0</v>
      </c>
      <c r="AI105" s="169">
        <f t="shared" si="60"/>
        <v>0</v>
      </c>
      <c r="AJ105" s="171">
        <f t="shared" si="60"/>
        <v>209595295</v>
      </c>
      <c r="AK105" s="172">
        <f>SUM(AK106:AK112)</f>
        <v>66309869</v>
      </c>
      <c r="AL105" s="865"/>
      <c r="AM105" s="866"/>
      <c r="AN105" s="866"/>
      <c r="AO105" s="866"/>
      <c r="AP105" s="866"/>
      <c r="AQ105" s="866"/>
      <c r="AR105" s="867"/>
      <c r="AS105" s="868"/>
      <c r="AT105" s="866"/>
      <c r="AU105" s="867"/>
      <c r="AV105" s="868"/>
      <c r="AW105" s="866"/>
      <c r="AX105" s="866"/>
      <c r="AY105" s="866"/>
      <c r="AZ105" s="869"/>
      <c r="BA105" s="44" t="s">
        <v>1685</v>
      </c>
      <c r="BB105" s="44" t="s">
        <v>1989</v>
      </c>
      <c r="BC105" s="45" t="s">
        <v>1687</v>
      </c>
    </row>
    <row r="106" spans="1:55" ht="22.5" customHeight="1" x14ac:dyDescent="0.2">
      <c r="A106" s="971"/>
      <c r="B106" s="973" t="str">
        <f>VLOOKUP($D$9,'PROYECTOS REGISTRADOS'!$A$2:$D$82,4,0)</f>
        <v>Mejoramiento de la Cobertura de Alcantarillado en el Área Urbana y Área Rural en el Municipio de Tocancipá, Cundinamarca, Centro Oriente</v>
      </c>
      <c r="C106" s="976" t="str">
        <f>VLOOKUP($D$9,'PROYECTOS REGISTRADOS'!$A$2:$D$82,3,0)</f>
        <v>2016-25817-0033</v>
      </c>
      <c r="D106" s="979" t="s">
        <v>1420</v>
      </c>
      <c r="E106" s="985" t="str">
        <f>IF(D106=0,"0-0",(VLOOKUP(D106,'CONSOLIDADO PLAN DESARROLLO'!$EL$9:$ET$304,2,0)))</f>
        <v>Suscribir convenios para subsidiar el servicio público de Alcantarillado</v>
      </c>
      <c r="F106" s="982" t="str">
        <f>IF(D106=0,"0-0",(VLOOKUP(D106,'CONSOLIDADO PLAN DESARROLLO'!$EL$9:$ET$304,3,0)))</f>
        <v xml:space="preserve">No. de convenios suscritos </v>
      </c>
      <c r="G106" s="1006">
        <f>IF(D106=0,"0-0",(VLOOKUP(D106,'CONSOLIDADO PLAN DESARROLLO'!$EL$9:$ET$304,4,0)))</f>
        <v>0</v>
      </c>
      <c r="H106" s="988">
        <f>IF(D106=0,"0-0",(VLOOKUP(D106,'CONSOLIDADO PLAN DESARROLLO'!$EL$9:$ET$304,5,0)))</f>
        <v>4</v>
      </c>
      <c r="I106" s="991">
        <f>IF(D106=0,"0-0",(VLOOKUP(D106,'CONSOLIDADO PLAN DESARROLLO'!$EL$9:$ET$304,$R$3,0)))</f>
        <v>1</v>
      </c>
      <c r="J106" s="992"/>
      <c r="K106" s="1000">
        <v>0.5</v>
      </c>
      <c r="L106" s="1002">
        <v>2.5</v>
      </c>
      <c r="M106" s="805" t="s">
        <v>1955</v>
      </c>
      <c r="N106" s="803" t="s">
        <v>1930</v>
      </c>
      <c r="O106" s="807">
        <v>4</v>
      </c>
      <c r="P106" s="47">
        <v>0.5</v>
      </c>
      <c r="Q106" s="47">
        <v>0.5</v>
      </c>
      <c r="R106" s="902">
        <f>VLOOKUP($D106,'[4]Tablero Logro Metas 2019'!$AK$7:$AS$302,3,0)</f>
        <v>0</v>
      </c>
      <c r="S106" s="48">
        <v>0</v>
      </c>
      <c r="T106" s="905">
        <f>VLOOKUP($D106,'[4]Tablero Logro Metas 2019'!$AK$7:$AS$302,4,0)</f>
        <v>0</v>
      </c>
      <c r="U106" s="49">
        <v>0</v>
      </c>
      <c r="V106" s="905">
        <f>VLOOKUP($D106,'[4]Tablero Logro Metas 2019'!$AK$7:$AS$302,5,0)</f>
        <v>0</v>
      </c>
      <c r="W106" s="49">
        <v>0</v>
      </c>
      <c r="X106" s="905">
        <f>VLOOKUP($D106,'[4]Tablero Logro Metas 2019'!$AK$7:$AS$302,6,0)</f>
        <v>0</v>
      </c>
      <c r="Y106" s="49">
        <v>0</v>
      </c>
      <c r="Z106" s="905">
        <f>VLOOKUP($D106,'[4]Tablero Logro Metas 2019'!$AK$7:$AS$302,7,0)</f>
        <v>27435912</v>
      </c>
      <c r="AA106" s="49">
        <v>0</v>
      </c>
      <c r="AB106" s="905">
        <f>VLOOKUP($D106,'[4]Tablero Logro Metas 2019'!$AK$7:$AS$302,8,0)</f>
        <v>182159383</v>
      </c>
      <c r="AC106" s="49">
        <v>66309869</v>
      </c>
      <c r="AD106" s="905">
        <f>VLOOKUP($D106,'[4]Tablero Logro Metas 2019'!$AK$7:$AS$302,9,0)</f>
        <v>0</v>
      </c>
      <c r="AE106" s="49">
        <v>0</v>
      </c>
      <c r="AF106" s="895"/>
      <c r="AG106" s="50">
        <v>0</v>
      </c>
      <c r="AH106" s="895"/>
      <c r="AI106" s="49">
        <v>0</v>
      </c>
      <c r="AJ106" s="899">
        <f>+R106+T106+V106+X106+Z106+AB106+AD106+AF106+AH106</f>
        <v>209595295</v>
      </c>
      <c r="AK106" s="102">
        <f>AC106+AE106+AG106+S106+U106+W106+Y106+AA106+AI106</f>
        <v>66309869</v>
      </c>
      <c r="AL106" s="51">
        <v>2444</v>
      </c>
      <c r="AM106" s="52">
        <v>3872</v>
      </c>
      <c r="AN106" s="51">
        <v>4033</v>
      </c>
      <c r="AO106" s="52">
        <v>7785</v>
      </c>
      <c r="AP106" s="51">
        <v>14556</v>
      </c>
      <c r="AQ106" s="52">
        <v>2316</v>
      </c>
      <c r="AR106" s="51">
        <f>SUM(AL106:AQ106)</f>
        <v>35006</v>
      </c>
      <c r="AS106" s="52">
        <v>17977</v>
      </c>
      <c r="AT106" s="51">
        <v>17029</v>
      </c>
      <c r="AU106" s="52">
        <f t="shared" ref="AU106" si="61">SUM(AS106:AT106)</f>
        <v>35006</v>
      </c>
      <c r="AV106" s="54">
        <v>0</v>
      </c>
      <c r="AW106" s="52">
        <v>0</v>
      </c>
      <c r="AX106" s="894">
        <v>786</v>
      </c>
      <c r="AY106" s="52">
        <v>0</v>
      </c>
      <c r="AZ106" s="55">
        <v>0</v>
      </c>
      <c r="BA106" s="56" t="s">
        <v>2026</v>
      </c>
      <c r="BB106" s="56" t="s">
        <v>2014</v>
      </c>
      <c r="BC106" s="56" t="s">
        <v>2004</v>
      </c>
    </row>
    <row r="107" spans="1:55" ht="17.25" customHeight="1" x14ac:dyDescent="0.2">
      <c r="A107" s="971"/>
      <c r="B107" s="973"/>
      <c r="C107" s="976"/>
      <c r="D107" s="979"/>
      <c r="E107" s="986"/>
      <c r="F107" s="982"/>
      <c r="G107" s="1006"/>
      <c r="H107" s="988"/>
      <c r="I107" s="993"/>
      <c r="J107" s="994"/>
      <c r="K107" s="1000"/>
      <c r="L107" s="1003"/>
      <c r="M107" s="173"/>
      <c r="N107" s="174"/>
      <c r="O107" s="175"/>
      <c r="P107" s="47"/>
      <c r="Q107" s="47"/>
      <c r="R107" s="903"/>
      <c r="S107" s="48"/>
      <c r="T107" s="906"/>
      <c r="U107" s="49"/>
      <c r="V107" s="906"/>
      <c r="W107" s="49"/>
      <c r="X107" s="906"/>
      <c r="Y107" s="49"/>
      <c r="Z107" s="906"/>
      <c r="AA107" s="49"/>
      <c r="AB107" s="906"/>
      <c r="AC107" s="49"/>
      <c r="AD107" s="906"/>
      <c r="AE107" s="49"/>
      <c r="AF107" s="896"/>
      <c r="AG107" s="50"/>
      <c r="AH107" s="896"/>
      <c r="AI107" s="49"/>
      <c r="AJ107" s="900"/>
      <c r="AK107" s="102">
        <f t="shared" ref="AK107:AK111" si="62">AC107+AE107+AG107+S107+U107+W107+Y107+AA107+AI107</f>
        <v>0</v>
      </c>
      <c r="AL107" s="51"/>
      <c r="AM107" s="52"/>
      <c r="AN107" s="52"/>
      <c r="AO107" s="52"/>
      <c r="AP107" s="52"/>
      <c r="AQ107" s="52"/>
      <c r="AR107" s="53">
        <f t="shared" ref="AR107:AR111" si="63">SUM(AL107:AQ107)</f>
        <v>0</v>
      </c>
      <c r="AS107" s="54"/>
      <c r="AT107" s="52"/>
      <c r="AU107" s="53">
        <f t="shared" ref="AU107:AU110" si="64">SUM(AS107:AT107)</f>
        <v>0</v>
      </c>
      <c r="AV107" s="54"/>
      <c r="AW107" s="52"/>
      <c r="AX107" s="52"/>
      <c r="AY107" s="52"/>
      <c r="AZ107" s="55"/>
      <c r="BA107" s="56"/>
      <c r="BB107" s="56"/>
      <c r="BC107" s="57"/>
    </row>
    <row r="108" spans="1:55" ht="17.25" customHeight="1" x14ac:dyDescent="0.2">
      <c r="A108" s="971"/>
      <c r="B108" s="973"/>
      <c r="C108" s="976"/>
      <c r="D108" s="979"/>
      <c r="E108" s="986"/>
      <c r="F108" s="982"/>
      <c r="G108" s="1006"/>
      <c r="H108" s="988"/>
      <c r="I108" s="993"/>
      <c r="J108" s="994"/>
      <c r="K108" s="1000"/>
      <c r="L108" s="1003"/>
      <c r="M108" s="173"/>
      <c r="N108" s="174"/>
      <c r="O108" s="175"/>
      <c r="P108" s="47"/>
      <c r="Q108" s="47"/>
      <c r="R108" s="903"/>
      <c r="S108" s="48"/>
      <c r="T108" s="906"/>
      <c r="U108" s="49"/>
      <c r="V108" s="906"/>
      <c r="W108" s="49"/>
      <c r="X108" s="906"/>
      <c r="Y108" s="49"/>
      <c r="Z108" s="906"/>
      <c r="AA108" s="49"/>
      <c r="AB108" s="906"/>
      <c r="AC108" s="49"/>
      <c r="AD108" s="906"/>
      <c r="AE108" s="49"/>
      <c r="AF108" s="896"/>
      <c r="AG108" s="50"/>
      <c r="AH108" s="896"/>
      <c r="AI108" s="49"/>
      <c r="AJ108" s="900"/>
      <c r="AK108" s="102">
        <f t="shared" si="62"/>
        <v>0</v>
      </c>
      <c r="AL108" s="51"/>
      <c r="AM108" s="52"/>
      <c r="AN108" s="52"/>
      <c r="AO108" s="52"/>
      <c r="AP108" s="52"/>
      <c r="AQ108" s="52"/>
      <c r="AR108" s="53">
        <f t="shared" si="63"/>
        <v>0</v>
      </c>
      <c r="AS108" s="54"/>
      <c r="AT108" s="52"/>
      <c r="AU108" s="53">
        <f t="shared" si="64"/>
        <v>0</v>
      </c>
      <c r="AV108" s="54"/>
      <c r="AW108" s="52"/>
      <c r="AX108" s="52"/>
      <c r="AY108" s="52"/>
      <c r="AZ108" s="55"/>
      <c r="BA108" s="56"/>
      <c r="BB108" s="56"/>
      <c r="BC108" s="57"/>
    </row>
    <row r="109" spans="1:55" ht="17.25" customHeight="1" x14ac:dyDescent="0.2">
      <c r="A109" s="971"/>
      <c r="B109" s="973"/>
      <c r="C109" s="976"/>
      <c r="D109" s="979"/>
      <c r="E109" s="986"/>
      <c r="F109" s="982"/>
      <c r="G109" s="1006"/>
      <c r="H109" s="988"/>
      <c r="I109" s="993"/>
      <c r="J109" s="994"/>
      <c r="K109" s="1000"/>
      <c r="L109" s="1003"/>
      <c r="M109" s="173"/>
      <c r="N109" s="174"/>
      <c r="O109" s="175"/>
      <c r="P109" s="47"/>
      <c r="Q109" s="47"/>
      <c r="R109" s="903"/>
      <c r="S109" s="48"/>
      <c r="T109" s="906"/>
      <c r="U109" s="49"/>
      <c r="V109" s="906"/>
      <c r="W109" s="49"/>
      <c r="X109" s="906"/>
      <c r="Y109" s="49"/>
      <c r="Z109" s="906"/>
      <c r="AA109" s="49"/>
      <c r="AB109" s="906"/>
      <c r="AC109" s="49"/>
      <c r="AD109" s="906"/>
      <c r="AE109" s="49"/>
      <c r="AF109" s="896"/>
      <c r="AG109" s="50"/>
      <c r="AH109" s="896"/>
      <c r="AI109" s="49"/>
      <c r="AJ109" s="900"/>
      <c r="AK109" s="102">
        <f t="shared" si="62"/>
        <v>0</v>
      </c>
      <c r="AL109" s="51"/>
      <c r="AM109" s="52"/>
      <c r="AN109" s="52"/>
      <c r="AO109" s="52"/>
      <c r="AP109" s="52"/>
      <c r="AQ109" s="52"/>
      <c r="AR109" s="53">
        <f t="shared" si="63"/>
        <v>0</v>
      </c>
      <c r="AS109" s="54"/>
      <c r="AT109" s="52"/>
      <c r="AU109" s="53">
        <f t="shared" si="64"/>
        <v>0</v>
      </c>
      <c r="AV109" s="54"/>
      <c r="AW109" s="52"/>
      <c r="AX109" s="52"/>
      <c r="AY109" s="52"/>
      <c r="AZ109" s="55"/>
      <c r="BA109" s="56"/>
      <c r="BB109" s="56"/>
      <c r="BC109" s="57"/>
    </row>
    <row r="110" spans="1:55" ht="17.25" customHeight="1" x14ac:dyDescent="0.2">
      <c r="A110" s="971"/>
      <c r="B110" s="973"/>
      <c r="C110" s="976"/>
      <c r="D110" s="979"/>
      <c r="E110" s="986"/>
      <c r="F110" s="982"/>
      <c r="G110" s="1006"/>
      <c r="H110" s="988"/>
      <c r="I110" s="993"/>
      <c r="J110" s="994"/>
      <c r="K110" s="1000"/>
      <c r="L110" s="1003"/>
      <c r="M110" s="173"/>
      <c r="N110" s="174"/>
      <c r="O110" s="175"/>
      <c r="P110" s="47"/>
      <c r="Q110" s="47"/>
      <c r="R110" s="903"/>
      <c r="S110" s="48"/>
      <c r="T110" s="906"/>
      <c r="U110" s="49"/>
      <c r="V110" s="906"/>
      <c r="W110" s="49"/>
      <c r="X110" s="906"/>
      <c r="Y110" s="49"/>
      <c r="Z110" s="906"/>
      <c r="AA110" s="49"/>
      <c r="AB110" s="906"/>
      <c r="AC110" s="49"/>
      <c r="AD110" s="906"/>
      <c r="AE110" s="49"/>
      <c r="AF110" s="896"/>
      <c r="AG110" s="50"/>
      <c r="AH110" s="896"/>
      <c r="AI110" s="49"/>
      <c r="AJ110" s="900"/>
      <c r="AK110" s="102">
        <f t="shared" si="62"/>
        <v>0</v>
      </c>
      <c r="AL110" s="51"/>
      <c r="AM110" s="52"/>
      <c r="AN110" s="52"/>
      <c r="AO110" s="52"/>
      <c r="AP110" s="52"/>
      <c r="AQ110" s="52"/>
      <c r="AR110" s="53">
        <f t="shared" si="63"/>
        <v>0</v>
      </c>
      <c r="AS110" s="54"/>
      <c r="AT110" s="52"/>
      <c r="AU110" s="53">
        <f t="shared" si="64"/>
        <v>0</v>
      </c>
      <c r="AV110" s="54"/>
      <c r="AW110" s="52"/>
      <c r="AX110" s="52"/>
      <c r="AY110" s="52"/>
      <c r="AZ110" s="55"/>
      <c r="BA110" s="56"/>
      <c r="BB110" s="56"/>
      <c r="BC110" s="57"/>
    </row>
    <row r="111" spans="1:55" ht="17.25" customHeight="1" x14ac:dyDescent="0.2">
      <c r="A111" s="971"/>
      <c r="B111" s="974"/>
      <c r="C111" s="977"/>
      <c r="D111" s="980"/>
      <c r="E111" s="986"/>
      <c r="F111" s="983"/>
      <c r="G111" s="1007"/>
      <c r="H111" s="989"/>
      <c r="I111" s="993"/>
      <c r="J111" s="994"/>
      <c r="K111" s="997"/>
      <c r="L111" s="1003"/>
      <c r="M111" s="176"/>
      <c r="N111" s="177"/>
      <c r="O111" s="178"/>
      <c r="P111" s="106"/>
      <c r="Q111" s="106"/>
      <c r="R111" s="903"/>
      <c r="S111" s="107"/>
      <c r="T111" s="906"/>
      <c r="U111" s="108"/>
      <c r="V111" s="906"/>
      <c r="W111" s="108"/>
      <c r="X111" s="906"/>
      <c r="Y111" s="108"/>
      <c r="Z111" s="906"/>
      <c r="AA111" s="108"/>
      <c r="AB111" s="906"/>
      <c r="AC111" s="108"/>
      <c r="AD111" s="906"/>
      <c r="AE111" s="108"/>
      <c r="AF111" s="896"/>
      <c r="AG111" s="109"/>
      <c r="AH111" s="896"/>
      <c r="AI111" s="108"/>
      <c r="AJ111" s="901"/>
      <c r="AK111" s="102">
        <f t="shared" si="62"/>
        <v>0</v>
      </c>
      <c r="AL111" s="110"/>
      <c r="AM111" s="111"/>
      <c r="AN111" s="111"/>
      <c r="AO111" s="111"/>
      <c r="AP111" s="111"/>
      <c r="AQ111" s="111"/>
      <c r="AR111" s="53">
        <f t="shared" si="63"/>
        <v>0</v>
      </c>
      <c r="AS111" s="112"/>
      <c r="AT111" s="111"/>
      <c r="AU111" s="53">
        <f>SUM(AS111:AT111)</f>
        <v>0</v>
      </c>
      <c r="AV111" s="112"/>
      <c r="AW111" s="111"/>
      <c r="AX111" s="111"/>
      <c r="AY111" s="111"/>
      <c r="AZ111" s="113"/>
      <c r="BA111" s="114"/>
      <c r="BB111" s="114"/>
      <c r="BC111" s="115"/>
    </row>
    <row r="112" spans="1:55" ht="9.9499999999999993" customHeight="1" thickBot="1" x14ac:dyDescent="0.25">
      <c r="A112" s="972"/>
      <c r="B112" s="975"/>
      <c r="C112" s="978"/>
      <c r="D112" s="981"/>
      <c r="E112" s="987"/>
      <c r="F112" s="984"/>
      <c r="G112" s="1008"/>
      <c r="H112" s="990"/>
      <c r="I112" s="995"/>
      <c r="J112" s="996"/>
      <c r="K112" s="1001"/>
      <c r="L112" s="1004"/>
      <c r="M112" s="179"/>
      <c r="N112" s="180"/>
      <c r="O112" s="181"/>
      <c r="P112" s="116"/>
      <c r="Q112" s="116"/>
      <c r="R112" s="904"/>
      <c r="S112" s="182"/>
      <c r="T112" s="907"/>
      <c r="U112" s="183"/>
      <c r="V112" s="907"/>
      <c r="W112" s="183"/>
      <c r="X112" s="907"/>
      <c r="Y112" s="183"/>
      <c r="Z112" s="907"/>
      <c r="AA112" s="183"/>
      <c r="AB112" s="907"/>
      <c r="AC112" s="183"/>
      <c r="AD112" s="907"/>
      <c r="AE112" s="183"/>
      <c r="AF112" s="897"/>
      <c r="AG112" s="184"/>
      <c r="AH112" s="897"/>
      <c r="AI112" s="183"/>
      <c r="AJ112" s="117"/>
      <c r="AK112" s="118"/>
      <c r="AL112" s="185"/>
      <c r="AM112" s="186"/>
      <c r="AN112" s="186"/>
      <c r="AO112" s="186"/>
      <c r="AP112" s="186"/>
      <c r="AQ112" s="186"/>
      <c r="AR112" s="119"/>
      <c r="AS112" s="187"/>
      <c r="AT112" s="186"/>
      <c r="AU112" s="119"/>
      <c r="AV112" s="187"/>
      <c r="AW112" s="186"/>
      <c r="AX112" s="186"/>
      <c r="AY112" s="186"/>
      <c r="AZ112" s="188"/>
      <c r="BA112" s="189"/>
      <c r="BB112" s="189"/>
      <c r="BC112" s="190"/>
    </row>
    <row r="113" spans="1:55" ht="6" customHeight="1" x14ac:dyDescent="0.2">
      <c r="A113" s="155"/>
      <c r="B113" s="191"/>
      <c r="C113" s="191"/>
      <c r="D113" s="191"/>
      <c r="E113" s="191"/>
      <c r="F113" s="191"/>
      <c r="G113" s="191"/>
      <c r="H113" s="191"/>
      <c r="I113" s="1005"/>
      <c r="J113" s="1005"/>
      <c r="K113" s="191"/>
      <c r="L113" s="191"/>
      <c r="M113" s="191"/>
      <c r="N113" s="191"/>
      <c r="O113" s="191"/>
      <c r="P113" s="191"/>
      <c r="Q113" s="191"/>
      <c r="R113" s="191"/>
      <c r="S113" s="191"/>
      <c r="T113" s="191"/>
      <c r="U113" s="191"/>
      <c r="V113" s="191"/>
      <c r="W113" s="191"/>
      <c r="X113" s="191"/>
      <c r="Y113" s="191"/>
      <c r="Z113" s="191"/>
      <c r="AA113" s="191"/>
      <c r="AB113" s="191"/>
      <c r="AC113" s="191"/>
      <c r="AD113" s="191"/>
      <c r="AE113" s="191"/>
      <c r="AF113" s="191"/>
      <c r="AG113" s="191"/>
      <c r="AH113" s="191"/>
      <c r="AI113" s="191"/>
      <c r="AJ113" s="191"/>
      <c r="AK113" s="192"/>
      <c r="AL113" s="192"/>
      <c r="AM113" s="192"/>
      <c r="AN113" s="192"/>
      <c r="AO113" s="192"/>
      <c r="AP113" s="192"/>
      <c r="AQ113" s="193"/>
      <c r="AR113" s="192"/>
      <c r="AS113" s="192"/>
      <c r="AT113" s="192"/>
      <c r="AU113" s="192"/>
      <c r="AV113" s="192"/>
      <c r="AW113" s="192"/>
      <c r="AX113" s="192"/>
      <c r="AY113" s="192"/>
      <c r="AZ113" s="192"/>
      <c r="BA113" s="192"/>
      <c r="BB113" s="192"/>
      <c r="BC113" s="155"/>
    </row>
    <row r="114" spans="1:55" ht="72" hidden="1" customHeight="1" x14ac:dyDescent="0.2">
      <c r="A114" s="970">
        <v>10</v>
      </c>
      <c r="B114" s="160" t="s">
        <v>1705</v>
      </c>
      <c r="C114" s="161" t="s">
        <v>1706</v>
      </c>
      <c r="D114" s="162" t="s">
        <v>21</v>
      </c>
      <c r="E114" s="162" t="s">
        <v>1892</v>
      </c>
      <c r="F114" s="161" t="s">
        <v>1707</v>
      </c>
      <c r="G114" s="163" t="s">
        <v>1679</v>
      </c>
      <c r="H114" s="163" t="s">
        <v>1680</v>
      </c>
      <c r="I114" s="164" t="s">
        <v>1908</v>
      </c>
      <c r="J114" s="165">
        <f>+$N$3</f>
        <v>2019</v>
      </c>
      <c r="K114" s="163" t="s">
        <v>1925</v>
      </c>
      <c r="L114" s="164" t="s">
        <v>1926</v>
      </c>
      <c r="M114" s="161" t="s">
        <v>1708</v>
      </c>
      <c r="N114" s="161" t="s">
        <v>1709</v>
      </c>
      <c r="O114" s="161" t="s">
        <v>1710</v>
      </c>
      <c r="P114" s="161" t="s">
        <v>1711</v>
      </c>
      <c r="Q114" s="161" t="s">
        <v>1712</v>
      </c>
      <c r="R114" s="166">
        <f t="shared" ref="R114" si="65">SUM(R115:R121)</f>
        <v>0</v>
      </c>
      <c r="S114" s="167">
        <f t="shared" ref="S114" si="66">SUM(S115:S121)</f>
        <v>0</v>
      </c>
      <c r="T114" s="168">
        <f t="shared" ref="T114" si="67">SUM(T115:T121)</f>
        <v>0</v>
      </c>
      <c r="U114" s="169">
        <f t="shared" ref="U114" si="68">SUM(U115:U121)</f>
        <v>0</v>
      </c>
      <c r="V114" s="168">
        <f t="shared" ref="V114" si="69">SUM(V115:V121)</f>
        <v>0</v>
      </c>
      <c r="W114" s="169">
        <f t="shared" ref="W114" si="70">SUM(W115:W121)</f>
        <v>0</v>
      </c>
      <c r="X114" s="168">
        <f t="shared" ref="X114" si="71">SUM(X115:X121)</f>
        <v>0</v>
      </c>
      <c r="Y114" s="169">
        <f t="shared" ref="Y114" si="72">SUM(Y115:Y121)</f>
        <v>0</v>
      </c>
      <c r="Z114" s="168">
        <f t="shared" ref="Z114" si="73">SUM(Z115:Z121)</f>
        <v>0</v>
      </c>
      <c r="AA114" s="169">
        <f t="shared" ref="AA114" si="74">SUM(AA115:AA121)</f>
        <v>0</v>
      </c>
      <c r="AB114" s="168">
        <f t="shared" ref="AB114" si="75">SUM(AB115:AB121)</f>
        <v>0</v>
      </c>
      <c r="AC114" s="169">
        <f t="shared" ref="AC114" si="76">SUM(AC115:AC121)</f>
        <v>0</v>
      </c>
      <c r="AD114" s="168">
        <f t="shared" ref="AD114" si="77">SUM(AD115:AD121)</f>
        <v>0</v>
      </c>
      <c r="AE114" s="169">
        <f t="shared" ref="AE114" si="78">SUM(AE115:AE121)</f>
        <v>0</v>
      </c>
      <c r="AF114" s="168">
        <f t="shared" ref="AF114" si="79">SUM(AF115:AF121)</f>
        <v>0</v>
      </c>
      <c r="AG114" s="170">
        <f t="shared" ref="AG114" si="80">SUM(AG115:AG121)</f>
        <v>0</v>
      </c>
      <c r="AH114" s="858"/>
      <c r="AI114" s="858"/>
      <c r="AJ114" s="171">
        <f t="shared" ref="AJ114" si="81">SUM(AJ115:AJ121)</f>
        <v>0</v>
      </c>
      <c r="AK114" s="172">
        <f t="shared" ref="AK114" si="82">SUM(AK115:AK121)</f>
        <v>0</v>
      </c>
      <c r="AL114" s="41">
        <f t="shared" ref="AL114" si="83">SUM(AL115:AL121)</f>
        <v>0</v>
      </c>
      <c r="AM114" s="42">
        <f t="shared" ref="AM114" si="84">SUM(AM115:AM121)</f>
        <v>0</v>
      </c>
      <c r="AN114" s="42">
        <f t="shared" ref="AN114" si="85">SUM(AN115:AN121)</f>
        <v>0</v>
      </c>
      <c r="AO114" s="42">
        <f t="shared" ref="AO114" si="86">SUM(AO115:AO121)</f>
        <v>0</v>
      </c>
      <c r="AP114" s="42">
        <f t="shared" ref="AP114" si="87">SUM(AP115:AP121)</f>
        <v>0</v>
      </c>
      <c r="AQ114" s="42">
        <f t="shared" ref="AQ114" si="88">SUM(AQ115:AQ121)</f>
        <v>0</v>
      </c>
      <c r="AR114" s="43">
        <f t="shared" ref="AR114" si="89">SUM(AR115:AR121)</f>
        <v>0</v>
      </c>
      <c r="AS114" s="103">
        <f t="shared" ref="AS114" si="90">SUM(AS115:AS121)</f>
        <v>0</v>
      </c>
      <c r="AT114" s="42">
        <f t="shared" ref="AT114" si="91">SUM(AT115:AT121)</f>
        <v>0</v>
      </c>
      <c r="AU114" s="43">
        <f t="shared" ref="AU114" si="92">SUM(AU115:AU121)</f>
        <v>0</v>
      </c>
      <c r="AV114" s="103">
        <f t="shared" ref="AV114" si="93">SUM(AV115:AV121)</f>
        <v>0</v>
      </c>
      <c r="AW114" s="42">
        <f t="shared" ref="AW114" si="94">SUM(AW115:AW121)</f>
        <v>0</v>
      </c>
      <c r="AX114" s="42">
        <f t="shared" ref="AX114" si="95">SUM(AX115:AX121)</f>
        <v>0</v>
      </c>
      <c r="AY114" s="42">
        <f t="shared" ref="AY114" si="96">SUM(AY115:AY121)</f>
        <v>0</v>
      </c>
      <c r="AZ114" s="104">
        <f t="shared" ref="AZ114" si="97">SUM(AZ115:AZ121)</f>
        <v>0</v>
      </c>
      <c r="BA114" s="44" t="s">
        <v>1685</v>
      </c>
      <c r="BB114" s="44" t="s">
        <v>1686</v>
      </c>
      <c r="BC114" s="45" t="s">
        <v>1687</v>
      </c>
    </row>
    <row r="115" spans="1:55" ht="17.25" hidden="1" customHeight="1" x14ac:dyDescent="0.2">
      <c r="A115" s="971"/>
      <c r="B115" s="973" t="str">
        <f>VLOOKUP($D$9,'PROYECTOS REGISTRADOS'!$A$2:$D$82,4,0)</f>
        <v>Mejoramiento de la Cobertura de Alcantarillado en el Área Urbana y Área Rural en el Municipio de Tocancipá, Cundinamarca, Centro Oriente</v>
      </c>
      <c r="C115" s="976" t="str">
        <f>VLOOKUP($D$9,'PROYECTOS REGISTRADOS'!$A$2:$D$82,3,0)</f>
        <v>2016-25817-0033</v>
      </c>
      <c r="D115" s="1027"/>
      <c r="E115" s="985" t="str">
        <f>IF(D115=0,"0-0",(VLOOKUP(D115,'CONSOLIDADO PLAN DESARROLLO'!$EL$9:$ET$304,2,0)))</f>
        <v>0-0</v>
      </c>
      <c r="F115" s="982" t="str">
        <f>IF(D115=0,"0-0",(VLOOKUP(D115,'CONSOLIDADO PLAN DESARROLLO'!$EL$9:$ET$304,3,0)))</f>
        <v>0-0</v>
      </c>
      <c r="G115" s="1006" t="str">
        <f>IF(D115=0,"0-0",(VLOOKUP(D115,'CONSOLIDADO PLAN DESARROLLO'!$EL$9:$ET$304,4,0)))</f>
        <v>0-0</v>
      </c>
      <c r="H115" s="988" t="str">
        <f>IF(D115=0,"0-0",(VLOOKUP(D115,'CONSOLIDADO PLAN DESARROLLO'!$EL$9:$ET$304,5,0)))</f>
        <v>0-0</v>
      </c>
      <c r="I115" s="991" t="str">
        <f>IF(D115=0,"0-0",(VLOOKUP(D115,'CONSOLIDADO PLAN DESARROLLO'!$EL$9:$ET$304,$R$3,0)))</f>
        <v>0-0</v>
      </c>
      <c r="J115" s="992"/>
      <c r="K115" s="1021"/>
      <c r="L115" s="1002"/>
      <c r="M115" s="173"/>
      <c r="N115" s="174"/>
      <c r="O115" s="175"/>
      <c r="P115" s="46"/>
      <c r="Q115" s="47"/>
      <c r="R115" s="1024"/>
      <c r="S115" s="48"/>
      <c r="T115" s="895"/>
      <c r="U115" s="49"/>
      <c r="V115" s="895"/>
      <c r="W115" s="49"/>
      <c r="X115" s="895"/>
      <c r="Y115" s="49"/>
      <c r="Z115" s="895"/>
      <c r="AA115" s="49"/>
      <c r="AB115" s="895"/>
      <c r="AC115" s="49"/>
      <c r="AD115" s="895"/>
      <c r="AE115" s="49"/>
      <c r="AF115" s="895"/>
      <c r="AG115" s="50"/>
      <c r="AH115" s="859"/>
      <c r="AI115" s="859"/>
      <c r="AJ115" s="899">
        <f>+R115+T115+V115+X115+Z115+AB115+AD115+AF115</f>
        <v>0</v>
      </c>
      <c r="AK115" s="102">
        <f t="shared" ref="AK115:AK120" si="98">AC115+AE115+AG115+S115+U115+W115+Y115+AA115</f>
        <v>0</v>
      </c>
      <c r="AL115" s="51"/>
      <c r="AM115" s="52"/>
      <c r="AN115" s="52"/>
      <c r="AO115" s="52"/>
      <c r="AP115" s="52"/>
      <c r="AQ115" s="52"/>
      <c r="AR115" s="53">
        <f t="shared" ref="AR115:AR120" si="99">SUM(AL115:AQ115)</f>
        <v>0</v>
      </c>
      <c r="AS115" s="54"/>
      <c r="AT115" s="52"/>
      <c r="AU115" s="53">
        <f t="shared" ref="AU115:AU119" si="100">SUM(AS115:AT115)</f>
        <v>0</v>
      </c>
      <c r="AV115" s="54"/>
      <c r="AW115" s="52"/>
      <c r="AX115" s="52"/>
      <c r="AY115" s="52"/>
      <c r="AZ115" s="55"/>
      <c r="BA115" s="56"/>
      <c r="BB115" s="56"/>
      <c r="BC115" s="57"/>
    </row>
    <row r="116" spans="1:55" ht="17.25" hidden="1" customHeight="1" x14ac:dyDescent="0.2">
      <c r="A116" s="971"/>
      <c r="B116" s="973"/>
      <c r="C116" s="976"/>
      <c r="D116" s="1027"/>
      <c r="E116" s="986"/>
      <c r="F116" s="982"/>
      <c r="G116" s="1006"/>
      <c r="H116" s="988"/>
      <c r="I116" s="993"/>
      <c r="J116" s="994"/>
      <c r="K116" s="1021"/>
      <c r="L116" s="1003"/>
      <c r="M116" s="173"/>
      <c r="N116" s="174"/>
      <c r="O116" s="175"/>
      <c r="P116" s="46"/>
      <c r="Q116" s="47"/>
      <c r="R116" s="1025"/>
      <c r="S116" s="48"/>
      <c r="T116" s="896"/>
      <c r="U116" s="49"/>
      <c r="V116" s="896"/>
      <c r="W116" s="49"/>
      <c r="X116" s="896"/>
      <c r="Y116" s="49"/>
      <c r="Z116" s="896"/>
      <c r="AA116" s="49"/>
      <c r="AB116" s="896"/>
      <c r="AC116" s="49"/>
      <c r="AD116" s="896"/>
      <c r="AE116" s="49"/>
      <c r="AF116" s="896"/>
      <c r="AG116" s="50"/>
      <c r="AH116" s="860"/>
      <c r="AI116" s="860"/>
      <c r="AJ116" s="900"/>
      <c r="AK116" s="102">
        <f t="shared" si="98"/>
        <v>0</v>
      </c>
      <c r="AL116" s="51"/>
      <c r="AM116" s="52"/>
      <c r="AN116" s="52"/>
      <c r="AO116" s="52"/>
      <c r="AP116" s="52"/>
      <c r="AQ116" s="52"/>
      <c r="AR116" s="53">
        <f t="shared" si="99"/>
        <v>0</v>
      </c>
      <c r="AS116" s="54"/>
      <c r="AT116" s="52"/>
      <c r="AU116" s="53">
        <f t="shared" si="100"/>
        <v>0</v>
      </c>
      <c r="AV116" s="54"/>
      <c r="AW116" s="52"/>
      <c r="AX116" s="52"/>
      <c r="AY116" s="52"/>
      <c r="AZ116" s="55"/>
      <c r="BA116" s="56"/>
      <c r="BB116" s="56"/>
      <c r="BC116" s="57"/>
    </row>
    <row r="117" spans="1:55" ht="17.25" hidden="1" customHeight="1" x14ac:dyDescent="0.2">
      <c r="A117" s="971"/>
      <c r="B117" s="973"/>
      <c r="C117" s="976"/>
      <c r="D117" s="1027"/>
      <c r="E117" s="986"/>
      <c r="F117" s="982"/>
      <c r="G117" s="1006"/>
      <c r="H117" s="988"/>
      <c r="I117" s="993"/>
      <c r="J117" s="994"/>
      <c r="K117" s="1021"/>
      <c r="L117" s="1003"/>
      <c r="M117" s="173"/>
      <c r="N117" s="174"/>
      <c r="O117" s="175"/>
      <c r="P117" s="46"/>
      <c r="Q117" s="47"/>
      <c r="R117" s="1025"/>
      <c r="S117" s="48"/>
      <c r="T117" s="896"/>
      <c r="U117" s="49"/>
      <c r="V117" s="896"/>
      <c r="W117" s="49"/>
      <c r="X117" s="896"/>
      <c r="Y117" s="49"/>
      <c r="Z117" s="896"/>
      <c r="AA117" s="49"/>
      <c r="AB117" s="896"/>
      <c r="AC117" s="49"/>
      <c r="AD117" s="896"/>
      <c r="AE117" s="49"/>
      <c r="AF117" s="896"/>
      <c r="AG117" s="50"/>
      <c r="AH117" s="860"/>
      <c r="AI117" s="860"/>
      <c r="AJ117" s="900"/>
      <c r="AK117" s="102">
        <f t="shared" si="98"/>
        <v>0</v>
      </c>
      <c r="AL117" s="51"/>
      <c r="AM117" s="52"/>
      <c r="AN117" s="52"/>
      <c r="AO117" s="52"/>
      <c r="AP117" s="52"/>
      <c r="AQ117" s="52"/>
      <c r="AR117" s="53">
        <f t="shared" si="99"/>
        <v>0</v>
      </c>
      <c r="AS117" s="54"/>
      <c r="AT117" s="52"/>
      <c r="AU117" s="53">
        <f t="shared" si="100"/>
        <v>0</v>
      </c>
      <c r="AV117" s="54"/>
      <c r="AW117" s="52"/>
      <c r="AX117" s="52"/>
      <c r="AY117" s="52"/>
      <c r="AZ117" s="55"/>
      <c r="BA117" s="56"/>
      <c r="BB117" s="56"/>
      <c r="BC117" s="57"/>
    </row>
    <row r="118" spans="1:55" ht="17.25" hidden="1" customHeight="1" x14ac:dyDescent="0.2">
      <c r="A118" s="971"/>
      <c r="B118" s="973"/>
      <c r="C118" s="976"/>
      <c r="D118" s="1027"/>
      <c r="E118" s="986"/>
      <c r="F118" s="982"/>
      <c r="G118" s="1006"/>
      <c r="H118" s="988"/>
      <c r="I118" s="993"/>
      <c r="J118" s="994"/>
      <c r="K118" s="1021"/>
      <c r="L118" s="1003"/>
      <c r="M118" s="173"/>
      <c r="N118" s="174"/>
      <c r="O118" s="175"/>
      <c r="P118" s="46"/>
      <c r="Q118" s="47"/>
      <c r="R118" s="1025"/>
      <c r="S118" s="48"/>
      <c r="T118" s="896"/>
      <c r="U118" s="49"/>
      <c r="V118" s="896"/>
      <c r="W118" s="49"/>
      <c r="X118" s="896"/>
      <c r="Y118" s="49"/>
      <c r="Z118" s="896"/>
      <c r="AA118" s="49"/>
      <c r="AB118" s="896"/>
      <c r="AC118" s="49"/>
      <c r="AD118" s="896"/>
      <c r="AE118" s="49"/>
      <c r="AF118" s="896"/>
      <c r="AG118" s="50"/>
      <c r="AH118" s="860"/>
      <c r="AI118" s="860"/>
      <c r="AJ118" s="900"/>
      <c r="AK118" s="102">
        <f t="shared" si="98"/>
        <v>0</v>
      </c>
      <c r="AL118" s="51"/>
      <c r="AM118" s="52"/>
      <c r="AN118" s="52"/>
      <c r="AO118" s="52"/>
      <c r="AP118" s="52"/>
      <c r="AQ118" s="52"/>
      <c r="AR118" s="53">
        <f t="shared" si="99"/>
        <v>0</v>
      </c>
      <c r="AS118" s="54"/>
      <c r="AT118" s="52"/>
      <c r="AU118" s="53">
        <f t="shared" si="100"/>
        <v>0</v>
      </c>
      <c r="AV118" s="54"/>
      <c r="AW118" s="52"/>
      <c r="AX118" s="52"/>
      <c r="AY118" s="52"/>
      <c r="AZ118" s="55"/>
      <c r="BA118" s="56"/>
      <c r="BB118" s="56"/>
      <c r="BC118" s="57"/>
    </row>
    <row r="119" spans="1:55" ht="17.25" hidden="1" customHeight="1" x14ac:dyDescent="0.2">
      <c r="A119" s="971"/>
      <c r="B119" s="973"/>
      <c r="C119" s="976"/>
      <c r="D119" s="1027"/>
      <c r="E119" s="986"/>
      <c r="F119" s="982"/>
      <c r="G119" s="1006"/>
      <c r="H119" s="988"/>
      <c r="I119" s="993"/>
      <c r="J119" s="994"/>
      <c r="K119" s="1021"/>
      <c r="L119" s="1003"/>
      <c r="M119" s="173"/>
      <c r="N119" s="174"/>
      <c r="O119" s="175"/>
      <c r="P119" s="46"/>
      <c r="Q119" s="47"/>
      <c r="R119" s="1025"/>
      <c r="S119" s="48"/>
      <c r="T119" s="896"/>
      <c r="U119" s="49"/>
      <c r="V119" s="896"/>
      <c r="W119" s="49"/>
      <c r="X119" s="896"/>
      <c r="Y119" s="49"/>
      <c r="Z119" s="896"/>
      <c r="AA119" s="49"/>
      <c r="AB119" s="896"/>
      <c r="AC119" s="49"/>
      <c r="AD119" s="896"/>
      <c r="AE119" s="49"/>
      <c r="AF119" s="896"/>
      <c r="AG119" s="50"/>
      <c r="AH119" s="860"/>
      <c r="AI119" s="860"/>
      <c r="AJ119" s="900"/>
      <c r="AK119" s="102">
        <f t="shared" si="98"/>
        <v>0</v>
      </c>
      <c r="AL119" s="51"/>
      <c r="AM119" s="52"/>
      <c r="AN119" s="52"/>
      <c r="AO119" s="52"/>
      <c r="AP119" s="52"/>
      <c r="AQ119" s="52"/>
      <c r="AR119" s="53">
        <f t="shared" si="99"/>
        <v>0</v>
      </c>
      <c r="AS119" s="54"/>
      <c r="AT119" s="52"/>
      <c r="AU119" s="53">
        <f t="shared" si="100"/>
        <v>0</v>
      </c>
      <c r="AV119" s="54"/>
      <c r="AW119" s="52"/>
      <c r="AX119" s="52"/>
      <c r="AY119" s="52"/>
      <c r="AZ119" s="55"/>
      <c r="BA119" s="56"/>
      <c r="BB119" s="56"/>
      <c r="BC119" s="57"/>
    </row>
    <row r="120" spans="1:55" ht="17.25" hidden="1" customHeight="1" x14ac:dyDescent="0.2">
      <c r="A120" s="971"/>
      <c r="B120" s="974"/>
      <c r="C120" s="977"/>
      <c r="D120" s="1028"/>
      <c r="E120" s="986"/>
      <c r="F120" s="983"/>
      <c r="G120" s="1007"/>
      <c r="H120" s="989"/>
      <c r="I120" s="993"/>
      <c r="J120" s="994"/>
      <c r="K120" s="1022"/>
      <c r="L120" s="1003"/>
      <c r="M120" s="176"/>
      <c r="N120" s="177"/>
      <c r="O120" s="178"/>
      <c r="P120" s="105"/>
      <c r="Q120" s="106"/>
      <c r="R120" s="1025"/>
      <c r="S120" s="107"/>
      <c r="T120" s="896"/>
      <c r="U120" s="108"/>
      <c r="V120" s="896"/>
      <c r="W120" s="108"/>
      <c r="X120" s="896"/>
      <c r="Y120" s="108"/>
      <c r="Z120" s="896"/>
      <c r="AA120" s="108"/>
      <c r="AB120" s="896"/>
      <c r="AC120" s="108"/>
      <c r="AD120" s="896"/>
      <c r="AE120" s="108"/>
      <c r="AF120" s="896"/>
      <c r="AG120" s="109"/>
      <c r="AH120" s="860"/>
      <c r="AI120" s="860"/>
      <c r="AJ120" s="901"/>
      <c r="AK120" s="102">
        <f t="shared" si="98"/>
        <v>0</v>
      </c>
      <c r="AL120" s="110"/>
      <c r="AM120" s="111"/>
      <c r="AN120" s="111"/>
      <c r="AO120" s="111"/>
      <c r="AP120" s="111"/>
      <c r="AQ120" s="111"/>
      <c r="AR120" s="53">
        <f t="shared" si="99"/>
        <v>0</v>
      </c>
      <c r="AS120" s="112"/>
      <c r="AT120" s="111"/>
      <c r="AU120" s="53">
        <f>SUM(AS120:AT120)</f>
        <v>0</v>
      </c>
      <c r="AV120" s="112"/>
      <c r="AW120" s="111"/>
      <c r="AX120" s="111"/>
      <c r="AY120" s="111"/>
      <c r="AZ120" s="113"/>
      <c r="BA120" s="114"/>
      <c r="BB120" s="114"/>
      <c r="BC120" s="115"/>
    </row>
    <row r="121" spans="1:55" ht="9.9499999999999993" hidden="1" customHeight="1" thickBot="1" x14ac:dyDescent="0.25">
      <c r="A121" s="972"/>
      <c r="B121" s="975"/>
      <c r="C121" s="978"/>
      <c r="D121" s="1029"/>
      <c r="E121" s="987"/>
      <c r="F121" s="984"/>
      <c r="G121" s="1008"/>
      <c r="H121" s="990"/>
      <c r="I121" s="995"/>
      <c r="J121" s="996"/>
      <c r="K121" s="1023"/>
      <c r="L121" s="1004"/>
      <c r="M121" s="179"/>
      <c r="N121" s="180"/>
      <c r="O121" s="181"/>
      <c r="P121" s="116"/>
      <c r="Q121" s="116"/>
      <c r="R121" s="1026"/>
      <c r="S121" s="182"/>
      <c r="T121" s="897"/>
      <c r="U121" s="183"/>
      <c r="V121" s="897"/>
      <c r="W121" s="183"/>
      <c r="X121" s="897"/>
      <c r="Y121" s="183"/>
      <c r="Z121" s="897"/>
      <c r="AA121" s="183"/>
      <c r="AB121" s="897"/>
      <c r="AC121" s="183"/>
      <c r="AD121" s="897"/>
      <c r="AE121" s="183"/>
      <c r="AF121" s="897"/>
      <c r="AG121" s="184"/>
      <c r="AH121" s="861"/>
      <c r="AI121" s="861"/>
      <c r="AJ121" s="117"/>
      <c r="AK121" s="118"/>
      <c r="AL121" s="185"/>
      <c r="AM121" s="186"/>
      <c r="AN121" s="186"/>
      <c r="AO121" s="186"/>
      <c r="AP121" s="186"/>
      <c r="AQ121" s="186"/>
      <c r="AR121" s="119"/>
      <c r="AS121" s="187"/>
      <c r="AT121" s="186"/>
      <c r="AU121" s="119"/>
      <c r="AV121" s="187"/>
      <c r="AW121" s="186"/>
      <c r="AX121" s="186"/>
      <c r="AY121" s="186"/>
      <c r="AZ121" s="188"/>
      <c r="BA121" s="189"/>
      <c r="BB121" s="189"/>
      <c r="BC121" s="190"/>
    </row>
    <row r="122" spans="1:55" ht="6" hidden="1" customHeight="1" x14ac:dyDescent="0.2">
      <c r="A122" s="155"/>
      <c r="B122" s="191"/>
      <c r="C122" s="191"/>
      <c r="D122" s="191"/>
      <c r="E122" s="191"/>
      <c r="F122" s="191"/>
      <c r="G122" s="191"/>
      <c r="H122" s="191"/>
      <c r="I122" s="1005"/>
      <c r="J122" s="1005"/>
      <c r="K122" s="191"/>
      <c r="L122" s="191"/>
      <c r="M122" s="191"/>
      <c r="N122" s="191"/>
      <c r="O122" s="191"/>
      <c r="P122" s="191"/>
      <c r="Q122" s="191"/>
      <c r="R122" s="191"/>
      <c r="S122" s="191"/>
      <c r="T122" s="191"/>
      <c r="U122" s="191"/>
      <c r="V122" s="191"/>
      <c r="W122" s="191"/>
      <c r="X122" s="191"/>
      <c r="Y122" s="191"/>
      <c r="Z122" s="191"/>
      <c r="AA122" s="191"/>
      <c r="AB122" s="191"/>
      <c r="AC122" s="191"/>
      <c r="AD122" s="191"/>
      <c r="AE122" s="191"/>
      <c r="AF122" s="191"/>
      <c r="AG122" s="191"/>
      <c r="AH122" s="191"/>
      <c r="AI122" s="191"/>
      <c r="AJ122" s="191"/>
      <c r="AK122" s="192"/>
      <c r="AL122" s="192"/>
      <c r="AM122" s="192"/>
      <c r="AN122" s="192"/>
      <c r="AO122" s="192"/>
      <c r="AP122" s="192"/>
      <c r="AQ122" s="193"/>
      <c r="AR122" s="192"/>
      <c r="AS122" s="192"/>
      <c r="AT122" s="192"/>
      <c r="AU122" s="192"/>
      <c r="AV122" s="192"/>
      <c r="AW122" s="192"/>
      <c r="AX122" s="192"/>
      <c r="AY122" s="192"/>
      <c r="AZ122" s="192"/>
      <c r="BA122" s="192"/>
      <c r="BB122" s="192"/>
      <c r="BC122" s="155"/>
    </row>
    <row r="123" spans="1:55" ht="72" hidden="1" customHeight="1" x14ac:dyDescent="0.2">
      <c r="A123" s="970">
        <v>11</v>
      </c>
      <c r="B123" s="160" t="s">
        <v>1705</v>
      </c>
      <c r="C123" s="161" t="s">
        <v>1706</v>
      </c>
      <c r="D123" s="162" t="s">
        <v>21</v>
      </c>
      <c r="E123" s="162" t="s">
        <v>1892</v>
      </c>
      <c r="F123" s="161" t="s">
        <v>1707</v>
      </c>
      <c r="G123" s="163" t="s">
        <v>1679</v>
      </c>
      <c r="H123" s="163" t="s">
        <v>1680</v>
      </c>
      <c r="I123" s="164" t="s">
        <v>1908</v>
      </c>
      <c r="J123" s="165">
        <f>+$N$3</f>
        <v>2019</v>
      </c>
      <c r="K123" s="163" t="s">
        <v>1925</v>
      </c>
      <c r="L123" s="164" t="s">
        <v>1926</v>
      </c>
      <c r="M123" s="161" t="s">
        <v>1708</v>
      </c>
      <c r="N123" s="161" t="s">
        <v>1709</v>
      </c>
      <c r="O123" s="161" t="s">
        <v>1710</v>
      </c>
      <c r="P123" s="161" t="s">
        <v>1711</v>
      </c>
      <c r="Q123" s="161" t="s">
        <v>1712</v>
      </c>
      <c r="R123" s="166">
        <f t="shared" ref="R123" si="101">SUM(R124:R130)</f>
        <v>0</v>
      </c>
      <c r="S123" s="167">
        <f t="shared" ref="S123" si="102">SUM(S124:S130)</f>
        <v>0</v>
      </c>
      <c r="T123" s="168">
        <f t="shared" ref="T123" si="103">SUM(T124:T130)</f>
        <v>0</v>
      </c>
      <c r="U123" s="169">
        <f t="shared" ref="U123" si="104">SUM(U124:U130)</f>
        <v>0</v>
      </c>
      <c r="V123" s="168">
        <f t="shared" ref="V123" si="105">SUM(V124:V130)</f>
        <v>0</v>
      </c>
      <c r="W123" s="169">
        <f t="shared" ref="W123" si="106">SUM(W124:W130)</f>
        <v>0</v>
      </c>
      <c r="X123" s="168">
        <f t="shared" ref="X123" si="107">SUM(X124:X130)</f>
        <v>0</v>
      </c>
      <c r="Y123" s="169">
        <f t="shared" ref="Y123" si="108">SUM(Y124:Y130)</f>
        <v>0</v>
      </c>
      <c r="Z123" s="168">
        <f t="shared" ref="Z123" si="109">SUM(Z124:Z130)</f>
        <v>0</v>
      </c>
      <c r="AA123" s="169">
        <f t="shared" ref="AA123" si="110">SUM(AA124:AA130)</f>
        <v>0</v>
      </c>
      <c r="AB123" s="168">
        <f t="shared" ref="AB123" si="111">SUM(AB124:AB130)</f>
        <v>0</v>
      </c>
      <c r="AC123" s="169">
        <f t="shared" ref="AC123" si="112">SUM(AC124:AC130)</f>
        <v>0</v>
      </c>
      <c r="AD123" s="168">
        <f t="shared" ref="AD123" si="113">SUM(AD124:AD130)</f>
        <v>0</v>
      </c>
      <c r="AE123" s="169">
        <f t="shared" ref="AE123" si="114">SUM(AE124:AE130)</f>
        <v>0</v>
      </c>
      <c r="AF123" s="168">
        <f t="shared" ref="AF123" si="115">SUM(AF124:AF130)</f>
        <v>0</v>
      </c>
      <c r="AG123" s="170">
        <f t="shared" ref="AG123" si="116">SUM(AG124:AG130)</f>
        <v>0</v>
      </c>
      <c r="AH123" s="858"/>
      <c r="AI123" s="858"/>
      <c r="AJ123" s="171">
        <f t="shared" ref="AJ123" si="117">SUM(AJ124:AJ130)</f>
        <v>0</v>
      </c>
      <c r="AK123" s="172">
        <f t="shared" ref="AK123" si="118">SUM(AK124:AK130)</f>
        <v>0</v>
      </c>
      <c r="AL123" s="41">
        <f t="shared" ref="AL123" si="119">SUM(AL124:AL130)</f>
        <v>0</v>
      </c>
      <c r="AM123" s="42">
        <f t="shared" ref="AM123" si="120">SUM(AM124:AM130)</f>
        <v>0</v>
      </c>
      <c r="AN123" s="42">
        <f t="shared" ref="AN123" si="121">SUM(AN124:AN130)</f>
        <v>0</v>
      </c>
      <c r="AO123" s="42">
        <f t="shared" ref="AO123" si="122">SUM(AO124:AO130)</f>
        <v>0</v>
      </c>
      <c r="AP123" s="42">
        <f t="shared" ref="AP123" si="123">SUM(AP124:AP130)</f>
        <v>0</v>
      </c>
      <c r="AQ123" s="42">
        <f t="shared" ref="AQ123" si="124">SUM(AQ124:AQ130)</f>
        <v>0</v>
      </c>
      <c r="AR123" s="43">
        <f t="shared" ref="AR123" si="125">SUM(AR124:AR130)</f>
        <v>0</v>
      </c>
      <c r="AS123" s="103">
        <f t="shared" ref="AS123" si="126">SUM(AS124:AS130)</f>
        <v>0</v>
      </c>
      <c r="AT123" s="42">
        <f t="shared" ref="AT123" si="127">SUM(AT124:AT130)</f>
        <v>0</v>
      </c>
      <c r="AU123" s="43">
        <f t="shared" ref="AU123" si="128">SUM(AU124:AU130)</f>
        <v>0</v>
      </c>
      <c r="AV123" s="103">
        <f t="shared" ref="AV123" si="129">SUM(AV124:AV130)</f>
        <v>0</v>
      </c>
      <c r="AW123" s="42">
        <f t="shared" ref="AW123" si="130">SUM(AW124:AW130)</f>
        <v>0</v>
      </c>
      <c r="AX123" s="42">
        <f t="shared" ref="AX123" si="131">SUM(AX124:AX130)</f>
        <v>0</v>
      </c>
      <c r="AY123" s="42">
        <f t="shared" ref="AY123" si="132">SUM(AY124:AY130)</f>
        <v>0</v>
      </c>
      <c r="AZ123" s="104">
        <f t="shared" ref="AZ123" si="133">SUM(AZ124:AZ130)</f>
        <v>0</v>
      </c>
      <c r="BA123" s="44" t="s">
        <v>1685</v>
      </c>
      <c r="BB123" s="44" t="s">
        <v>1686</v>
      </c>
      <c r="BC123" s="45" t="s">
        <v>1687</v>
      </c>
    </row>
    <row r="124" spans="1:55" ht="17.25" hidden="1" customHeight="1" x14ac:dyDescent="0.2">
      <c r="A124" s="971"/>
      <c r="B124" s="973" t="str">
        <f>VLOOKUP($D$9,'PROYECTOS REGISTRADOS'!$A$2:$D$82,4,0)</f>
        <v>Mejoramiento de la Cobertura de Alcantarillado en el Área Urbana y Área Rural en el Municipio de Tocancipá, Cundinamarca, Centro Oriente</v>
      </c>
      <c r="C124" s="976" t="str">
        <f>VLOOKUP($D$9,'PROYECTOS REGISTRADOS'!$A$2:$D$82,3,0)</f>
        <v>2016-25817-0033</v>
      </c>
      <c r="D124" s="1027"/>
      <c r="E124" s="985" t="str">
        <f>IF(D124=0,"0-0",(VLOOKUP(D124,'CONSOLIDADO PLAN DESARROLLO'!$EL$9:$ET$304,2,0)))</f>
        <v>0-0</v>
      </c>
      <c r="F124" s="982" t="str">
        <f>IF(D124=0,"0-0",(VLOOKUP(D124,'CONSOLIDADO PLAN DESARROLLO'!$EL$9:$ET$304,3,0)))</f>
        <v>0-0</v>
      </c>
      <c r="G124" s="1006" t="str">
        <f>IF(D124=0,"0-0",(VLOOKUP(D124,'CONSOLIDADO PLAN DESARROLLO'!$EL$9:$ET$304,4,0)))</f>
        <v>0-0</v>
      </c>
      <c r="H124" s="988" t="str">
        <f>IF(D124=0,"0-0",(VLOOKUP(D124,'CONSOLIDADO PLAN DESARROLLO'!$EL$9:$ET$304,5,0)))</f>
        <v>0-0</v>
      </c>
      <c r="I124" s="991" t="str">
        <f>IF(D124=0,"0-0",(VLOOKUP(D124,'CONSOLIDADO PLAN DESARROLLO'!$EL$9:$ET$304,$R$3,0)))</f>
        <v>0-0</v>
      </c>
      <c r="J124" s="992"/>
      <c r="K124" s="1021"/>
      <c r="L124" s="1002"/>
      <c r="M124" s="173"/>
      <c r="N124" s="174"/>
      <c r="O124" s="175"/>
      <c r="P124" s="46"/>
      <c r="Q124" s="47"/>
      <c r="R124" s="1024"/>
      <c r="S124" s="48"/>
      <c r="T124" s="895"/>
      <c r="U124" s="49"/>
      <c r="V124" s="895"/>
      <c r="W124" s="49"/>
      <c r="X124" s="895"/>
      <c r="Y124" s="49"/>
      <c r="Z124" s="895"/>
      <c r="AA124" s="49"/>
      <c r="AB124" s="895"/>
      <c r="AC124" s="49"/>
      <c r="AD124" s="895"/>
      <c r="AE124" s="49"/>
      <c r="AF124" s="895"/>
      <c r="AG124" s="50"/>
      <c r="AH124" s="859"/>
      <c r="AI124" s="859"/>
      <c r="AJ124" s="899">
        <f>+R124+T124+V124+X124+Z124+AB124+AD124+AF124</f>
        <v>0</v>
      </c>
      <c r="AK124" s="102">
        <f t="shared" ref="AK124:AK129" si="134">AC124+AE124+AG124+S124+U124+W124+Y124+AA124</f>
        <v>0</v>
      </c>
      <c r="AL124" s="51"/>
      <c r="AM124" s="52"/>
      <c r="AN124" s="52"/>
      <c r="AO124" s="52"/>
      <c r="AP124" s="52"/>
      <c r="AQ124" s="52"/>
      <c r="AR124" s="53">
        <f t="shared" ref="AR124:AR129" si="135">SUM(AL124:AQ124)</f>
        <v>0</v>
      </c>
      <c r="AS124" s="54"/>
      <c r="AT124" s="52"/>
      <c r="AU124" s="53">
        <f t="shared" ref="AU124:AU128" si="136">SUM(AS124:AT124)</f>
        <v>0</v>
      </c>
      <c r="AV124" s="54"/>
      <c r="AW124" s="52"/>
      <c r="AX124" s="52"/>
      <c r="AY124" s="52"/>
      <c r="AZ124" s="55"/>
      <c r="BA124" s="56"/>
      <c r="BB124" s="56"/>
      <c r="BC124" s="57"/>
    </row>
    <row r="125" spans="1:55" ht="17.25" hidden="1" customHeight="1" x14ac:dyDescent="0.2">
      <c r="A125" s="971"/>
      <c r="B125" s="973"/>
      <c r="C125" s="976"/>
      <c r="D125" s="1027"/>
      <c r="E125" s="986"/>
      <c r="F125" s="982"/>
      <c r="G125" s="1006"/>
      <c r="H125" s="988"/>
      <c r="I125" s="993"/>
      <c r="J125" s="994"/>
      <c r="K125" s="1021"/>
      <c r="L125" s="1003"/>
      <c r="M125" s="173"/>
      <c r="N125" s="174"/>
      <c r="O125" s="175"/>
      <c r="P125" s="46"/>
      <c r="Q125" s="47"/>
      <c r="R125" s="1025"/>
      <c r="S125" s="48"/>
      <c r="T125" s="896"/>
      <c r="U125" s="49"/>
      <c r="V125" s="896"/>
      <c r="W125" s="49"/>
      <c r="X125" s="896"/>
      <c r="Y125" s="49"/>
      <c r="Z125" s="896"/>
      <c r="AA125" s="49"/>
      <c r="AB125" s="896"/>
      <c r="AC125" s="49"/>
      <c r="AD125" s="896"/>
      <c r="AE125" s="49"/>
      <c r="AF125" s="896"/>
      <c r="AG125" s="50"/>
      <c r="AH125" s="860"/>
      <c r="AI125" s="860"/>
      <c r="AJ125" s="900"/>
      <c r="AK125" s="102">
        <f t="shared" si="134"/>
        <v>0</v>
      </c>
      <c r="AL125" s="51"/>
      <c r="AM125" s="52"/>
      <c r="AN125" s="52"/>
      <c r="AO125" s="52"/>
      <c r="AP125" s="52"/>
      <c r="AQ125" s="52"/>
      <c r="AR125" s="53">
        <f t="shared" si="135"/>
        <v>0</v>
      </c>
      <c r="AS125" s="54"/>
      <c r="AT125" s="52"/>
      <c r="AU125" s="53">
        <f t="shared" si="136"/>
        <v>0</v>
      </c>
      <c r="AV125" s="54"/>
      <c r="AW125" s="52"/>
      <c r="AX125" s="52"/>
      <c r="AY125" s="52"/>
      <c r="AZ125" s="55"/>
      <c r="BA125" s="56"/>
      <c r="BB125" s="56"/>
      <c r="BC125" s="57"/>
    </row>
    <row r="126" spans="1:55" ht="17.25" hidden="1" customHeight="1" x14ac:dyDescent="0.2">
      <c r="A126" s="971"/>
      <c r="B126" s="973"/>
      <c r="C126" s="976"/>
      <c r="D126" s="1027"/>
      <c r="E126" s="986"/>
      <c r="F126" s="982"/>
      <c r="G126" s="1006"/>
      <c r="H126" s="988"/>
      <c r="I126" s="993"/>
      <c r="J126" s="994"/>
      <c r="K126" s="1021"/>
      <c r="L126" s="1003"/>
      <c r="M126" s="173"/>
      <c r="N126" s="174"/>
      <c r="O126" s="175"/>
      <c r="P126" s="46"/>
      <c r="Q126" s="47"/>
      <c r="R126" s="1025"/>
      <c r="S126" s="48"/>
      <c r="T126" s="896"/>
      <c r="U126" s="49"/>
      <c r="V126" s="896"/>
      <c r="W126" s="49"/>
      <c r="X126" s="896"/>
      <c r="Y126" s="49"/>
      <c r="Z126" s="896"/>
      <c r="AA126" s="49"/>
      <c r="AB126" s="896"/>
      <c r="AC126" s="49"/>
      <c r="AD126" s="896"/>
      <c r="AE126" s="49"/>
      <c r="AF126" s="896"/>
      <c r="AG126" s="50"/>
      <c r="AH126" s="860"/>
      <c r="AI126" s="860"/>
      <c r="AJ126" s="900"/>
      <c r="AK126" s="102">
        <f t="shared" si="134"/>
        <v>0</v>
      </c>
      <c r="AL126" s="51"/>
      <c r="AM126" s="52"/>
      <c r="AN126" s="52"/>
      <c r="AO126" s="52"/>
      <c r="AP126" s="52"/>
      <c r="AQ126" s="52"/>
      <c r="AR126" s="53">
        <f t="shared" si="135"/>
        <v>0</v>
      </c>
      <c r="AS126" s="54"/>
      <c r="AT126" s="52"/>
      <c r="AU126" s="53">
        <f t="shared" si="136"/>
        <v>0</v>
      </c>
      <c r="AV126" s="54"/>
      <c r="AW126" s="52"/>
      <c r="AX126" s="52"/>
      <c r="AY126" s="52"/>
      <c r="AZ126" s="55"/>
      <c r="BA126" s="56"/>
      <c r="BB126" s="56"/>
      <c r="BC126" s="57"/>
    </row>
    <row r="127" spans="1:55" ht="17.25" hidden="1" customHeight="1" x14ac:dyDescent="0.2">
      <c r="A127" s="971"/>
      <c r="B127" s="973"/>
      <c r="C127" s="976"/>
      <c r="D127" s="1027"/>
      <c r="E127" s="986"/>
      <c r="F127" s="982"/>
      <c r="G127" s="1006"/>
      <c r="H127" s="988"/>
      <c r="I127" s="993"/>
      <c r="J127" s="994"/>
      <c r="K127" s="1021"/>
      <c r="L127" s="1003"/>
      <c r="M127" s="173"/>
      <c r="N127" s="174"/>
      <c r="O127" s="175"/>
      <c r="P127" s="46"/>
      <c r="Q127" s="47"/>
      <c r="R127" s="1025"/>
      <c r="S127" s="48"/>
      <c r="T127" s="896"/>
      <c r="U127" s="49"/>
      <c r="V127" s="896"/>
      <c r="W127" s="49"/>
      <c r="X127" s="896"/>
      <c r="Y127" s="49"/>
      <c r="Z127" s="896"/>
      <c r="AA127" s="49"/>
      <c r="AB127" s="896"/>
      <c r="AC127" s="49"/>
      <c r="AD127" s="896"/>
      <c r="AE127" s="49"/>
      <c r="AF127" s="896"/>
      <c r="AG127" s="50"/>
      <c r="AH127" s="860"/>
      <c r="AI127" s="860"/>
      <c r="AJ127" s="900"/>
      <c r="AK127" s="102">
        <f t="shared" si="134"/>
        <v>0</v>
      </c>
      <c r="AL127" s="51"/>
      <c r="AM127" s="52"/>
      <c r="AN127" s="52"/>
      <c r="AO127" s="52"/>
      <c r="AP127" s="52"/>
      <c r="AQ127" s="52"/>
      <c r="AR127" s="53">
        <f t="shared" si="135"/>
        <v>0</v>
      </c>
      <c r="AS127" s="54"/>
      <c r="AT127" s="52"/>
      <c r="AU127" s="53">
        <f t="shared" si="136"/>
        <v>0</v>
      </c>
      <c r="AV127" s="54"/>
      <c r="AW127" s="52"/>
      <c r="AX127" s="52"/>
      <c r="AY127" s="52"/>
      <c r="AZ127" s="55"/>
      <c r="BA127" s="56"/>
      <c r="BB127" s="56"/>
      <c r="BC127" s="57"/>
    </row>
    <row r="128" spans="1:55" ht="17.25" hidden="1" customHeight="1" x14ac:dyDescent="0.2">
      <c r="A128" s="971"/>
      <c r="B128" s="973"/>
      <c r="C128" s="976"/>
      <c r="D128" s="1027"/>
      <c r="E128" s="986"/>
      <c r="F128" s="982"/>
      <c r="G128" s="1006"/>
      <c r="H128" s="988"/>
      <c r="I128" s="993"/>
      <c r="J128" s="994"/>
      <c r="K128" s="1021"/>
      <c r="L128" s="1003"/>
      <c r="M128" s="173"/>
      <c r="N128" s="174"/>
      <c r="O128" s="175"/>
      <c r="P128" s="46"/>
      <c r="Q128" s="47"/>
      <c r="R128" s="1025"/>
      <c r="S128" s="48"/>
      <c r="T128" s="896"/>
      <c r="U128" s="49"/>
      <c r="V128" s="896"/>
      <c r="W128" s="49"/>
      <c r="X128" s="896"/>
      <c r="Y128" s="49"/>
      <c r="Z128" s="896"/>
      <c r="AA128" s="49"/>
      <c r="AB128" s="896"/>
      <c r="AC128" s="49"/>
      <c r="AD128" s="896"/>
      <c r="AE128" s="49"/>
      <c r="AF128" s="896"/>
      <c r="AG128" s="50"/>
      <c r="AH128" s="860"/>
      <c r="AI128" s="860"/>
      <c r="AJ128" s="900"/>
      <c r="AK128" s="102">
        <f t="shared" si="134"/>
        <v>0</v>
      </c>
      <c r="AL128" s="51"/>
      <c r="AM128" s="52"/>
      <c r="AN128" s="52"/>
      <c r="AO128" s="52"/>
      <c r="AP128" s="52"/>
      <c r="AQ128" s="52"/>
      <c r="AR128" s="53">
        <f t="shared" si="135"/>
        <v>0</v>
      </c>
      <c r="AS128" s="54"/>
      <c r="AT128" s="52"/>
      <c r="AU128" s="53">
        <f t="shared" si="136"/>
        <v>0</v>
      </c>
      <c r="AV128" s="54"/>
      <c r="AW128" s="52"/>
      <c r="AX128" s="52"/>
      <c r="AY128" s="52"/>
      <c r="AZ128" s="55"/>
      <c r="BA128" s="56"/>
      <c r="BB128" s="56"/>
      <c r="BC128" s="57"/>
    </row>
    <row r="129" spans="1:55" ht="17.25" hidden="1" customHeight="1" x14ac:dyDescent="0.2">
      <c r="A129" s="971"/>
      <c r="B129" s="974"/>
      <c r="C129" s="977"/>
      <c r="D129" s="1028"/>
      <c r="E129" s="986"/>
      <c r="F129" s="983"/>
      <c r="G129" s="1007"/>
      <c r="H129" s="989"/>
      <c r="I129" s="993"/>
      <c r="J129" s="994"/>
      <c r="K129" s="1022"/>
      <c r="L129" s="1003"/>
      <c r="M129" s="176"/>
      <c r="N129" s="177"/>
      <c r="O129" s="178"/>
      <c r="P129" s="105"/>
      <c r="Q129" s="106"/>
      <c r="R129" s="1025"/>
      <c r="S129" s="107"/>
      <c r="T129" s="896"/>
      <c r="U129" s="108"/>
      <c r="V129" s="896"/>
      <c r="W129" s="108"/>
      <c r="X129" s="896"/>
      <c r="Y129" s="108"/>
      <c r="Z129" s="896"/>
      <c r="AA129" s="108"/>
      <c r="AB129" s="896"/>
      <c r="AC129" s="108"/>
      <c r="AD129" s="896"/>
      <c r="AE129" s="108"/>
      <c r="AF129" s="896"/>
      <c r="AG129" s="109"/>
      <c r="AH129" s="860"/>
      <c r="AI129" s="860"/>
      <c r="AJ129" s="901"/>
      <c r="AK129" s="102">
        <f t="shared" si="134"/>
        <v>0</v>
      </c>
      <c r="AL129" s="110"/>
      <c r="AM129" s="111"/>
      <c r="AN129" s="111"/>
      <c r="AO129" s="111"/>
      <c r="AP129" s="111"/>
      <c r="AQ129" s="111"/>
      <c r="AR129" s="53">
        <f t="shared" si="135"/>
        <v>0</v>
      </c>
      <c r="AS129" s="112"/>
      <c r="AT129" s="111"/>
      <c r="AU129" s="53">
        <f>SUM(AS129:AT129)</f>
        <v>0</v>
      </c>
      <c r="AV129" s="112"/>
      <c r="AW129" s="111"/>
      <c r="AX129" s="111"/>
      <c r="AY129" s="111"/>
      <c r="AZ129" s="113"/>
      <c r="BA129" s="114"/>
      <c r="BB129" s="114"/>
      <c r="BC129" s="115"/>
    </row>
    <row r="130" spans="1:55" ht="9.9499999999999993" hidden="1" customHeight="1" thickBot="1" x14ac:dyDescent="0.25">
      <c r="A130" s="972"/>
      <c r="B130" s="975"/>
      <c r="C130" s="978"/>
      <c r="D130" s="1029"/>
      <c r="E130" s="987"/>
      <c r="F130" s="984"/>
      <c r="G130" s="1008"/>
      <c r="H130" s="990"/>
      <c r="I130" s="995"/>
      <c r="J130" s="996"/>
      <c r="K130" s="1023"/>
      <c r="L130" s="1004"/>
      <c r="M130" s="179"/>
      <c r="N130" s="180"/>
      <c r="O130" s="181"/>
      <c r="P130" s="116"/>
      <c r="Q130" s="116"/>
      <c r="R130" s="1026"/>
      <c r="S130" s="182"/>
      <c r="T130" s="897"/>
      <c r="U130" s="183"/>
      <c r="V130" s="897"/>
      <c r="W130" s="183"/>
      <c r="X130" s="897"/>
      <c r="Y130" s="183"/>
      <c r="Z130" s="897"/>
      <c r="AA130" s="183"/>
      <c r="AB130" s="897"/>
      <c r="AC130" s="183"/>
      <c r="AD130" s="897"/>
      <c r="AE130" s="183"/>
      <c r="AF130" s="897"/>
      <c r="AG130" s="184"/>
      <c r="AH130" s="861"/>
      <c r="AI130" s="861"/>
      <c r="AJ130" s="117"/>
      <c r="AK130" s="118"/>
      <c r="AL130" s="185"/>
      <c r="AM130" s="186"/>
      <c r="AN130" s="186"/>
      <c r="AO130" s="186"/>
      <c r="AP130" s="186"/>
      <c r="AQ130" s="186"/>
      <c r="AR130" s="119"/>
      <c r="AS130" s="187"/>
      <c r="AT130" s="186"/>
      <c r="AU130" s="119"/>
      <c r="AV130" s="187"/>
      <c r="AW130" s="186"/>
      <c r="AX130" s="186"/>
      <c r="AY130" s="186"/>
      <c r="AZ130" s="188"/>
      <c r="BA130" s="189"/>
      <c r="BB130" s="189"/>
      <c r="BC130" s="190"/>
    </row>
    <row r="131" spans="1:55" ht="6" hidden="1" customHeight="1" x14ac:dyDescent="0.2">
      <c r="A131" s="155"/>
      <c r="B131" s="191"/>
      <c r="C131" s="191"/>
      <c r="D131" s="191"/>
      <c r="E131" s="191"/>
      <c r="F131" s="191"/>
      <c r="G131" s="191"/>
      <c r="H131" s="191"/>
      <c r="I131" s="1005"/>
      <c r="J131" s="1005"/>
      <c r="K131" s="191"/>
      <c r="L131" s="191"/>
      <c r="M131" s="191"/>
      <c r="N131" s="191"/>
      <c r="O131" s="191"/>
      <c r="P131" s="191"/>
      <c r="Q131" s="191"/>
      <c r="R131" s="191"/>
      <c r="S131" s="191"/>
      <c r="T131" s="191"/>
      <c r="U131" s="191"/>
      <c r="V131" s="191"/>
      <c r="W131" s="191"/>
      <c r="X131" s="191"/>
      <c r="Y131" s="191"/>
      <c r="Z131" s="191"/>
      <c r="AA131" s="191"/>
      <c r="AB131" s="191"/>
      <c r="AC131" s="191"/>
      <c r="AD131" s="191"/>
      <c r="AE131" s="191"/>
      <c r="AF131" s="191"/>
      <c r="AG131" s="191"/>
      <c r="AH131" s="191"/>
      <c r="AI131" s="191"/>
      <c r="AJ131" s="191"/>
      <c r="AK131" s="192"/>
      <c r="AL131" s="192"/>
      <c r="AM131" s="192"/>
      <c r="AN131" s="192"/>
      <c r="AO131" s="192"/>
      <c r="AP131" s="192"/>
      <c r="AQ131" s="193"/>
      <c r="AR131" s="192"/>
      <c r="AS131" s="192"/>
      <c r="AT131" s="192"/>
      <c r="AU131" s="192"/>
      <c r="AV131" s="192"/>
      <c r="AW131" s="192"/>
      <c r="AX131" s="192"/>
      <c r="AY131" s="192"/>
      <c r="AZ131" s="192"/>
      <c r="BA131" s="192"/>
      <c r="BB131" s="192"/>
      <c r="BC131" s="155"/>
    </row>
    <row r="132" spans="1:55" ht="72" hidden="1" customHeight="1" x14ac:dyDescent="0.2">
      <c r="A132" s="970">
        <v>12</v>
      </c>
      <c r="B132" s="160" t="s">
        <v>1705</v>
      </c>
      <c r="C132" s="161" t="s">
        <v>1706</v>
      </c>
      <c r="D132" s="162" t="s">
        <v>21</v>
      </c>
      <c r="E132" s="162" t="s">
        <v>1892</v>
      </c>
      <c r="F132" s="161" t="s">
        <v>1707</v>
      </c>
      <c r="G132" s="163" t="s">
        <v>1679</v>
      </c>
      <c r="H132" s="163" t="s">
        <v>1680</v>
      </c>
      <c r="I132" s="164" t="s">
        <v>1908</v>
      </c>
      <c r="J132" s="165">
        <f>+$N$3</f>
        <v>2019</v>
      </c>
      <c r="K132" s="163" t="s">
        <v>1925</v>
      </c>
      <c r="L132" s="164" t="s">
        <v>1926</v>
      </c>
      <c r="M132" s="161" t="s">
        <v>1708</v>
      </c>
      <c r="N132" s="161" t="s">
        <v>1709</v>
      </c>
      <c r="O132" s="161" t="s">
        <v>1710</v>
      </c>
      <c r="P132" s="161" t="s">
        <v>1711</v>
      </c>
      <c r="Q132" s="161" t="s">
        <v>1712</v>
      </c>
      <c r="R132" s="166">
        <f t="shared" ref="R132" si="137">SUM(R133:R139)</f>
        <v>0</v>
      </c>
      <c r="S132" s="167">
        <f t="shared" ref="S132" si="138">SUM(S133:S139)</f>
        <v>0</v>
      </c>
      <c r="T132" s="168">
        <f t="shared" ref="T132" si="139">SUM(T133:T139)</f>
        <v>0</v>
      </c>
      <c r="U132" s="169">
        <f t="shared" ref="U132" si="140">SUM(U133:U139)</f>
        <v>0</v>
      </c>
      <c r="V132" s="168">
        <f t="shared" ref="V132" si="141">SUM(V133:V139)</f>
        <v>0</v>
      </c>
      <c r="W132" s="169">
        <f t="shared" ref="W132" si="142">SUM(W133:W139)</f>
        <v>0</v>
      </c>
      <c r="X132" s="168">
        <f t="shared" ref="X132" si="143">SUM(X133:X139)</f>
        <v>0</v>
      </c>
      <c r="Y132" s="169">
        <f t="shared" ref="Y132" si="144">SUM(Y133:Y139)</f>
        <v>0</v>
      </c>
      <c r="Z132" s="168">
        <f t="shared" ref="Z132" si="145">SUM(Z133:Z139)</f>
        <v>0</v>
      </c>
      <c r="AA132" s="169">
        <f t="shared" ref="AA132" si="146">SUM(AA133:AA139)</f>
        <v>0</v>
      </c>
      <c r="AB132" s="168">
        <f t="shared" ref="AB132" si="147">SUM(AB133:AB139)</f>
        <v>0</v>
      </c>
      <c r="AC132" s="169">
        <f t="shared" ref="AC132" si="148">SUM(AC133:AC139)</f>
        <v>0</v>
      </c>
      <c r="AD132" s="168">
        <f t="shared" ref="AD132" si="149">SUM(AD133:AD139)</f>
        <v>0</v>
      </c>
      <c r="AE132" s="169">
        <f t="shared" ref="AE132" si="150">SUM(AE133:AE139)</f>
        <v>0</v>
      </c>
      <c r="AF132" s="168">
        <f t="shared" ref="AF132" si="151">SUM(AF133:AF139)</f>
        <v>0</v>
      </c>
      <c r="AG132" s="170">
        <f t="shared" ref="AG132" si="152">SUM(AG133:AG139)</f>
        <v>0</v>
      </c>
      <c r="AH132" s="858"/>
      <c r="AI132" s="858"/>
      <c r="AJ132" s="171">
        <f t="shared" ref="AJ132" si="153">SUM(AJ133:AJ139)</f>
        <v>0</v>
      </c>
      <c r="AK132" s="172">
        <f t="shared" ref="AK132" si="154">SUM(AK133:AK139)</f>
        <v>0</v>
      </c>
      <c r="AL132" s="41">
        <f t="shared" ref="AL132" si="155">SUM(AL133:AL139)</f>
        <v>0</v>
      </c>
      <c r="AM132" s="42">
        <f t="shared" ref="AM132" si="156">SUM(AM133:AM139)</f>
        <v>0</v>
      </c>
      <c r="AN132" s="42">
        <f t="shared" ref="AN132" si="157">SUM(AN133:AN139)</f>
        <v>0</v>
      </c>
      <c r="AO132" s="42">
        <f t="shared" ref="AO132" si="158">SUM(AO133:AO139)</f>
        <v>0</v>
      </c>
      <c r="AP132" s="42">
        <f t="shared" ref="AP132" si="159">SUM(AP133:AP139)</f>
        <v>0</v>
      </c>
      <c r="AQ132" s="42">
        <f t="shared" ref="AQ132" si="160">SUM(AQ133:AQ139)</f>
        <v>0</v>
      </c>
      <c r="AR132" s="43">
        <f t="shared" ref="AR132" si="161">SUM(AR133:AR139)</f>
        <v>0</v>
      </c>
      <c r="AS132" s="103">
        <f t="shared" ref="AS132" si="162">SUM(AS133:AS139)</f>
        <v>0</v>
      </c>
      <c r="AT132" s="42">
        <f t="shared" ref="AT132" si="163">SUM(AT133:AT139)</f>
        <v>0</v>
      </c>
      <c r="AU132" s="43">
        <f t="shared" ref="AU132" si="164">SUM(AU133:AU139)</f>
        <v>0</v>
      </c>
      <c r="AV132" s="103">
        <f t="shared" ref="AV132" si="165">SUM(AV133:AV139)</f>
        <v>0</v>
      </c>
      <c r="AW132" s="42">
        <f t="shared" ref="AW132" si="166">SUM(AW133:AW139)</f>
        <v>0</v>
      </c>
      <c r="AX132" s="42">
        <f t="shared" ref="AX132" si="167">SUM(AX133:AX139)</f>
        <v>0</v>
      </c>
      <c r="AY132" s="42">
        <f t="shared" ref="AY132" si="168">SUM(AY133:AY139)</f>
        <v>0</v>
      </c>
      <c r="AZ132" s="104">
        <f t="shared" ref="AZ132" si="169">SUM(AZ133:AZ139)</f>
        <v>0</v>
      </c>
      <c r="BA132" s="44" t="s">
        <v>1685</v>
      </c>
      <c r="BB132" s="44" t="s">
        <v>1686</v>
      </c>
      <c r="BC132" s="45" t="s">
        <v>1687</v>
      </c>
    </row>
    <row r="133" spans="1:55" ht="17.25" hidden="1" customHeight="1" x14ac:dyDescent="0.2">
      <c r="A133" s="971"/>
      <c r="B133" s="973" t="str">
        <f>VLOOKUP($D$9,'PROYECTOS REGISTRADOS'!$A$2:$D$82,4,0)</f>
        <v>Mejoramiento de la Cobertura de Alcantarillado en el Área Urbana y Área Rural en el Municipio de Tocancipá, Cundinamarca, Centro Oriente</v>
      </c>
      <c r="C133" s="976" t="str">
        <f>VLOOKUP($D$9,'PROYECTOS REGISTRADOS'!$A$2:$D$82,3,0)</f>
        <v>2016-25817-0033</v>
      </c>
      <c r="D133" s="1027"/>
      <c r="E133" s="985" t="str">
        <f>IF(D133=0,"0-0",(VLOOKUP(D133,'CONSOLIDADO PLAN DESARROLLO'!$EL$9:$ET$304,2,0)))</f>
        <v>0-0</v>
      </c>
      <c r="F133" s="982" t="str">
        <f>IF(D133=0,"0-0",(VLOOKUP(D133,'CONSOLIDADO PLAN DESARROLLO'!$EL$9:$ET$304,3,0)))</f>
        <v>0-0</v>
      </c>
      <c r="G133" s="1006" t="str">
        <f>IF(D133=0,"0-0",(VLOOKUP(D133,'CONSOLIDADO PLAN DESARROLLO'!$EL$9:$ET$304,4,0)))</f>
        <v>0-0</v>
      </c>
      <c r="H133" s="988" t="str">
        <f>IF(D133=0,"0-0",(VLOOKUP(D133,'CONSOLIDADO PLAN DESARROLLO'!$EL$9:$ET$304,5,0)))</f>
        <v>0-0</v>
      </c>
      <c r="I133" s="991" t="str">
        <f>IF(D133=0,"0-0",(VLOOKUP(D133,'CONSOLIDADO PLAN DESARROLLO'!$EL$9:$ET$304,$R$3,0)))</f>
        <v>0-0</v>
      </c>
      <c r="J133" s="992"/>
      <c r="K133" s="1021"/>
      <c r="L133" s="1002"/>
      <c r="M133" s="173"/>
      <c r="N133" s="174"/>
      <c r="O133" s="175"/>
      <c r="P133" s="46"/>
      <c r="Q133" s="47"/>
      <c r="R133" s="1024"/>
      <c r="S133" s="48"/>
      <c r="T133" s="895"/>
      <c r="U133" s="49"/>
      <c r="V133" s="895"/>
      <c r="W133" s="49"/>
      <c r="X133" s="895"/>
      <c r="Y133" s="49"/>
      <c r="Z133" s="895"/>
      <c r="AA133" s="49"/>
      <c r="AB133" s="895"/>
      <c r="AC133" s="49"/>
      <c r="AD133" s="895"/>
      <c r="AE133" s="49"/>
      <c r="AF133" s="895"/>
      <c r="AG133" s="50"/>
      <c r="AH133" s="859"/>
      <c r="AI133" s="859"/>
      <c r="AJ133" s="899">
        <f>+R133+T133+V133+X133+Z133+AB133+AD133+AF133</f>
        <v>0</v>
      </c>
      <c r="AK133" s="102">
        <f t="shared" ref="AK133:AK138" si="170">AC133+AE133+AG133+S133+U133+W133+Y133+AA133</f>
        <v>0</v>
      </c>
      <c r="AL133" s="51"/>
      <c r="AM133" s="52"/>
      <c r="AN133" s="52"/>
      <c r="AO133" s="52"/>
      <c r="AP133" s="52"/>
      <c r="AQ133" s="52"/>
      <c r="AR133" s="53">
        <f t="shared" ref="AR133:AR138" si="171">SUM(AL133:AQ133)</f>
        <v>0</v>
      </c>
      <c r="AS133" s="54"/>
      <c r="AT133" s="52"/>
      <c r="AU133" s="53">
        <f t="shared" ref="AU133:AU137" si="172">SUM(AS133:AT133)</f>
        <v>0</v>
      </c>
      <c r="AV133" s="54"/>
      <c r="AW133" s="52"/>
      <c r="AX133" s="52"/>
      <c r="AY133" s="52"/>
      <c r="AZ133" s="55"/>
      <c r="BA133" s="56"/>
      <c r="BB133" s="56"/>
      <c r="BC133" s="57"/>
    </row>
    <row r="134" spans="1:55" ht="17.25" hidden="1" customHeight="1" x14ac:dyDescent="0.2">
      <c r="A134" s="971"/>
      <c r="B134" s="973"/>
      <c r="C134" s="976"/>
      <c r="D134" s="1027"/>
      <c r="E134" s="986"/>
      <c r="F134" s="982"/>
      <c r="G134" s="1006"/>
      <c r="H134" s="988"/>
      <c r="I134" s="993"/>
      <c r="J134" s="994"/>
      <c r="K134" s="1021"/>
      <c r="L134" s="1003"/>
      <c r="M134" s="173"/>
      <c r="N134" s="174"/>
      <c r="O134" s="175"/>
      <c r="P134" s="46"/>
      <c r="Q134" s="47"/>
      <c r="R134" s="1025"/>
      <c r="S134" s="48"/>
      <c r="T134" s="896"/>
      <c r="U134" s="49"/>
      <c r="V134" s="896"/>
      <c r="W134" s="49"/>
      <c r="X134" s="896"/>
      <c r="Y134" s="49"/>
      <c r="Z134" s="896"/>
      <c r="AA134" s="49"/>
      <c r="AB134" s="896"/>
      <c r="AC134" s="49"/>
      <c r="AD134" s="896"/>
      <c r="AE134" s="49"/>
      <c r="AF134" s="896"/>
      <c r="AG134" s="50"/>
      <c r="AH134" s="860"/>
      <c r="AI134" s="860"/>
      <c r="AJ134" s="900"/>
      <c r="AK134" s="102">
        <f t="shared" si="170"/>
        <v>0</v>
      </c>
      <c r="AL134" s="51"/>
      <c r="AM134" s="52"/>
      <c r="AN134" s="52"/>
      <c r="AO134" s="52"/>
      <c r="AP134" s="52"/>
      <c r="AQ134" s="52"/>
      <c r="AR134" s="53">
        <f t="shared" si="171"/>
        <v>0</v>
      </c>
      <c r="AS134" s="54"/>
      <c r="AT134" s="52"/>
      <c r="AU134" s="53">
        <f t="shared" si="172"/>
        <v>0</v>
      </c>
      <c r="AV134" s="54"/>
      <c r="AW134" s="52"/>
      <c r="AX134" s="52"/>
      <c r="AY134" s="52"/>
      <c r="AZ134" s="55"/>
      <c r="BA134" s="56"/>
      <c r="BB134" s="56"/>
      <c r="BC134" s="57"/>
    </row>
    <row r="135" spans="1:55" ht="17.25" hidden="1" customHeight="1" x14ac:dyDescent="0.2">
      <c r="A135" s="971"/>
      <c r="B135" s="973"/>
      <c r="C135" s="976"/>
      <c r="D135" s="1027"/>
      <c r="E135" s="986"/>
      <c r="F135" s="982"/>
      <c r="G135" s="1006"/>
      <c r="H135" s="988"/>
      <c r="I135" s="993"/>
      <c r="J135" s="994"/>
      <c r="K135" s="1021"/>
      <c r="L135" s="1003"/>
      <c r="M135" s="173"/>
      <c r="N135" s="174"/>
      <c r="O135" s="175"/>
      <c r="P135" s="46"/>
      <c r="Q135" s="47"/>
      <c r="R135" s="1025"/>
      <c r="S135" s="48"/>
      <c r="T135" s="896"/>
      <c r="U135" s="49"/>
      <c r="V135" s="896"/>
      <c r="W135" s="49"/>
      <c r="X135" s="896"/>
      <c r="Y135" s="49"/>
      <c r="Z135" s="896"/>
      <c r="AA135" s="49"/>
      <c r="AB135" s="896"/>
      <c r="AC135" s="49"/>
      <c r="AD135" s="896"/>
      <c r="AE135" s="49"/>
      <c r="AF135" s="896"/>
      <c r="AG135" s="50"/>
      <c r="AH135" s="860"/>
      <c r="AI135" s="860"/>
      <c r="AJ135" s="900"/>
      <c r="AK135" s="102">
        <f t="shared" si="170"/>
        <v>0</v>
      </c>
      <c r="AL135" s="51"/>
      <c r="AM135" s="52"/>
      <c r="AN135" s="52"/>
      <c r="AO135" s="52"/>
      <c r="AP135" s="52"/>
      <c r="AQ135" s="52"/>
      <c r="AR135" s="53">
        <f t="shared" si="171"/>
        <v>0</v>
      </c>
      <c r="AS135" s="54"/>
      <c r="AT135" s="52"/>
      <c r="AU135" s="53">
        <f t="shared" si="172"/>
        <v>0</v>
      </c>
      <c r="AV135" s="54"/>
      <c r="AW135" s="52"/>
      <c r="AX135" s="52"/>
      <c r="AY135" s="52"/>
      <c r="AZ135" s="55"/>
      <c r="BA135" s="56"/>
      <c r="BB135" s="56"/>
      <c r="BC135" s="57"/>
    </row>
    <row r="136" spans="1:55" ht="17.25" hidden="1" customHeight="1" x14ac:dyDescent="0.2">
      <c r="A136" s="971"/>
      <c r="B136" s="973"/>
      <c r="C136" s="976"/>
      <c r="D136" s="1027"/>
      <c r="E136" s="986"/>
      <c r="F136" s="982"/>
      <c r="G136" s="1006"/>
      <c r="H136" s="988"/>
      <c r="I136" s="993"/>
      <c r="J136" s="994"/>
      <c r="K136" s="1021"/>
      <c r="L136" s="1003"/>
      <c r="M136" s="173"/>
      <c r="N136" s="174"/>
      <c r="O136" s="175"/>
      <c r="P136" s="46"/>
      <c r="Q136" s="47"/>
      <c r="R136" s="1025"/>
      <c r="S136" s="48"/>
      <c r="T136" s="896"/>
      <c r="U136" s="49"/>
      <c r="V136" s="896"/>
      <c r="W136" s="49"/>
      <c r="X136" s="896"/>
      <c r="Y136" s="49"/>
      <c r="Z136" s="896"/>
      <c r="AA136" s="49"/>
      <c r="AB136" s="896"/>
      <c r="AC136" s="49"/>
      <c r="AD136" s="896"/>
      <c r="AE136" s="49"/>
      <c r="AF136" s="896"/>
      <c r="AG136" s="50"/>
      <c r="AH136" s="860"/>
      <c r="AI136" s="860"/>
      <c r="AJ136" s="900"/>
      <c r="AK136" s="102">
        <f t="shared" si="170"/>
        <v>0</v>
      </c>
      <c r="AL136" s="51"/>
      <c r="AM136" s="52"/>
      <c r="AN136" s="52"/>
      <c r="AO136" s="52"/>
      <c r="AP136" s="52"/>
      <c r="AQ136" s="52"/>
      <c r="AR136" s="53">
        <f t="shared" si="171"/>
        <v>0</v>
      </c>
      <c r="AS136" s="54"/>
      <c r="AT136" s="52"/>
      <c r="AU136" s="53">
        <f t="shared" si="172"/>
        <v>0</v>
      </c>
      <c r="AV136" s="54"/>
      <c r="AW136" s="52"/>
      <c r="AX136" s="52"/>
      <c r="AY136" s="52"/>
      <c r="AZ136" s="55"/>
      <c r="BA136" s="56"/>
      <c r="BB136" s="56"/>
      <c r="BC136" s="57"/>
    </row>
    <row r="137" spans="1:55" ht="17.25" hidden="1" customHeight="1" x14ac:dyDescent="0.2">
      <c r="A137" s="971"/>
      <c r="B137" s="973"/>
      <c r="C137" s="976"/>
      <c r="D137" s="1027"/>
      <c r="E137" s="986"/>
      <c r="F137" s="982"/>
      <c r="G137" s="1006"/>
      <c r="H137" s="988"/>
      <c r="I137" s="993"/>
      <c r="J137" s="994"/>
      <c r="K137" s="1021"/>
      <c r="L137" s="1003"/>
      <c r="M137" s="173"/>
      <c r="N137" s="174"/>
      <c r="O137" s="175"/>
      <c r="P137" s="46"/>
      <c r="Q137" s="47"/>
      <c r="R137" s="1025"/>
      <c r="S137" s="48"/>
      <c r="T137" s="896"/>
      <c r="U137" s="49"/>
      <c r="V137" s="896"/>
      <c r="W137" s="49"/>
      <c r="X137" s="896"/>
      <c r="Y137" s="49"/>
      <c r="Z137" s="896"/>
      <c r="AA137" s="49"/>
      <c r="AB137" s="896"/>
      <c r="AC137" s="49"/>
      <c r="AD137" s="896"/>
      <c r="AE137" s="49"/>
      <c r="AF137" s="896"/>
      <c r="AG137" s="50"/>
      <c r="AH137" s="860"/>
      <c r="AI137" s="860"/>
      <c r="AJ137" s="900"/>
      <c r="AK137" s="102">
        <f t="shared" si="170"/>
        <v>0</v>
      </c>
      <c r="AL137" s="51"/>
      <c r="AM137" s="52"/>
      <c r="AN137" s="52"/>
      <c r="AO137" s="52"/>
      <c r="AP137" s="52"/>
      <c r="AQ137" s="52"/>
      <c r="AR137" s="53">
        <f t="shared" si="171"/>
        <v>0</v>
      </c>
      <c r="AS137" s="54"/>
      <c r="AT137" s="52"/>
      <c r="AU137" s="53">
        <f t="shared" si="172"/>
        <v>0</v>
      </c>
      <c r="AV137" s="54"/>
      <c r="AW137" s="52"/>
      <c r="AX137" s="52"/>
      <c r="AY137" s="52"/>
      <c r="AZ137" s="55"/>
      <c r="BA137" s="56"/>
      <c r="BB137" s="56"/>
      <c r="BC137" s="57"/>
    </row>
    <row r="138" spans="1:55" ht="17.25" hidden="1" customHeight="1" x14ac:dyDescent="0.2">
      <c r="A138" s="971"/>
      <c r="B138" s="974"/>
      <c r="C138" s="977"/>
      <c r="D138" s="1028"/>
      <c r="E138" s="986"/>
      <c r="F138" s="983"/>
      <c r="G138" s="1007"/>
      <c r="H138" s="989"/>
      <c r="I138" s="993"/>
      <c r="J138" s="994"/>
      <c r="K138" s="1022"/>
      <c r="L138" s="1003"/>
      <c r="M138" s="176"/>
      <c r="N138" s="177"/>
      <c r="O138" s="178"/>
      <c r="P138" s="105"/>
      <c r="Q138" s="106"/>
      <c r="R138" s="1025"/>
      <c r="S138" s="107"/>
      <c r="T138" s="896"/>
      <c r="U138" s="108"/>
      <c r="V138" s="896"/>
      <c r="W138" s="108"/>
      <c r="X138" s="896"/>
      <c r="Y138" s="108"/>
      <c r="Z138" s="896"/>
      <c r="AA138" s="108"/>
      <c r="AB138" s="896"/>
      <c r="AC138" s="108"/>
      <c r="AD138" s="896"/>
      <c r="AE138" s="108"/>
      <c r="AF138" s="896"/>
      <c r="AG138" s="109"/>
      <c r="AH138" s="860"/>
      <c r="AI138" s="860"/>
      <c r="AJ138" s="901"/>
      <c r="AK138" s="102">
        <f t="shared" si="170"/>
        <v>0</v>
      </c>
      <c r="AL138" s="110"/>
      <c r="AM138" s="111"/>
      <c r="AN138" s="111"/>
      <c r="AO138" s="111"/>
      <c r="AP138" s="111"/>
      <c r="AQ138" s="111"/>
      <c r="AR138" s="53">
        <f t="shared" si="171"/>
        <v>0</v>
      </c>
      <c r="AS138" s="112"/>
      <c r="AT138" s="111"/>
      <c r="AU138" s="53">
        <f>SUM(AS138:AT138)</f>
        <v>0</v>
      </c>
      <c r="AV138" s="112"/>
      <c r="AW138" s="111"/>
      <c r="AX138" s="111"/>
      <c r="AY138" s="111"/>
      <c r="AZ138" s="113"/>
      <c r="BA138" s="114"/>
      <c r="BB138" s="114"/>
      <c r="BC138" s="115"/>
    </row>
    <row r="139" spans="1:55" ht="9.9499999999999993" hidden="1" customHeight="1" thickBot="1" x14ac:dyDescent="0.25">
      <c r="A139" s="972"/>
      <c r="B139" s="975"/>
      <c r="C139" s="978"/>
      <c r="D139" s="1029"/>
      <c r="E139" s="987"/>
      <c r="F139" s="984"/>
      <c r="G139" s="1008"/>
      <c r="H139" s="990"/>
      <c r="I139" s="995"/>
      <c r="J139" s="996"/>
      <c r="K139" s="1023"/>
      <c r="L139" s="1004"/>
      <c r="M139" s="179"/>
      <c r="N139" s="180"/>
      <c r="O139" s="181"/>
      <c r="P139" s="116"/>
      <c r="Q139" s="116"/>
      <c r="R139" s="1026"/>
      <c r="S139" s="182"/>
      <c r="T139" s="897"/>
      <c r="U139" s="183"/>
      <c r="V139" s="897"/>
      <c r="W139" s="183"/>
      <c r="X139" s="897"/>
      <c r="Y139" s="183"/>
      <c r="Z139" s="897"/>
      <c r="AA139" s="183"/>
      <c r="AB139" s="897"/>
      <c r="AC139" s="183"/>
      <c r="AD139" s="897"/>
      <c r="AE139" s="183"/>
      <c r="AF139" s="897"/>
      <c r="AG139" s="184"/>
      <c r="AH139" s="861"/>
      <c r="AI139" s="861"/>
      <c r="AJ139" s="117"/>
      <c r="AK139" s="118"/>
      <c r="AL139" s="185"/>
      <c r="AM139" s="186"/>
      <c r="AN139" s="186"/>
      <c r="AO139" s="186"/>
      <c r="AP139" s="186"/>
      <c r="AQ139" s="186"/>
      <c r="AR139" s="119"/>
      <c r="AS139" s="187"/>
      <c r="AT139" s="186"/>
      <c r="AU139" s="119"/>
      <c r="AV139" s="187"/>
      <c r="AW139" s="186"/>
      <c r="AX139" s="186"/>
      <c r="AY139" s="186"/>
      <c r="AZ139" s="188"/>
      <c r="BA139" s="189"/>
      <c r="BB139" s="189"/>
      <c r="BC139" s="190"/>
    </row>
    <row r="140" spans="1:55" ht="6" hidden="1" customHeight="1" x14ac:dyDescent="0.2">
      <c r="A140" s="155"/>
      <c r="B140" s="191"/>
      <c r="C140" s="191"/>
      <c r="D140" s="191"/>
      <c r="E140" s="191"/>
      <c r="F140" s="191"/>
      <c r="G140" s="191"/>
      <c r="H140" s="191"/>
      <c r="I140" s="1005"/>
      <c r="J140" s="1005"/>
      <c r="K140" s="191"/>
      <c r="L140" s="191"/>
      <c r="M140" s="191"/>
      <c r="N140" s="191"/>
      <c r="O140" s="191"/>
      <c r="P140" s="191"/>
      <c r="Q140" s="191"/>
      <c r="R140" s="191"/>
      <c r="S140" s="191"/>
      <c r="T140" s="191"/>
      <c r="U140" s="191"/>
      <c r="V140" s="191"/>
      <c r="W140" s="191"/>
      <c r="X140" s="191"/>
      <c r="Y140" s="191"/>
      <c r="Z140" s="191"/>
      <c r="AA140" s="191"/>
      <c r="AB140" s="191"/>
      <c r="AC140" s="191"/>
      <c r="AD140" s="191"/>
      <c r="AE140" s="191"/>
      <c r="AF140" s="191"/>
      <c r="AG140" s="191"/>
      <c r="AH140" s="191"/>
      <c r="AI140" s="191"/>
      <c r="AJ140" s="191"/>
      <c r="AK140" s="192"/>
      <c r="AL140" s="192"/>
      <c r="AM140" s="192"/>
      <c r="AN140" s="192"/>
      <c r="AO140" s="192"/>
      <c r="AP140" s="192"/>
      <c r="AQ140" s="193"/>
      <c r="AR140" s="192"/>
      <c r="AS140" s="192"/>
      <c r="AT140" s="192"/>
      <c r="AU140" s="192"/>
      <c r="AV140" s="192"/>
      <c r="AW140" s="192"/>
      <c r="AX140" s="192"/>
      <c r="AY140" s="192"/>
      <c r="AZ140" s="192"/>
      <c r="BA140" s="192"/>
      <c r="BB140" s="192"/>
      <c r="BC140" s="155"/>
    </row>
    <row r="141" spans="1:55" ht="72" hidden="1" customHeight="1" x14ac:dyDescent="0.2">
      <c r="A141" s="970">
        <v>13</v>
      </c>
      <c r="B141" s="160" t="s">
        <v>1705</v>
      </c>
      <c r="C141" s="161" t="s">
        <v>1706</v>
      </c>
      <c r="D141" s="162" t="s">
        <v>21</v>
      </c>
      <c r="E141" s="162" t="s">
        <v>1892</v>
      </c>
      <c r="F141" s="161" t="s">
        <v>1707</v>
      </c>
      <c r="G141" s="163" t="s">
        <v>1679</v>
      </c>
      <c r="H141" s="163" t="s">
        <v>1680</v>
      </c>
      <c r="I141" s="164" t="s">
        <v>1908</v>
      </c>
      <c r="J141" s="165">
        <f>+$N$3</f>
        <v>2019</v>
      </c>
      <c r="K141" s="163" t="s">
        <v>1925</v>
      </c>
      <c r="L141" s="164" t="s">
        <v>1926</v>
      </c>
      <c r="M141" s="161" t="s">
        <v>1708</v>
      </c>
      <c r="N141" s="161" t="s">
        <v>1709</v>
      </c>
      <c r="O141" s="161" t="s">
        <v>1710</v>
      </c>
      <c r="P141" s="161" t="s">
        <v>1711</v>
      </c>
      <c r="Q141" s="161" t="s">
        <v>1712</v>
      </c>
      <c r="R141" s="166">
        <f t="shared" ref="R141" si="173">SUM(R142:R148)</f>
        <v>0</v>
      </c>
      <c r="S141" s="167">
        <f t="shared" ref="S141" si="174">SUM(S142:S148)</f>
        <v>0</v>
      </c>
      <c r="T141" s="168">
        <f t="shared" ref="T141" si="175">SUM(T142:T148)</f>
        <v>0</v>
      </c>
      <c r="U141" s="169">
        <f t="shared" ref="U141" si="176">SUM(U142:U148)</f>
        <v>0</v>
      </c>
      <c r="V141" s="168">
        <f t="shared" ref="V141" si="177">SUM(V142:V148)</f>
        <v>0</v>
      </c>
      <c r="W141" s="169">
        <f t="shared" ref="W141" si="178">SUM(W142:W148)</f>
        <v>0</v>
      </c>
      <c r="X141" s="168">
        <f t="shared" ref="X141" si="179">SUM(X142:X148)</f>
        <v>0</v>
      </c>
      <c r="Y141" s="169">
        <f t="shared" ref="Y141" si="180">SUM(Y142:Y148)</f>
        <v>0</v>
      </c>
      <c r="Z141" s="168">
        <f t="shared" ref="Z141" si="181">SUM(Z142:Z148)</f>
        <v>0</v>
      </c>
      <c r="AA141" s="169">
        <f t="shared" ref="AA141" si="182">SUM(AA142:AA148)</f>
        <v>0</v>
      </c>
      <c r="AB141" s="168">
        <f t="shared" ref="AB141" si="183">SUM(AB142:AB148)</f>
        <v>0</v>
      </c>
      <c r="AC141" s="169">
        <f t="shared" ref="AC141" si="184">SUM(AC142:AC148)</f>
        <v>0</v>
      </c>
      <c r="AD141" s="168">
        <f t="shared" ref="AD141" si="185">SUM(AD142:AD148)</f>
        <v>0</v>
      </c>
      <c r="AE141" s="169">
        <f t="shared" ref="AE141" si="186">SUM(AE142:AE148)</f>
        <v>0</v>
      </c>
      <c r="AF141" s="168">
        <f t="shared" ref="AF141" si="187">SUM(AF142:AF148)</f>
        <v>0</v>
      </c>
      <c r="AG141" s="170">
        <f t="shared" ref="AG141" si="188">SUM(AG142:AG148)</f>
        <v>0</v>
      </c>
      <c r="AH141" s="858"/>
      <c r="AI141" s="858"/>
      <c r="AJ141" s="171">
        <f t="shared" ref="AJ141" si="189">SUM(AJ142:AJ148)</f>
        <v>0</v>
      </c>
      <c r="AK141" s="172">
        <f t="shared" ref="AK141" si="190">SUM(AK142:AK148)</f>
        <v>0</v>
      </c>
      <c r="AL141" s="41">
        <f t="shared" ref="AL141" si="191">SUM(AL142:AL148)</f>
        <v>0</v>
      </c>
      <c r="AM141" s="42">
        <f t="shared" ref="AM141" si="192">SUM(AM142:AM148)</f>
        <v>0</v>
      </c>
      <c r="AN141" s="42">
        <f t="shared" ref="AN141" si="193">SUM(AN142:AN148)</f>
        <v>0</v>
      </c>
      <c r="AO141" s="42">
        <f t="shared" ref="AO141" si="194">SUM(AO142:AO148)</f>
        <v>0</v>
      </c>
      <c r="AP141" s="42">
        <f t="shared" ref="AP141" si="195">SUM(AP142:AP148)</f>
        <v>0</v>
      </c>
      <c r="AQ141" s="42">
        <f t="shared" ref="AQ141" si="196">SUM(AQ142:AQ148)</f>
        <v>0</v>
      </c>
      <c r="AR141" s="43">
        <f t="shared" ref="AR141" si="197">SUM(AR142:AR148)</f>
        <v>0</v>
      </c>
      <c r="AS141" s="103">
        <f t="shared" ref="AS141" si="198">SUM(AS142:AS148)</f>
        <v>0</v>
      </c>
      <c r="AT141" s="42">
        <f t="shared" ref="AT141" si="199">SUM(AT142:AT148)</f>
        <v>0</v>
      </c>
      <c r="AU141" s="43">
        <f t="shared" ref="AU141" si="200">SUM(AU142:AU148)</f>
        <v>0</v>
      </c>
      <c r="AV141" s="103">
        <f t="shared" ref="AV141" si="201">SUM(AV142:AV148)</f>
        <v>0</v>
      </c>
      <c r="AW141" s="42">
        <f t="shared" ref="AW141" si="202">SUM(AW142:AW148)</f>
        <v>0</v>
      </c>
      <c r="AX141" s="42">
        <f t="shared" ref="AX141" si="203">SUM(AX142:AX148)</f>
        <v>0</v>
      </c>
      <c r="AY141" s="42">
        <f t="shared" ref="AY141" si="204">SUM(AY142:AY148)</f>
        <v>0</v>
      </c>
      <c r="AZ141" s="104">
        <f t="shared" ref="AZ141" si="205">SUM(AZ142:AZ148)</f>
        <v>0</v>
      </c>
      <c r="BA141" s="44" t="s">
        <v>1685</v>
      </c>
      <c r="BB141" s="44" t="s">
        <v>1686</v>
      </c>
      <c r="BC141" s="45" t="s">
        <v>1687</v>
      </c>
    </row>
    <row r="142" spans="1:55" ht="17.25" hidden="1" customHeight="1" x14ac:dyDescent="0.2">
      <c r="A142" s="971"/>
      <c r="B142" s="973" t="str">
        <f>VLOOKUP($D$9,'PROYECTOS REGISTRADOS'!$A$2:$D$82,4,0)</f>
        <v>Mejoramiento de la Cobertura de Alcantarillado en el Área Urbana y Área Rural en el Municipio de Tocancipá, Cundinamarca, Centro Oriente</v>
      </c>
      <c r="C142" s="976" t="str">
        <f>VLOOKUP($D$9,'PROYECTOS REGISTRADOS'!$A$2:$D$82,3,0)</f>
        <v>2016-25817-0033</v>
      </c>
      <c r="D142" s="1027"/>
      <c r="E142" s="985" t="str">
        <f>IF(D142=0,"0-0",(VLOOKUP(D142,'CONSOLIDADO PLAN DESARROLLO'!$EL$9:$ET$304,2,0)))</f>
        <v>0-0</v>
      </c>
      <c r="F142" s="982" t="str">
        <f>IF(D142=0,"0-0",(VLOOKUP(D142,'CONSOLIDADO PLAN DESARROLLO'!$EL$9:$ET$304,3,0)))</f>
        <v>0-0</v>
      </c>
      <c r="G142" s="1006" t="str">
        <f>IF(D142=0,"0-0",(VLOOKUP(D142,'CONSOLIDADO PLAN DESARROLLO'!$EL$9:$ET$304,4,0)))</f>
        <v>0-0</v>
      </c>
      <c r="H142" s="988" t="str">
        <f>IF(D142=0,"0-0",(VLOOKUP(D142,'CONSOLIDADO PLAN DESARROLLO'!$EL$9:$ET$304,5,0)))</f>
        <v>0-0</v>
      </c>
      <c r="I142" s="991" t="str">
        <f>IF(D142=0,"0-0",(VLOOKUP(D142,'CONSOLIDADO PLAN DESARROLLO'!$EL$9:$ET$304,$R$3,0)))</f>
        <v>0-0</v>
      </c>
      <c r="J142" s="992"/>
      <c r="K142" s="1021"/>
      <c r="L142" s="1002"/>
      <c r="M142" s="173"/>
      <c r="N142" s="174"/>
      <c r="O142" s="175"/>
      <c r="P142" s="46"/>
      <c r="Q142" s="47"/>
      <c r="R142" s="1024"/>
      <c r="S142" s="48"/>
      <c r="T142" s="895"/>
      <c r="U142" s="49"/>
      <c r="V142" s="895"/>
      <c r="W142" s="49"/>
      <c r="X142" s="895"/>
      <c r="Y142" s="49"/>
      <c r="Z142" s="895"/>
      <c r="AA142" s="49"/>
      <c r="AB142" s="895"/>
      <c r="AC142" s="49"/>
      <c r="AD142" s="895"/>
      <c r="AE142" s="49"/>
      <c r="AF142" s="895"/>
      <c r="AG142" s="50"/>
      <c r="AH142" s="859"/>
      <c r="AI142" s="859"/>
      <c r="AJ142" s="899">
        <f>+R142+T142+V142+X142+Z142+AB142+AD142+AF142</f>
        <v>0</v>
      </c>
      <c r="AK142" s="102">
        <f t="shared" ref="AK142:AK147" si="206">AC142+AE142+AG142+S142+U142+W142+Y142+AA142</f>
        <v>0</v>
      </c>
      <c r="AL142" s="51"/>
      <c r="AM142" s="52"/>
      <c r="AN142" s="52"/>
      <c r="AO142" s="52"/>
      <c r="AP142" s="52"/>
      <c r="AQ142" s="52"/>
      <c r="AR142" s="53">
        <f t="shared" ref="AR142:AR147" si="207">SUM(AL142:AQ142)</f>
        <v>0</v>
      </c>
      <c r="AS142" s="54"/>
      <c r="AT142" s="52"/>
      <c r="AU142" s="53">
        <f t="shared" ref="AU142:AU146" si="208">SUM(AS142:AT142)</f>
        <v>0</v>
      </c>
      <c r="AV142" s="54"/>
      <c r="AW142" s="52"/>
      <c r="AX142" s="52"/>
      <c r="AY142" s="52"/>
      <c r="AZ142" s="55"/>
      <c r="BA142" s="56"/>
      <c r="BB142" s="56"/>
      <c r="BC142" s="57"/>
    </row>
    <row r="143" spans="1:55" ht="17.25" hidden="1" customHeight="1" x14ac:dyDescent="0.2">
      <c r="A143" s="971"/>
      <c r="B143" s="973"/>
      <c r="C143" s="976"/>
      <c r="D143" s="1027"/>
      <c r="E143" s="986"/>
      <c r="F143" s="982"/>
      <c r="G143" s="1006"/>
      <c r="H143" s="988"/>
      <c r="I143" s="993"/>
      <c r="J143" s="994"/>
      <c r="K143" s="1021"/>
      <c r="L143" s="1003"/>
      <c r="M143" s="173"/>
      <c r="N143" s="174"/>
      <c r="O143" s="175"/>
      <c r="P143" s="46"/>
      <c r="Q143" s="47"/>
      <c r="R143" s="1025"/>
      <c r="S143" s="48"/>
      <c r="T143" s="896"/>
      <c r="U143" s="49"/>
      <c r="V143" s="896"/>
      <c r="W143" s="49"/>
      <c r="X143" s="896"/>
      <c r="Y143" s="49"/>
      <c r="Z143" s="896"/>
      <c r="AA143" s="49"/>
      <c r="AB143" s="896"/>
      <c r="AC143" s="49"/>
      <c r="AD143" s="896"/>
      <c r="AE143" s="49"/>
      <c r="AF143" s="896"/>
      <c r="AG143" s="50"/>
      <c r="AH143" s="860"/>
      <c r="AI143" s="860"/>
      <c r="AJ143" s="900"/>
      <c r="AK143" s="102">
        <f t="shared" si="206"/>
        <v>0</v>
      </c>
      <c r="AL143" s="51"/>
      <c r="AM143" s="52"/>
      <c r="AN143" s="52"/>
      <c r="AO143" s="52"/>
      <c r="AP143" s="52"/>
      <c r="AQ143" s="52"/>
      <c r="AR143" s="53">
        <f t="shared" si="207"/>
        <v>0</v>
      </c>
      <c r="AS143" s="54"/>
      <c r="AT143" s="52"/>
      <c r="AU143" s="53">
        <f t="shared" si="208"/>
        <v>0</v>
      </c>
      <c r="AV143" s="54"/>
      <c r="AW143" s="52"/>
      <c r="AX143" s="52"/>
      <c r="AY143" s="52"/>
      <c r="AZ143" s="55"/>
      <c r="BA143" s="56"/>
      <c r="BB143" s="56"/>
      <c r="BC143" s="57"/>
    </row>
    <row r="144" spans="1:55" ht="17.25" hidden="1" customHeight="1" x14ac:dyDescent="0.2">
      <c r="A144" s="971"/>
      <c r="B144" s="973"/>
      <c r="C144" s="976"/>
      <c r="D144" s="1027"/>
      <c r="E144" s="986"/>
      <c r="F144" s="982"/>
      <c r="G144" s="1006"/>
      <c r="H144" s="988"/>
      <c r="I144" s="993"/>
      <c r="J144" s="994"/>
      <c r="K144" s="1021"/>
      <c r="L144" s="1003"/>
      <c r="M144" s="173"/>
      <c r="N144" s="174"/>
      <c r="O144" s="175"/>
      <c r="P144" s="46"/>
      <c r="Q144" s="47"/>
      <c r="R144" s="1025"/>
      <c r="S144" s="48"/>
      <c r="T144" s="896"/>
      <c r="U144" s="49"/>
      <c r="V144" s="896"/>
      <c r="W144" s="49"/>
      <c r="X144" s="896"/>
      <c r="Y144" s="49"/>
      <c r="Z144" s="896"/>
      <c r="AA144" s="49"/>
      <c r="AB144" s="896"/>
      <c r="AC144" s="49"/>
      <c r="AD144" s="896"/>
      <c r="AE144" s="49"/>
      <c r="AF144" s="896"/>
      <c r="AG144" s="50"/>
      <c r="AH144" s="860"/>
      <c r="AI144" s="860"/>
      <c r="AJ144" s="900"/>
      <c r="AK144" s="102">
        <f t="shared" si="206"/>
        <v>0</v>
      </c>
      <c r="AL144" s="51"/>
      <c r="AM144" s="52"/>
      <c r="AN144" s="52"/>
      <c r="AO144" s="52"/>
      <c r="AP144" s="52"/>
      <c r="AQ144" s="52"/>
      <c r="AR144" s="53">
        <f t="shared" si="207"/>
        <v>0</v>
      </c>
      <c r="AS144" s="54"/>
      <c r="AT144" s="52"/>
      <c r="AU144" s="53">
        <f t="shared" si="208"/>
        <v>0</v>
      </c>
      <c r="AV144" s="54"/>
      <c r="AW144" s="52"/>
      <c r="AX144" s="52"/>
      <c r="AY144" s="52"/>
      <c r="AZ144" s="55"/>
      <c r="BA144" s="56"/>
      <c r="BB144" s="56"/>
      <c r="BC144" s="57"/>
    </row>
    <row r="145" spans="1:55" ht="17.25" hidden="1" customHeight="1" x14ac:dyDescent="0.2">
      <c r="A145" s="971"/>
      <c r="B145" s="973"/>
      <c r="C145" s="976"/>
      <c r="D145" s="1027"/>
      <c r="E145" s="986"/>
      <c r="F145" s="982"/>
      <c r="G145" s="1006"/>
      <c r="H145" s="988"/>
      <c r="I145" s="993"/>
      <c r="J145" s="994"/>
      <c r="K145" s="1021"/>
      <c r="L145" s="1003"/>
      <c r="M145" s="173"/>
      <c r="N145" s="174"/>
      <c r="O145" s="175"/>
      <c r="P145" s="46"/>
      <c r="Q145" s="47"/>
      <c r="R145" s="1025"/>
      <c r="S145" s="48"/>
      <c r="T145" s="896"/>
      <c r="U145" s="49"/>
      <c r="V145" s="896"/>
      <c r="W145" s="49"/>
      <c r="X145" s="896"/>
      <c r="Y145" s="49"/>
      <c r="Z145" s="896"/>
      <c r="AA145" s="49"/>
      <c r="AB145" s="896"/>
      <c r="AC145" s="49"/>
      <c r="AD145" s="896"/>
      <c r="AE145" s="49"/>
      <c r="AF145" s="896"/>
      <c r="AG145" s="50"/>
      <c r="AH145" s="860"/>
      <c r="AI145" s="860"/>
      <c r="AJ145" s="900"/>
      <c r="AK145" s="102">
        <f t="shared" si="206"/>
        <v>0</v>
      </c>
      <c r="AL145" s="51"/>
      <c r="AM145" s="52"/>
      <c r="AN145" s="52"/>
      <c r="AO145" s="52"/>
      <c r="AP145" s="52"/>
      <c r="AQ145" s="52"/>
      <c r="AR145" s="53">
        <f t="shared" si="207"/>
        <v>0</v>
      </c>
      <c r="AS145" s="54"/>
      <c r="AT145" s="52"/>
      <c r="AU145" s="53">
        <f t="shared" si="208"/>
        <v>0</v>
      </c>
      <c r="AV145" s="54"/>
      <c r="AW145" s="52"/>
      <c r="AX145" s="52"/>
      <c r="AY145" s="52"/>
      <c r="AZ145" s="55"/>
      <c r="BA145" s="56"/>
      <c r="BB145" s="56"/>
      <c r="BC145" s="57"/>
    </row>
    <row r="146" spans="1:55" ht="17.25" hidden="1" customHeight="1" x14ac:dyDescent="0.2">
      <c r="A146" s="971"/>
      <c r="B146" s="973"/>
      <c r="C146" s="976"/>
      <c r="D146" s="1027"/>
      <c r="E146" s="986"/>
      <c r="F146" s="982"/>
      <c r="G146" s="1006"/>
      <c r="H146" s="988"/>
      <c r="I146" s="993"/>
      <c r="J146" s="994"/>
      <c r="K146" s="1021"/>
      <c r="L146" s="1003"/>
      <c r="M146" s="173"/>
      <c r="N146" s="174"/>
      <c r="O146" s="175"/>
      <c r="P146" s="46"/>
      <c r="Q146" s="47"/>
      <c r="R146" s="1025"/>
      <c r="S146" s="48"/>
      <c r="T146" s="896"/>
      <c r="U146" s="49"/>
      <c r="V146" s="896"/>
      <c r="W146" s="49"/>
      <c r="X146" s="896"/>
      <c r="Y146" s="49"/>
      <c r="Z146" s="896"/>
      <c r="AA146" s="49"/>
      <c r="AB146" s="896"/>
      <c r="AC146" s="49"/>
      <c r="AD146" s="896"/>
      <c r="AE146" s="49"/>
      <c r="AF146" s="896"/>
      <c r="AG146" s="50"/>
      <c r="AH146" s="860"/>
      <c r="AI146" s="860"/>
      <c r="AJ146" s="900"/>
      <c r="AK146" s="102">
        <f t="shared" si="206"/>
        <v>0</v>
      </c>
      <c r="AL146" s="51"/>
      <c r="AM146" s="52"/>
      <c r="AN146" s="52"/>
      <c r="AO146" s="52"/>
      <c r="AP146" s="52"/>
      <c r="AQ146" s="52"/>
      <c r="AR146" s="53">
        <f t="shared" si="207"/>
        <v>0</v>
      </c>
      <c r="AS146" s="54"/>
      <c r="AT146" s="52"/>
      <c r="AU146" s="53">
        <f t="shared" si="208"/>
        <v>0</v>
      </c>
      <c r="AV146" s="54"/>
      <c r="AW146" s="52"/>
      <c r="AX146" s="52"/>
      <c r="AY146" s="52"/>
      <c r="AZ146" s="55"/>
      <c r="BA146" s="56"/>
      <c r="BB146" s="56"/>
      <c r="BC146" s="57"/>
    </row>
    <row r="147" spans="1:55" ht="17.25" hidden="1" customHeight="1" x14ac:dyDescent="0.2">
      <c r="A147" s="971"/>
      <c r="B147" s="974"/>
      <c r="C147" s="977"/>
      <c r="D147" s="1028"/>
      <c r="E147" s="986"/>
      <c r="F147" s="983"/>
      <c r="G147" s="1007"/>
      <c r="H147" s="989"/>
      <c r="I147" s="993"/>
      <c r="J147" s="994"/>
      <c r="K147" s="1022"/>
      <c r="L147" s="1003"/>
      <c r="M147" s="176"/>
      <c r="N147" s="177"/>
      <c r="O147" s="178"/>
      <c r="P147" s="105"/>
      <c r="Q147" s="106"/>
      <c r="R147" s="1025"/>
      <c r="S147" s="107"/>
      <c r="T147" s="896"/>
      <c r="U147" s="108"/>
      <c r="V147" s="896"/>
      <c r="W147" s="108"/>
      <c r="X147" s="896"/>
      <c r="Y147" s="108"/>
      <c r="Z147" s="896"/>
      <c r="AA147" s="108"/>
      <c r="AB147" s="896"/>
      <c r="AC147" s="108"/>
      <c r="AD147" s="896"/>
      <c r="AE147" s="108"/>
      <c r="AF147" s="896"/>
      <c r="AG147" s="109"/>
      <c r="AH147" s="860"/>
      <c r="AI147" s="860"/>
      <c r="AJ147" s="901"/>
      <c r="AK147" s="102">
        <f t="shared" si="206"/>
        <v>0</v>
      </c>
      <c r="AL147" s="110"/>
      <c r="AM147" s="111"/>
      <c r="AN147" s="111"/>
      <c r="AO147" s="111"/>
      <c r="AP147" s="111"/>
      <c r="AQ147" s="111"/>
      <c r="AR147" s="53">
        <f t="shared" si="207"/>
        <v>0</v>
      </c>
      <c r="AS147" s="112"/>
      <c r="AT147" s="111"/>
      <c r="AU147" s="53">
        <f>SUM(AS147:AT147)</f>
        <v>0</v>
      </c>
      <c r="AV147" s="112"/>
      <c r="AW147" s="111"/>
      <c r="AX147" s="111"/>
      <c r="AY147" s="111"/>
      <c r="AZ147" s="113"/>
      <c r="BA147" s="114"/>
      <c r="BB147" s="114"/>
      <c r="BC147" s="115"/>
    </row>
    <row r="148" spans="1:55" ht="9.9499999999999993" hidden="1" customHeight="1" thickBot="1" x14ac:dyDescent="0.25">
      <c r="A148" s="972"/>
      <c r="B148" s="975"/>
      <c r="C148" s="978"/>
      <c r="D148" s="1029"/>
      <c r="E148" s="987"/>
      <c r="F148" s="984"/>
      <c r="G148" s="1008"/>
      <c r="H148" s="990"/>
      <c r="I148" s="995"/>
      <c r="J148" s="996"/>
      <c r="K148" s="1023"/>
      <c r="L148" s="1004"/>
      <c r="M148" s="179"/>
      <c r="N148" s="180"/>
      <c r="O148" s="181"/>
      <c r="P148" s="116"/>
      <c r="Q148" s="116"/>
      <c r="R148" s="1026"/>
      <c r="S148" s="182"/>
      <c r="T148" s="897"/>
      <c r="U148" s="183"/>
      <c r="V148" s="897"/>
      <c r="W148" s="183"/>
      <c r="X148" s="897"/>
      <c r="Y148" s="183"/>
      <c r="Z148" s="897"/>
      <c r="AA148" s="183"/>
      <c r="AB148" s="897"/>
      <c r="AC148" s="183"/>
      <c r="AD148" s="897"/>
      <c r="AE148" s="183"/>
      <c r="AF148" s="897"/>
      <c r="AG148" s="184"/>
      <c r="AH148" s="861"/>
      <c r="AI148" s="861"/>
      <c r="AJ148" s="117"/>
      <c r="AK148" s="118"/>
      <c r="AL148" s="185"/>
      <c r="AM148" s="186"/>
      <c r="AN148" s="186"/>
      <c r="AO148" s="186"/>
      <c r="AP148" s="186"/>
      <c r="AQ148" s="186"/>
      <c r="AR148" s="119"/>
      <c r="AS148" s="187"/>
      <c r="AT148" s="186"/>
      <c r="AU148" s="119"/>
      <c r="AV148" s="187"/>
      <c r="AW148" s="186"/>
      <c r="AX148" s="186"/>
      <c r="AY148" s="186"/>
      <c r="AZ148" s="188"/>
      <c r="BA148" s="189"/>
      <c r="BB148" s="189"/>
      <c r="BC148" s="190"/>
    </row>
    <row r="149" spans="1:55" ht="6" hidden="1" customHeight="1" x14ac:dyDescent="0.2">
      <c r="A149" s="155"/>
      <c r="B149" s="191"/>
      <c r="C149" s="191"/>
      <c r="D149" s="191"/>
      <c r="E149" s="191"/>
      <c r="F149" s="191"/>
      <c r="G149" s="191"/>
      <c r="H149" s="191"/>
      <c r="I149" s="1005"/>
      <c r="J149" s="1005"/>
      <c r="K149" s="191"/>
      <c r="L149" s="191"/>
      <c r="M149" s="191"/>
      <c r="N149" s="191"/>
      <c r="O149" s="191"/>
      <c r="P149" s="191"/>
      <c r="Q149" s="191"/>
      <c r="R149" s="191"/>
      <c r="S149" s="191"/>
      <c r="T149" s="191"/>
      <c r="U149" s="191"/>
      <c r="V149" s="191"/>
      <c r="W149" s="191"/>
      <c r="X149" s="191"/>
      <c r="Y149" s="191"/>
      <c r="Z149" s="191"/>
      <c r="AA149" s="191"/>
      <c r="AB149" s="191"/>
      <c r="AC149" s="191"/>
      <c r="AD149" s="191"/>
      <c r="AE149" s="191"/>
      <c r="AF149" s="191"/>
      <c r="AG149" s="191"/>
      <c r="AH149" s="191"/>
      <c r="AI149" s="191"/>
      <c r="AJ149" s="191"/>
      <c r="AK149" s="192"/>
      <c r="AL149" s="192"/>
      <c r="AM149" s="192"/>
      <c r="AN149" s="192"/>
      <c r="AO149" s="192"/>
      <c r="AP149" s="192"/>
      <c r="AQ149" s="193"/>
      <c r="AR149" s="192"/>
      <c r="AS149" s="192"/>
      <c r="AT149" s="192"/>
      <c r="AU149" s="192"/>
      <c r="AV149" s="192"/>
      <c r="AW149" s="192"/>
      <c r="AX149" s="192"/>
      <c r="AY149" s="192"/>
      <c r="AZ149" s="192"/>
      <c r="BA149" s="192"/>
      <c r="BB149" s="192"/>
      <c r="BC149" s="155"/>
    </row>
    <row r="150" spans="1:55" ht="72" hidden="1" customHeight="1" x14ac:dyDescent="0.2">
      <c r="A150" s="970">
        <v>14</v>
      </c>
      <c r="B150" s="160" t="s">
        <v>1705</v>
      </c>
      <c r="C150" s="161" t="s">
        <v>1706</v>
      </c>
      <c r="D150" s="162" t="s">
        <v>21</v>
      </c>
      <c r="E150" s="162" t="s">
        <v>1892</v>
      </c>
      <c r="F150" s="161" t="s">
        <v>1707</v>
      </c>
      <c r="G150" s="163" t="s">
        <v>1679</v>
      </c>
      <c r="H150" s="163" t="s">
        <v>1680</v>
      </c>
      <c r="I150" s="164" t="s">
        <v>1908</v>
      </c>
      <c r="J150" s="165">
        <f>+$N$3</f>
        <v>2019</v>
      </c>
      <c r="K150" s="163" t="s">
        <v>1925</v>
      </c>
      <c r="L150" s="164" t="s">
        <v>1926</v>
      </c>
      <c r="M150" s="161" t="s">
        <v>1708</v>
      </c>
      <c r="N150" s="161" t="s">
        <v>1709</v>
      </c>
      <c r="O150" s="161" t="s">
        <v>1710</v>
      </c>
      <c r="P150" s="161" t="s">
        <v>1711</v>
      </c>
      <c r="Q150" s="161" t="s">
        <v>1712</v>
      </c>
      <c r="R150" s="166">
        <f t="shared" ref="R150" si="209">SUM(R151:R157)</f>
        <v>0</v>
      </c>
      <c r="S150" s="167">
        <f t="shared" ref="S150" si="210">SUM(S151:S157)</f>
        <v>0</v>
      </c>
      <c r="T150" s="168">
        <f t="shared" ref="T150" si="211">SUM(T151:T157)</f>
        <v>0</v>
      </c>
      <c r="U150" s="169">
        <f t="shared" ref="U150" si="212">SUM(U151:U157)</f>
        <v>0</v>
      </c>
      <c r="V150" s="168">
        <f t="shared" ref="V150" si="213">SUM(V151:V157)</f>
        <v>0</v>
      </c>
      <c r="W150" s="169">
        <f t="shared" ref="W150" si="214">SUM(W151:W157)</f>
        <v>0</v>
      </c>
      <c r="X150" s="168">
        <f t="shared" ref="X150" si="215">SUM(X151:X157)</f>
        <v>0</v>
      </c>
      <c r="Y150" s="169">
        <f t="shared" ref="Y150" si="216">SUM(Y151:Y157)</f>
        <v>0</v>
      </c>
      <c r="Z150" s="168">
        <f t="shared" ref="Z150" si="217">SUM(Z151:Z157)</f>
        <v>0</v>
      </c>
      <c r="AA150" s="169">
        <f t="shared" ref="AA150" si="218">SUM(AA151:AA157)</f>
        <v>0</v>
      </c>
      <c r="AB150" s="168">
        <f t="shared" ref="AB150" si="219">SUM(AB151:AB157)</f>
        <v>0</v>
      </c>
      <c r="AC150" s="169">
        <f t="shared" ref="AC150" si="220">SUM(AC151:AC157)</f>
        <v>0</v>
      </c>
      <c r="AD150" s="168">
        <f t="shared" ref="AD150" si="221">SUM(AD151:AD157)</f>
        <v>0</v>
      </c>
      <c r="AE150" s="169">
        <f t="shared" ref="AE150" si="222">SUM(AE151:AE157)</f>
        <v>0</v>
      </c>
      <c r="AF150" s="168">
        <f t="shared" ref="AF150" si="223">SUM(AF151:AF157)</f>
        <v>0</v>
      </c>
      <c r="AG150" s="170">
        <f t="shared" ref="AG150" si="224">SUM(AG151:AG157)</f>
        <v>0</v>
      </c>
      <c r="AH150" s="858"/>
      <c r="AI150" s="858"/>
      <c r="AJ150" s="171">
        <f t="shared" ref="AJ150" si="225">SUM(AJ151:AJ157)</f>
        <v>0</v>
      </c>
      <c r="AK150" s="172">
        <f t="shared" ref="AK150" si="226">SUM(AK151:AK157)</f>
        <v>0</v>
      </c>
      <c r="AL150" s="41">
        <f t="shared" ref="AL150" si="227">SUM(AL151:AL157)</f>
        <v>0</v>
      </c>
      <c r="AM150" s="42">
        <f t="shared" ref="AM150" si="228">SUM(AM151:AM157)</f>
        <v>0</v>
      </c>
      <c r="AN150" s="42">
        <f t="shared" ref="AN150" si="229">SUM(AN151:AN157)</f>
        <v>0</v>
      </c>
      <c r="AO150" s="42">
        <f t="shared" ref="AO150" si="230">SUM(AO151:AO157)</f>
        <v>0</v>
      </c>
      <c r="AP150" s="42">
        <f t="shared" ref="AP150" si="231">SUM(AP151:AP157)</f>
        <v>0</v>
      </c>
      <c r="AQ150" s="42">
        <f t="shared" ref="AQ150" si="232">SUM(AQ151:AQ157)</f>
        <v>0</v>
      </c>
      <c r="AR150" s="43">
        <f t="shared" ref="AR150" si="233">SUM(AR151:AR157)</f>
        <v>0</v>
      </c>
      <c r="AS150" s="103">
        <f t="shared" ref="AS150" si="234">SUM(AS151:AS157)</f>
        <v>0</v>
      </c>
      <c r="AT150" s="42">
        <f t="shared" ref="AT150" si="235">SUM(AT151:AT157)</f>
        <v>0</v>
      </c>
      <c r="AU150" s="43">
        <f t="shared" ref="AU150" si="236">SUM(AU151:AU157)</f>
        <v>0</v>
      </c>
      <c r="AV150" s="103">
        <f t="shared" ref="AV150" si="237">SUM(AV151:AV157)</f>
        <v>0</v>
      </c>
      <c r="AW150" s="42">
        <f t="shared" ref="AW150" si="238">SUM(AW151:AW157)</f>
        <v>0</v>
      </c>
      <c r="AX150" s="42">
        <f t="shared" ref="AX150" si="239">SUM(AX151:AX157)</f>
        <v>0</v>
      </c>
      <c r="AY150" s="42">
        <f t="shared" ref="AY150" si="240">SUM(AY151:AY157)</f>
        <v>0</v>
      </c>
      <c r="AZ150" s="104">
        <f t="shared" ref="AZ150" si="241">SUM(AZ151:AZ157)</f>
        <v>0</v>
      </c>
      <c r="BA150" s="44" t="s">
        <v>1685</v>
      </c>
      <c r="BB150" s="44" t="s">
        <v>1686</v>
      </c>
      <c r="BC150" s="45" t="s">
        <v>1687</v>
      </c>
    </row>
    <row r="151" spans="1:55" ht="17.25" hidden="1" customHeight="1" x14ac:dyDescent="0.2">
      <c r="A151" s="971"/>
      <c r="B151" s="973" t="str">
        <f>VLOOKUP($D$9,'PROYECTOS REGISTRADOS'!$A$2:$D$82,4,0)</f>
        <v>Mejoramiento de la Cobertura de Alcantarillado en el Área Urbana y Área Rural en el Municipio de Tocancipá, Cundinamarca, Centro Oriente</v>
      </c>
      <c r="C151" s="976" t="str">
        <f>VLOOKUP($D$9,'PROYECTOS REGISTRADOS'!$A$2:$D$82,3,0)</f>
        <v>2016-25817-0033</v>
      </c>
      <c r="D151" s="1027"/>
      <c r="E151" s="985" t="str">
        <f>IF(D151=0,"0-0",(VLOOKUP(D151,'CONSOLIDADO PLAN DESARROLLO'!$EL$9:$ET$304,2,0)))</f>
        <v>0-0</v>
      </c>
      <c r="F151" s="982" t="str">
        <f>IF(D151=0,"0-0",(VLOOKUP(D151,'CONSOLIDADO PLAN DESARROLLO'!$EL$9:$ET$304,3,0)))</f>
        <v>0-0</v>
      </c>
      <c r="G151" s="1006" t="str">
        <f>IF(D151=0,"0-0",(VLOOKUP(D151,'CONSOLIDADO PLAN DESARROLLO'!$EL$9:$ET$304,4,0)))</f>
        <v>0-0</v>
      </c>
      <c r="H151" s="988" t="str">
        <f>IF(D151=0,"0-0",(VLOOKUP(D151,'CONSOLIDADO PLAN DESARROLLO'!$EL$9:$ET$304,5,0)))</f>
        <v>0-0</v>
      </c>
      <c r="I151" s="991" t="str">
        <f>IF(D151=0,"0-0",(VLOOKUP(D151,'CONSOLIDADO PLAN DESARROLLO'!$EL$9:$ET$304,$R$3,0)))</f>
        <v>0-0</v>
      </c>
      <c r="J151" s="992"/>
      <c r="K151" s="1021"/>
      <c r="L151" s="1002"/>
      <c r="M151" s="173"/>
      <c r="N151" s="174"/>
      <c r="O151" s="175"/>
      <c r="P151" s="46"/>
      <c r="Q151" s="47"/>
      <c r="R151" s="1024"/>
      <c r="S151" s="48"/>
      <c r="T151" s="895"/>
      <c r="U151" s="49"/>
      <c r="V151" s="895"/>
      <c r="W151" s="49"/>
      <c r="X151" s="895"/>
      <c r="Y151" s="49"/>
      <c r="Z151" s="895"/>
      <c r="AA151" s="49"/>
      <c r="AB151" s="895"/>
      <c r="AC151" s="49"/>
      <c r="AD151" s="895"/>
      <c r="AE151" s="49"/>
      <c r="AF151" s="895"/>
      <c r="AG151" s="50"/>
      <c r="AH151" s="859"/>
      <c r="AI151" s="859"/>
      <c r="AJ151" s="899">
        <f>+R151+T151+V151+X151+Z151+AB151+AD151+AF151</f>
        <v>0</v>
      </c>
      <c r="AK151" s="102">
        <f t="shared" ref="AK151:AK156" si="242">AC151+AE151+AG151+S151+U151+W151+Y151+AA151</f>
        <v>0</v>
      </c>
      <c r="AL151" s="51"/>
      <c r="AM151" s="52"/>
      <c r="AN151" s="52"/>
      <c r="AO151" s="52"/>
      <c r="AP151" s="52"/>
      <c r="AQ151" s="52"/>
      <c r="AR151" s="53">
        <f t="shared" ref="AR151:AR156" si="243">SUM(AL151:AQ151)</f>
        <v>0</v>
      </c>
      <c r="AS151" s="54"/>
      <c r="AT151" s="52"/>
      <c r="AU151" s="53">
        <f t="shared" ref="AU151:AU155" si="244">SUM(AS151:AT151)</f>
        <v>0</v>
      </c>
      <c r="AV151" s="54"/>
      <c r="AW151" s="52"/>
      <c r="AX151" s="52"/>
      <c r="AY151" s="52"/>
      <c r="AZ151" s="55"/>
      <c r="BA151" s="56"/>
      <c r="BB151" s="56"/>
      <c r="BC151" s="57"/>
    </row>
    <row r="152" spans="1:55" ht="17.25" hidden="1" customHeight="1" x14ac:dyDescent="0.2">
      <c r="A152" s="971"/>
      <c r="B152" s="973"/>
      <c r="C152" s="976"/>
      <c r="D152" s="1027"/>
      <c r="E152" s="986"/>
      <c r="F152" s="982"/>
      <c r="G152" s="1006"/>
      <c r="H152" s="988"/>
      <c r="I152" s="993"/>
      <c r="J152" s="994"/>
      <c r="K152" s="1021"/>
      <c r="L152" s="1003"/>
      <c r="M152" s="173"/>
      <c r="N152" s="174"/>
      <c r="O152" s="175"/>
      <c r="P152" s="46"/>
      <c r="Q152" s="47"/>
      <c r="R152" s="1025"/>
      <c r="S152" s="48"/>
      <c r="T152" s="896"/>
      <c r="U152" s="49"/>
      <c r="V152" s="896"/>
      <c r="W152" s="49"/>
      <c r="X152" s="896"/>
      <c r="Y152" s="49"/>
      <c r="Z152" s="896"/>
      <c r="AA152" s="49"/>
      <c r="AB152" s="896"/>
      <c r="AC152" s="49"/>
      <c r="AD152" s="896"/>
      <c r="AE152" s="49"/>
      <c r="AF152" s="896"/>
      <c r="AG152" s="50"/>
      <c r="AH152" s="860"/>
      <c r="AI152" s="860"/>
      <c r="AJ152" s="900"/>
      <c r="AK152" s="102">
        <f t="shared" si="242"/>
        <v>0</v>
      </c>
      <c r="AL152" s="51"/>
      <c r="AM152" s="52"/>
      <c r="AN152" s="52"/>
      <c r="AO152" s="52"/>
      <c r="AP152" s="52"/>
      <c r="AQ152" s="52"/>
      <c r="AR152" s="53">
        <f t="shared" si="243"/>
        <v>0</v>
      </c>
      <c r="AS152" s="54"/>
      <c r="AT152" s="52"/>
      <c r="AU152" s="53">
        <f t="shared" si="244"/>
        <v>0</v>
      </c>
      <c r="AV152" s="54"/>
      <c r="AW152" s="52"/>
      <c r="AX152" s="52"/>
      <c r="AY152" s="52"/>
      <c r="AZ152" s="55"/>
      <c r="BA152" s="56"/>
      <c r="BB152" s="56"/>
      <c r="BC152" s="57"/>
    </row>
    <row r="153" spans="1:55" ht="17.25" hidden="1" customHeight="1" x14ac:dyDescent="0.2">
      <c r="A153" s="971"/>
      <c r="B153" s="973"/>
      <c r="C153" s="976"/>
      <c r="D153" s="1027"/>
      <c r="E153" s="986"/>
      <c r="F153" s="982"/>
      <c r="G153" s="1006"/>
      <c r="H153" s="988"/>
      <c r="I153" s="993"/>
      <c r="J153" s="994"/>
      <c r="K153" s="1021"/>
      <c r="L153" s="1003"/>
      <c r="M153" s="173"/>
      <c r="N153" s="174"/>
      <c r="O153" s="175"/>
      <c r="P153" s="46"/>
      <c r="Q153" s="47"/>
      <c r="R153" s="1025"/>
      <c r="S153" s="48"/>
      <c r="T153" s="896"/>
      <c r="U153" s="49"/>
      <c r="V153" s="896"/>
      <c r="W153" s="49"/>
      <c r="X153" s="896"/>
      <c r="Y153" s="49"/>
      <c r="Z153" s="896"/>
      <c r="AA153" s="49"/>
      <c r="AB153" s="896"/>
      <c r="AC153" s="49"/>
      <c r="AD153" s="896"/>
      <c r="AE153" s="49"/>
      <c r="AF153" s="896"/>
      <c r="AG153" s="50"/>
      <c r="AH153" s="860"/>
      <c r="AI153" s="860"/>
      <c r="AJ153" s="900"/>
      <c r="AK153" s="102">
        <f t="shared" si="242"/>
        <v>0</v>
      </c>
      <c r="AL153" s="51"/>
      <c r="AM153" s="52"/>
      <c r="AN153" s="52"/>
      <c r="AO153" s="52"/>
      <c r="AP153" s="52"/>
      <c r="AQ153" s="52"/>
      <c r="AR153" s="53">
        <f t="shared" si="243"/>
        <v>0</v>
      </c>
      <c r="AS153" s="54"/>
      <c r="AT153" s="52"/>
      <c r="AU153" s="53">
        <f t="shared" si="244"/>
        <v>0</v>
      </c>
      <c r="AV153" s="54"/>
      <c r="AW153" s="52"/>
      <c r="AX153" s="52"/>
      <c r="AY153" s="52"/>
      <c r="AZ153" s="55"/>
      <c r="BA153" s="56"/>
      <c r="BB153" s="56"/>
      <c r="BC153" s="57"/>
    </row>
    <row r="154" spans="1:55" ht="17.25" hidden="1" customHeight="1" x14ac:dyDescent="0.2">
      <c r="A154" s="971"/>
      <c r="B154" s="973"/>
      <c r="C154" s="976"/>
      <c r="D154" s="1027"/>
      <c r="E154" s="986"/>
      <c r="F154" s="982"/>
      <c r="G154" s="1006"/>
      <c r="H154" s="988"/>
      <c r="I154" s="993"/>
      <c r="J154" s="994"/>
      <c r="K154" s="1021"/>
      <c r="L154" s="1003"/>
      <c r="M154" s="173"/>
      <c r="N154" s="174"/>
      <c r="O154" s="175"/>
      <c r="P154" s="46"/>
      <c r="Q154" s="47"/>
      <c r="R154" s="1025"/>
      <c r="S154" s="48"/>
      <c r="T154" s="896"/>
      <c r="U154" s="49"/>
      <c r="V154" s="896"/>
      <c r="W154" s="49"/>
      <c r="X154" s="896"/>
      <c r="Y154" s="49"/>
      <c r="Z154" s="896"/>
      <c r="AA154" s="49"/>
      <c r="AB154" s="896"/>
      <c r="AC154" s="49"/>
      <c r="AD154" s="896"/>
      <c r="AE154" s="49"/>
      <c r="AF154" s="896"/>
      <c r="AG154" s="50"/>
      <c r="AH154" s="860"/>
      <c r="AI154" s="860"/>
      <c r="AJ154" s="900"/>
      <c r="AK154" s="102">
        <f t="shared" si="242"/>
        <v>0</v>
      </c>
      <c r="AL154" s="51"/>
      <c r="AM154" s="52"/>
      <c r="AN154" s="52"/>
      <c r="AO154" s="52"/>
      <c r="AP154" s="52"/>
      <c r="AQ154" s="52"/>
      <c r="AR154" s="53">
        <f t="shared" si="243"/>
        <v>0</v>
      </c>
      <c r="AS154" s="54"/>
      <c r="AT154" s="52"/>
      <c r="AU154" s="53">
        <f t="shared" si="244"/>
        <v>0</v>
      </c>
      <c r="AV154" s="54"/>
      <c r="AW154" s="52"/>
      <c r="AX154" s="52"/>
      <c r="AY154" s="52"/>
      <c r="AZ154" s="55"/>
      <c r="BA154" s="56"/>
      <c r="BB154" s="56"/>
      <c r="BC154" s="57"/>
    </row>
    <row r="155" spans="1:55" ht="17.25" hidden="1" customHeight="1" x14ac:dyDescent="0.2">
      <c r="A155" s="971"/>
      <c r="B155" s="973"/>
      <c r="C155" s="976"/>
      <c r="D155" s="1027"/>
      <c r="E155" s="986"/>
      <c r="F155" s="982"/>
      <c r="G155" s="1006"/>
      <c r="H155" s="988"/>
      <c r="I155" s="993"/>
      <c r="J155" s="994"/>
      <c r="K155" s="1021"/>
      <c r="L155" s="1003"/>
      <c r="M155" s="173"/>
      <c r="N155" s="174"/>
      <c r="O155" s="175"/>
      <c r="P155" s="46"/>
      <c r="Q155" s="47"/>
      <c r="R155" s="1025"/>
      <c r="S155" s="48"/>
      <c r="T155" s="896"/>
      <c r="U155" s="49"/>
      <c r="V155" s="896"/>
      <c r="W155" s="49"/>
      <c r="X155" s="896"/>
      <c r="Y155" s="49"/>
      <c r="Z155" s="896"/>
      <c r="AA155" s="49"/>
      <c r="AB155" s="896"/>
      <c r="AC155" s="49"/>
      <c r="AD155" s="896"/>
      <c r="AE155" s="49"/>
      <c r="AF155" s="896"/>
      <c r="AG155" s="50"/>
      <c r="AH155" s="860"/>
      <c r="AI155" s="860"/>
      <c r="AJ155" s="900"/>
      <c r="AK155" s="102">
        <f t="shared" si="242"/>
        <v>0</v>
      </c>
      <c r="AL155" s="51"/>
      <c r="AM155" s="52"/>
      <c r="AN155" s="52"/>
      <c r="AO155" s="52"/>
      <c r="AP155" s="52"/>
      <c r="AQ155" s="52"/>
      <c r="AR155" s="53">
        <f t="shared" si="243"/>
        <v>0</v>
      </c>
      <c r="AS155" s="54"/>
      <c r="AT155" s="52"/>
      <c r="AU155" s="53">
        <f t="shared" si="244"/>
        <v>0</v>
      </c>
      <c r="AV155" s="54"/>
      <c r="AW155" s="52"/>
      <c r="AX155" s="52"/>
      <c r="AY155" s="52"/>
      <c r="AZ155" s="55"/>
      <c r="BA155" s="56"/>
      <c r="BB155" s="56"/>
      <c r="BC155" s="57"/>
    </row>
    <row r="156" spans="1:55" ht="17.25" hidden="1" customHeight="1" x14ac:dyDescent="0.2">
      <c r="A156" s="971"/>
      <c r="B156" s="974"/>
      <c r="C156" s="977"/>
      <c r="D156" s="1028"/>
      <c r="E156" s="986"/>
      <c r="F156" s="983"/>
      <c r="G156" s="1007"/>
      <c r="H156" s="989"/>
      <c r="I156" s="993"/>
      <c r="J156" s="994"/>
      <c r="K156" s="1022"/>
      <c r="L156" s="1003"/>
      <c r="M156" s="176"/>
      <c r="N156" s="177"/>
      <c r="O156" s="178"/>
      <c r="P156" s="105"/>
      <c r="Q156" s="106"/>
      <c r="R156" s="1025"/>
      <c r="S156" s="107"/>
      <c r="T156" s="896"/>
      <c r="U156" s="108"/>
      <c r="V156" s="896"/>
      <c r="W156" s="108"/>
      <c r="X156" s="896"/>
      <c r="Y156" s="108"/>
      <c r="Z156" s="896"/>
      <c r="AA156" s="108"/>
      <c r="AB156" s="896"/>
      <c r="AC156" s="108"/>
      <c r="AD156" s="896"/>
      <c r="AE156" s="108"/>
      <c r="AF156" s="896"/>
      <c r="AG156" s="109"/>
      <c r="AH156" s="860"/>
      <c r="AI156" s="860"/>
      <c r="AJ156" s="901"/>
      <c r="AK156" s="102">
        <f t="shared" si="242"/>
        <v>0</v>
      </c>
      <c r="AL156" s="110"/>
      <c r="AM156" s="111"/>
      <c r="AN156" s="111"/>
      <c r="AO156" s="111"/>
      <c r="AP156" s="111"/>
      <c r="AQ156" s="111"/>
      <c r="AR156" s="53">
        <f t="shared" si="243"/>
        <v>0</v>
      </c>
      <c r="AS156" s="112"/>
      <c r="AT156" s="111"/>
      <c r="AU156" s="53">
        <f>SUM(AS156:AT156)</f>
        <v>0</v>
      </c>
      <c r="AV156" s="112"/>
      <c r="AW156" s="111"/>
      <c r="AX156" s="111"/>
      <c r="AY156" s="111"/>
      <c r="AZ156" s="113"/>
      <c r="BA156" s="114"/>
      <c r="BB156" s="114"/>
      <c r="BC156" s="115"/>
    </row>
    <row r="157" spans="1:55" ht="9.9499999999999993" hidden="1" customHeight="1" thickBot="1" x14ac:dyDescent="0.25">
      <c r="A157" s="972"/>
      <c r="B157" s="975"/>
      <c r="C157" s="978"/>
      <c r="D157" s="1029"/>
      <c r="E157" s="987"/>
      <c r="F157" s="984"/>
      <c r="G157" s="1008"/>
      <c r="H157" s="990"/>
      <c r="I157" s="995"/>
      <c r="J157" s="996"/>
      <c r="K157" s="1023"/>
      <c r="L157" s="1004"/>
      <c r="M157" s="179"/>
      <c r="N157" s="180"/>
      <c r="O157" s="181"/>
      <c r="P157" s="116"/>
      <c r="Q157" s="116"/>
      <c r="R157" s="1026"/>
      <c r="S157" s="182"/>
      <c r="T157" s="897"/>
      <c r="U157" s="183"/>
      <c r="V157" s="897"/>
      <c r="W157" s="183"/>
      <c r="X157" s="897"/>
      <c r="Y157" s="183"/>
      <c r="Z157" s="897"/>
      <c r="AA157" s="183"/>
      <c r="AB157" s="897"/>
      <c r="AC157" s="183"/>
      <c r="AD157" s="897"/>
      <c r="AE157" s="183"/>
      <c r="AF157" s="897"/>
      <c r="AG157" s="184"/>
      <c r="AH157" s="861"/>
      <c r="AI157" s="861"/>
      <c r="AJ157" s="117"/>
      <c r="AK157" s="118"/>
      <c r="AL157" s="185"/>
      <c r="AM157" s="186"/>
      <c r="AN157" s="186"/>
      <c r="AO157" s="186"/>
      <c r="AP157" s="186"/>
      <c r="AQ157" s="186"/>
      <c r="AR157" s="119"/>
      <c r="AS157" s="187"/>
      <c r="AT157" s="186"/>
      <c r="AU157" s="119"/>
      <c r="AV157" s="187"/>
      <c r="AW157" s="186"/>
      <c r="AX157" s="186"/>
      <c r="AY157" s="186"/>
      <c r="AZ157" s="188"/>
      <c r="BA157" s="189"/>
      <c r="BB157" s="189"/>
      <c r="BC157" s="190"/>
    </row>
    <row r="158" spans="1:55" ht="6" hidden="1" customHeight="1" x14ac:dyDescent="0.2">
      <c r="A158" s="155"/>
      <c r="B158" s="191"/>
      <c r="C158" s="191"/>
      <c r="D158" s="191"/>
      <c r="E158" s="191"/>
      <c r="F158" s="191"/>
      <c r="G158" s="191"/>
      <c r="H158" s="191"/>
      <c r="I158" s="1005"/>
      <c r="J158" s="1005"/>
      <c r="K158" s="191"/>
      <c r="L158" s="191"/>
      <c r="M158" s="191"/>
      <c r="N158" s="191"/>
      <c r="O158" s="191"/>
      <c r="P158" s="191"/>
      <c r="Q158" s="191"/>
      <c r="R158" s="191"/>
      <c r="S158" s="191"/>
      <c r="T158" s="191"/>
      <c r="U158" s="191"/>
      <c r="V158" s="191"/>
      <c r="W158" s="191"/>
      <c r="X158" s="191"/>
      <c r="Y158" s="191"/>
      <c r="Z158" s="191"/>
      <c r="AA158" s="191"/>
      <c r="AB158" s="191"/>
      <c r="AC158" s="191"/>
      <c r="AD158" s="191"/>
      <c r="AE158" s="191"/>
      <c r="AF158" s="191"/>
      <c r="AG158" s="191"/>
      <c r="AH158" s="191"/>
      <c r="AI158" s="191"/>
      <c r="AJ158" s="191"/>
      <c r="AK158" s="192"/>
      <c r="AL158" s="192"/>
      <c r="AM158" s="192"/>
      <c r="AN158" s="192"/>
      <c r="AO158" s="192"/>
      <c r="AP158" s="192"/>
      <c r="AQ158" s="193"/>
      <c r="AR158" s="192"/>
      <c r="AS158" s="192"/>
      <c r="AT158" s="192"/>
      <c r="AU158" s="192"/>
      <c r="AV158" s="192"/>
      <c r="AW158" s="192"/>
      <c r="AX158" s="192"/>
      <c r="AY158" s="192"/>
      <c r="AZ158" s="192"/>
      <c r="BA158" s="192"/>
      <c r="BB158" s="192"/>
      <c r="BC158" s="155"/>
    </row>
    <row r="159" spans="1:55" ht="72" hidden="1" customHeight="1" x14ac:dyDescent="0.2">
      <c r="A159" s="970">
        <v>15</v>
      </c>
      <c r="B159" s="160" t="s">
        <v>1705</v>
      </c>
      <c r="C159" s="161" t="s">
        <v>1706</v>
      </c>
      <c r="D159" s="162" t="s">
        <v>21</v>
      </c>
      <c r="E159" s="162" t="s">
        <v>1892</v>
      </c>
      <c r="F159" s="161" t="s">
        <v>1707</v>
      </c>
      <c r="G159" s="163" t="s">
        <v>1679</v>
      </c>
      <c r="H159" s="163" t="s">
        <v>1680</v>
      </c>
      <c r="I159" s="164" t="s">
        <v>1908</v>
      </c>
      <c r="J159" s="165">
        <f>+$N$3</f>
        <v>2019</v>
      </c>
      <c r="K159" s="163" t="s">
        <v>1925</v>
      </c>
      <c r="L159" s="164" t="s">
        <v>1926</v>
      </c>
      <c r="M159" s="161" t="s">
        <v>1708</v>
      </c>
      <c r="N159" s="161" t="s">
        <v>1709</v>
      </c>
      <c r="O159" s="161" t="s">
        <v>1710</v>
      </c>
      <c r="P159" s="161" t="s">
        <v>1711</v>
      </c>
      <c r="Q159" s="161" t="s">
        <v>1712</v>
      </c>
      <c r="R159" s="166">
        <f t="shared" ref="R159" si="245">SUM(R160:R166)</f>
        <v>0</v>
      </c>
      <c r="S159" s="167">
        <f t="shared" ref="S159" si="246">SUM(S160:S166)</f>
        <v>0</v>
      </c>
      <c r="T159" s="168">
        <f t="shared" ref="T159" si="247">SUM(T160:T166)</f>
        <v>0</v>
      </c>
      <c r="U159" s="169">
        <f t="shared" ref="U159" si="248">SUM(U160:U166)</f>
        <v>0</v>
      </c>
      <c r="V159" s="168">
        <f t="shared" ref="V159" si="249">SUM(V160:V166)</f>
        <v>0</v>
      </c>
      <c r="W159" s="169">
        <f t="shared" ref="W159" si="250">SUM(W160:W166)</f>
        <v>0</v>
      </c>
      <c r="X159" s="168">
        <f t="shared" ref="X159" si="251">SUM(X160:X166)</f>
        <v>0</v>
      </c>
      <c r="Y159" s="169">
        <f t="shared" ref="Y159" si="252">SUM(Y160:Y166)</f>
        <v>0</v>
      </c>
      <c r="Z159" s="168">
        <f t="shared" ref="Z159" si="253">SUM(Z160:Z166)</f>
        <v>0</v>
      </c>
      <c r="AA159" s="169">
        <f t="shared" ref="AA159" si="254">SUM(AA160:AA166)</f>
        <v>0</v>
      </c>
      <c r="AB159" s="168">
        <f t="shared" ref="AB159" si="255">SUM(AB160:AB166)</f>
        <v>0</v>
      </c>
      <c r="AC159" s="169">
        <f t="shared" ref="AC159" si="256">SUM(AC160:AC166)</f>
        <v>0</v>
      </c>
      <c r="AD159" s="168">
        <f t="shared" ref="AD159" si="257">SUM(AD160:AD166)</f>
        <v>0</v>
      </c>
      <c r="AE159" s="169">
        <f t="shared" ref="AE159" si="258">SUM(AE160:AE166)</f>
        <v>0</v>
      </c>
      <c r="AF159" s="168">
        <f t="shared" ref="AF159" si="259">SUM(AF160:AF166)</f>
        <v>0</v>
      </c>
      <c r="AG159" s="170">
        <f t="shared" ref="AG159" si="260">SUM(AG160:AG166)</f>
        <v>0</v>
      </c>
      <c r="AH159" s="858"/>
      <c r="AI159" s="858"/>
      <c r="AJ159" s="171">
        <f t="shared" ref="AJ159" si="261">SUM(AJ160:AJ166)</f>
        <v>0</v>
      </c>
      <c r="AK159" s="172">
        <f t="shared" ref="AK159" si="262">SUM(AK160:AK166)</f>
        <v>0</v>
      </c>
      <c r="AL159" s="41">
        <f t="shared" ref="AL159" si="263">SUM(AL160:AL166)</f>
        <v>0</v>
      </c>
      <c r="AM159" s="42">
        <f t="shared" ref="AM159" si="264">SUM(AM160:AM166)</f>
        <v>0</v>
      </c>
      <c r="AN159" s="42">
        <f t="shared" ref="AN159" si="265">SUM(AN160:AN166)</f>
        <v>0</v>
      </c>
      <c r="AO159" s="42">
        <f t="shared" ref="AO159" si="266">SUM(AO160:AO166)</f>
        <v>0</v>
      </c>
      <c r="AP159" s="42">
        <f t="shared" ref="AP159" si="267">SUM(AP160:AP166)</f>
        <v>0</v>
      </c>
      <c r="AQ159" s="42">
        <f t="shared" ref="AQ159" si="268">SUM(AQ160:AQ166)</f>
        <v>0</v>
      </c>
      <c r="AR159" s="43">
        <f t="shared" ref="AR159" si="269">SUM(AR160:AR166)</f>
        <v>0</v>
      </c>
      <c r="AS159" s="103">
        <f t="shared" ref="AS159" si="270">SUM(AS160:AS166)</f>
        <v>0</v>
      </c>
      <c r="AT159" s="42">
        <f t="shared" ref="AT159" si="271">SUM(AT160:AT166)</f>
        <v>0</v>
      </c>
      <c r="AU159" s="43">
        <f t="shared" ref="AU159" si="272">SUM(AU160:AU166)</f>
        <v>0</v>
      </c>
      <c r="AV159" s="103">
        <f t="shared" ref="AV159" si="273">SUM(AV160:AV166)</f>
        <v>0</v>
      </c>
      <c r="AW159" s="42">
        <f t="shared" ref="AW159" si="274">SUM(AW160:AW166)</f>
        <v>0</v>
      </c>
      <c r="AX159" s="42">
        <f t="shared" ref="AX159" si="275">SUM(AX160:AX166)</f>
        <v>0</v>
      </c>
      <c r="AY159" s="42">
        <f t="shared" ref="AY159" si="276">SUM(AY160:AY166)</f>
        <v>0</v>
      </c>
      <c r="AZ159" s="104">
        <f t="shared" ref="AZ159" si="277">SUM(AZ160:AZ166)</f>
        <v>0</v>
      </c>
      <c r="BA159" s="44" t="s">
        <v>1685</v>
      </c>
      <c r="BB159" s="44" t="s">
        <v>1686</v>
      </c>
      <c r="BC159" s="45" t="s">
        <v>1687</v>
      </c>
    </row>
    <row r="160" spans="1:55" ht="17.25" hidden="1" customHeight="1" x14ac:dyDescent="0.2">
      <c r="A160" s="971"/>
      <c r="B160" s="973" t="str">
        <f>VLOOKUP($D$9,'PROYECTOS REGISTRADOS'!$A$2:$D$82,4,0)</f>
        <v>Mejoramiento de la Cobertura de Alcantarillado en el Área Urbana y Área Rural en el Municipio de Tocancipá, Cundinamarca, Centro Oriente</v>
      </c>
      <c r="C160" s="976" t="str">
        <f>VLOOKUP($D$9,'PROYECTOS REGISTRADOS'!$A$2:$D$82,3,0)</f>
        <v>2016-25817-0033</v>
      </c>
      <c r="D160" s="1027"/>
      <c r="E160" s="985" t="str">
        <f>IF(D160=0,"0-0",(VLOOKUP(D160,'CONSOLIDADO PLAN DESARROLLO'!$EL$9:$ET$304,2,0)))</f>
        <v>0-0</v>
      </c>
      <c r="F160" s="982" t="str">
        <f>IF(D160=0,"0-0",(VLOOKUP(D160,'CONSOLIDADO PLAN DESARROLLO'!$EL$9:$ET$304,3,0)))</f>
        <v>0-0</v>
      </c>
      <c r="G160" s="1006" t="str">
        <f>IF(D160=0,"0-0",(VLOOKUP(D160,'CONSOLIDADO PLAN DESARROLLO'!$EL$9:$ET$304,4,0)))</f>
        <v>0-0</v>
      </c>
      <c r="H160" s="988" t="str">
        <f>IF(D160=0,"0-0",(VLOOKUP(D160,'CONSOLIDADO PLAN DESARROLLO'!$EL$9:$ET$304,5,0)))</f>
        <v>0-0</v>
      </c>
      <c r="I160" s="991" t="str">
        <f>IF(D160=0,"0-0",(VLOOKUP(D160,'CONSOLIDADO PLAN DESARROLLO'!$EL$9:$ET$304,$R$3,0)))</f>
        <v>0-0</v>
      </c>
      <c r="J160" s="992"/>
      <c r="K160" s="1021"/>
      <c r="L160" s="1002"/>
      <c r="M160" s="173"/>
      <c r="N160" s="174"/>
      <c r="O160" s="175"/>
      <c r="P160" s="46"/>
      <c r="Q160" s="47"/>
      <c r="R160" s="1024"/>
      <c r="S160" s="48"/>
      <c r="T160" s="895"/>
      <c r="U160" s="49"/>
      <c r="V160" s="895"/>
      <c r="W160" s="49"/>
      <c r="X160" s="895"/>
      <c r="Y160" s="49"/>
      <c r="Z160" s="895"/>
      <c r="AA160" s="49"/>
      <c r="AB160" s="895"/>
      <c r="AC160" s="49"/>
      <c r="AD160" s="895"/>
      <c r="AE160" s="49"/>
      <c r="AF160" s="895"/>
      <c r="AG160" s="50"/>
      <c r="AH160" s="859"/>
      <c r="AI160" s="859"/>
      <c r="AJ160" s="899">
        <f>+R160+T160+V160+X160+Z160+AB160+AD160+AF160</f>
        <v>0</v>
      </c>
      <c r="AK160" s="102">
        <f t="shared" ref="AK160:AK165" si="278">AC160+AE160+AG160+S160+U160+W160+Y160+AA160</f>
        <v>0</v>
      </c>
      <c r="AL160" s="51"/>
      <c r="AM160" s="52"/>
      <c r="AN160" s="52"/>
      <c r="AO160" s="52"/>
      <c r="AP160" s="52"/>
      <c r="AQ160" s="52"/>
      <c r="AR160" s="53">
        <f t="shared" ref="AR160:AR165" si="279">SUM(AL160:AQ160)</f>
        <v>0</v>
      </c>
      <c r="AS160" s="54"/>
      <c r="AT160" s="52"/>
      <c r="AU160" s="53">
        <f t="shared" ref="AU160:AU164" si="280">SUM(AS160:AT160)</f>
        <v>0</v>
      </c>
      <c r="AV160" s="54"/>
      <c r="AW160" s="52"/>
      <c r="AX160" s="52"/>
      <c r="AY160" s="52"/>
      <c r="AZ160" s="55"/>
      <c r="BA160" s="56"/>
      <c r="BB160" s="56"/>
      <c r="BC160" s="57"/>
    </row>
    <row r="161" spans="1:55" ht="17.25" hidden="1" customHeight="1" x14ac:dyDescent="0.2">
      <c r="A161" s="971"/>
      <c r="B161" s="973"/>
      <c r="C161" s="976"/>
      <c r="D161" s="1027"/>
      <c r="E161" s="986"/>
      <c r="F161" s="982"/>
      <c r="G161" s="1006"/>
      <c r="H161" s="988"/>
      <c r="I161" s="993"/>
      <c r="J161" s="994"/>
      <c r="K161" s="1021"/>
      <c r="L161" s="1003"/>
      <c r="M161" s="173"/>
      <c r="N161" s="174"/>
      <c r="O161" s="175"/>
      <c r="P161" s="46"/>
      <c r="Q161" s="47"/>
      <c r="R161" s="1025"/>
      <c r="S161" s="48"/>
      <c r="T161" s="896"/>
      <c r="U161" s="49"/>
      <c r="V161" s="896"/>
      <c r="W161" s="49"/>
      <c r="X161" s="896"/>
      <c r="Y161" s="49"/>
      <c r="Z161" s="896"/>
      <c r="AA161" s="49"/>
      <c r="AB161" s="896"/>
      <c r="AC161" s="49"/>
      <c r="AD161" s="896"/>
      <c r="AE161" s="49"/>
      <c r="AF161" s="896"/>
      <c r="AG161" s="50"/>
      <c r="AH161" s="860"/>
      <c r="AI161" s="860"/>
      <c r="AJ161" s="900"/>
      <c r="AK161" s="102">
        <f t="shared" si="278"/>
        <v>0</v>
      </c>
      <c r="AL161" s="51"/>
      <c r="AM161" s="52"/>
      <c r="AN161" s="52"/>
      <c r="AO161" s="52"/>
      <c r="AP161" s="52"/>
      <c r="AQ161" s="52"/>
      <c r="AR161" s="53">
        <f t="shared" si="279"/>
        <v>0</v>
      </c>
      <c r="AS161" s="54"/>
      <c r="AT161" s="52"/>
      <c r="AU161" s="53">
        <f t="shared" si="280"/>
        <v>0</v>
      </c>
      <c r="AV161" s="54"/>
      <c r="AW161" s="52"/>
      <c r="AX161" s="52"/>
      <c r="AY161" s="52"/>
      <c r="AZ161" s="55"/>
      <c r="BA161" s="56"/>
      <c r="BB161" s="56"/>
      <c r="BC161" s="57"/>
    </row>
    <row r="162" spans="1:55" ht="17.25" hidden="1" customHeight="1" x14ac:dyDescent="0.2">
      <c r="A162" s="971"/>
      <c r="B162" s="973"/>
      <c r="C162" s="976"/>
      <c r="D162" s="1027"/>
      <c r="E162" s="986"/>
      <c r="F162" s="982"/>
      <c r="G162" s="1006"/>
      <c r="H162" s="988"/>
      <c r="I162" s="993"/>
      <c r="J162" s="994"/>
      <c r="K162" s="1021"/>
      <c r="L162" s="1003"/>
      <c r="M162" s="173"/>
      <c r="N162" s="174"/>
      <c r="O162" s="175"/>
      <c r="P162" s="46"/>
      <c r="Q162" s="47"/>
      <c r="R162" s="1025"/>
      <c r="S162" s="48"/>
      <c r="T162" s="896"/>
      <c r="U162" s="49"/>
      <c r="V162" s="896"/>
      <c r="W162" s="49"/>
      <c r="X162" s="896"/>
      <c r="Y162" s="49"/>
      <c r="Z162" s="896"/>
      <c r="AA162" s="49"/>
      <c r="AB162" s="896"/>
      <c r="AC162" s="49"/>
      <c r="AD162" s="896"/>
      <c r="AE162" s="49"/>
      <c r="AF162" s="896"/>
      <c r="AG162" s="50"/>
      <c r="AH162" s="860"/>
      <c r="AI162" s="860"/>
      <c r="AJ162" s="900"/>
      <c r="AK162" s="102">
        <f t="shared" si="278"/>
        <v>0</v>
      </c>
      <c r="AL162" s="51"/>
      <c r="AM162" s="52"/>
      <c r="AN162" s="52"/>
      <c r="AO162" s="52"/>
      <c r="AP162" s="52"/>
      <c r="AQ162" s="52"/>
      <c r="AR162" s="53">
        <f t="shared" si="279"/>
        <v>0</v>
      </c>
      <c r="AS162" s="54"/>
      <c r="AT162" s="52"/>
      <c r="AU162" s="53">
        <f t="shared" si="280"/>
        <v>0</v>
      </c>
      <c r="AV162" s="54"/>
      <c r="AW162" s="52"/>
      <c r="AX162" s="52"/>
      <c r="AY162" s="52"/>
      <c r="AZ162" s="55"/>
      <c r="BA162" s="56"/>
      <c r="BB162" s="56"/>
      <c r="BC162" s="57"/>
    </row>
    <row r="163" spans="1:55" ht="17.25" hidden="1" customHeight="1" x14ac:dyDescent="0.2">
      <c r="A163" s="971"/>
      <c r="B163" s="973"/>
      <c r="C163" s="976"/>
      <c r="D163" s="1027"/>
      <c r="E163" s="986"/>
      <c r="F163" s="982"/>
      <c r="G163" s="1006"/>
      <c r="H163" s="988"/>
      <c r="I163" s="993"/>
      <c r="J163" s="994"/>
      <c r="K163" s="1021"/>
      <c r="L163" s="1003"/>
      <c r="M163" s="173"/>
      <c r="N163" s="174"/>
      <c r="O163" s="175"/>
      <c r="P163" s="46"/>
      <c r="Q163" s="47"/>
      <c r="R163" s="1025"/>
      <c r="S163" s="48"/>
      <c r="T163" s="896"/>
      <c r="U163" s="49"/>
      <c r="V163" s="896"/>
      <c r="W163" s="49"/>
      <c r="X163" s="896"/>
      <c r="Y163" s="49"/>
      <c r="Z163" s="896"/>
      <c r="AA163" s="49"/>
      <c r="AB163" s="896"/>
      <c r="AC163" s="49"/>
      <c r="AD163" s="896"/>
      <c r="AE163" s="49"/>
      <c r="AF163" s="896"/>
      <c r="AG163" s="50"/>
      <c r="AH163" s="860"/>
      <c r="AI163" s="860"/>
      <c r="AJ163" s="900"/>
      <c r="AK163" s="102">
        <f t="shared" si="278"/>
        <v>0</v>
      </c>
      <c r="AL163" s="51"/>
      <c r="AM163" s="52"/>
      <c r="AN163" s="52"/>
      <c r="AO163" s="52"/>
      <c r="AP163" s="52"/>
      <c r="AQ163" s="52"/>
      <c r="AR163" s="53">
        <f t="shared" si="279"/>
        <v>0</v>
      </c>
      <c r="AS163" s="54"/>
      <c r="AT163" s="52"/>
      <c r="AU163" s="53">
        <f t="shared" si="280"/>
        <v>0</v>
      </c>
      <c r="AV163" s="54"/>
      <c r="AW163" s="52"/>
      <c r="AX163" s="52"/>
      <c r="AY163" s="52"/>
      <c r="AZ163" s="55"/>
      <c r="BA163" s="56"/>
      <c r="BB163" s="56"/>
      <c r="BC163" s="57"/>
    </row>
    <row r="164" spans="1:55" ht="17.25" hidden="1" customHeight="1" x14ac:dyDescent="0.2">
      <c r="A164" s="971"/>
      <c r="B164" s="973"/>
      <c r="C164" s="976"/>
      <c r="D164" s="1027"/>
      <c r="E164" s="986"/>
      <c r="F164" s="982"/>
      <c r="G164" s="1006"/>
      <c r="H164" s="988"/>
      <c r="I164" s="993"/>
      <c r="J164" s="994"/>
      <c r="K164" s="1021"/>
      <c r="L164" s="1003"/>
      <c r="M164" s="173"/>
      <c r="N164" s="174"/>
      <c r="O164" s="175"/>
      <c r="P164" s="46"/>
      <c r="Q164" s="47"/>
      <c r="R164" s="1025"/>
      <c r="S164" s="48"/>
      <c r="T164" s="896"/>
      <c r="U164" s="49"/>
      <c r="V164" s="896"/>
      <c r="W164" s="49"/>
      <c r="X164" s="896"/>
      <c r="Y164" s="49"/>
      <c r="Z164" s="896"/>
      <c r="AA164" s="49"/>
      <c r="AB164" s="896"/>
      <c r="AC164" s="49"/>
      <c r="AD164" s="896"/>
      <c r="AE164" s="49"/>
      <c r="AF164" s="896"/>
      <c r="AG164" s="50"/>
      <c r="AH164" s="860"/>
      <c r="AI164" s="860"/>
      <c r="AJ164" s="900"/>
      <c r="AK164" s="102">
        <f t="shared" si="278"/>
        <v>0</v>
      </c>
      <c r="AL164" s="51"/>
      <c r="AM164" s="52"/>
      <c r="AN164" s="52"/>
      <c r="AO164" s="52"/>
      <c r="AP164" s="52"/>
      <c r="AQ164" s="52"/>
      <c r="AR164" s="53">
        <f t="shared" si="279"/>
        <v>0</v>
      </c>
      <c r="AS164" s="54"/>
      <c r="AT164" s="52"/>
      <c r="AU164" s="53">
        <f t="shared" si="280"/>
        <v>0</v>
      </c>
      <c r="AV164" s="54"/>
      <c r="AW164" s="52"/>
      <c r="AX164" s="52"/>
      <c r="AY164" s="52"/>
      <c r="AZ164" s="55"/>
      <c r="BA164" s="56"/>
      <c r="BB164" s="56"/>
      <c r="BC164" s="57"/>
    </row>
    <row r="165" spans="1:55" ht="17.25" hidden="1" customHeight="1" x14ac:dyDescent="0.2">
      <c r="A165" s="971"/>
      <c r="B165" s="974"/>
      <c r="C165" s="977"/>
      <c r="D165" s="1028"/>
      <c r="E165" s="986"/>
      <c r="F165" s="983"/>
      <c r="G165" s="1007"/>
      <c r="H165" s="989"/>
      <c r="I165" s="993"/>
      <c r="J165" s="994"/>
      <c r="K165" s="1022"/>
      <c r="L165" s="1003"/>
      <c r="M165" s="176"/>
      <c r="N165" s="177"/>
      <c r="O165" s="178"/>
      <c r="P165" s="105"/>
      <c r="Q165" s="106"/>
      <c r="R165" s="1025"/>
      <c r="S165" s="107"/>
      <c r="T165" s="896"/>
      <c r="U165" s="108"/>
      <c r="V165" s="896"/>
      <c r="W165" s="108"/>
      <c r="X165" s="896"/>
      <c r="Y165" s="108"/>
      <c r="Z165" s="896"/>
      <c r="AA165" s="108"/>
      <c r="AB165" s="896"/>
      <c r="AC165" s="108"/>
      <c r="AD165" s="896"/>
      <c r="AE165" s="108"/>
      <c r="AF165" s="896"/>
      <c r="AG165" s="109"/>
      <c r="AH165" s="860"/>
      <c r="AI165" s="860"/>
      <c r="AJ165" s="901"/>
      <c r="AK165" s="102">
        <f t="shared" si="278"/>
        <v>0</v>
      </c>
      <c r="AL165" s="110"/>
      <c r="AM165" s="111"/>
      <c r="AN165" s="111"/>
      <c r="AO165" s="111"/>
      <c r="AP165" s="111"/>
      <c r="AQ165" s="111"/>
      <c r="AR165" s="53">
        <f t="shared" si="279"/>
        <v>0</v>
      </c>
      <c r="AS165" s="112"/>
      <c r="AT165" s="111"/>
      <c r="AU165" s="53">
        <f>SUM(AS165:AT165)</f>
        <v>0</v>
      </c>
      <c r="AV165" s="112"/>
      <c r="AW165" s="111"/>
      <c r="AX165" s="111"/>
      <c r="AY165" s="111"/>
      <c r="AZ165" s="113"/>
      <c r="BA165" s="114"/>
      <c r="BB165" s="114"/>
      <c r="BC165" s="115"/>
    </row>
    <row r="166" spans="1:55" ht="9.9499999999999993" hidden="1" customHeight="1" thickBot="1" x14ac:dyDescent="0.25">
      <c r="A166" s="972"/>
      <c r="B166" s="975"/>
      <c r="C166" s="978"/>
      <c r="D166" s="1029"/>
      <c r="E166" s="987"/>
      <c r="F166" s="984"/>
      <c r="G166" s="1008"/>
      <c r="H166" s="990"/>
      <c r="I166" s="995"/>
      <c r="J166" s="996"/>
      <c r="K166" s="1023"/>
      <c r="L166" s="1004"/>
      <c r="M166" s="179"/>
      <c r="N166" s="180"/>
      <c r="O166" s="181"/>
      <c r="P166" s="116"/>
      <c r="Q166" s="116"/>
      <c r="R166" s="1026"/>
      <c r="S166" s="182"/>
      <c r="T166" s="897"/>
      <c r="U166" s="183"/>
      <c r="V166" s="897"/>
      <c r="W166" s="183"/>
      <c r="X166" s="897"/>
      <c r="Y166" s="183"/>
      <c r="Z166" s="897"/>
      <c r="AA166" s="183"/>
      <c r="AB166" s="897"/>
      <c r="AC166" s="183"/>
      <c r="AD166" s="897"/>
      <c r="AE166" s="183"/>
      <c r="AF166" s="897"/>
      <c r="AG166" s="184"/>
      <c r="AH166" s="861"/>
      <c r="AI166" s="861"/>
      <c r="AJ166" s="117"/>
      <c r="AK166" s="118"/>
      <c r="AL166" s="185"/>
      <c r="AM166" s="186"/>
      <c r="AN166" s="186"/>
      <c r="AO166" s="186"/>
      <c r="AP166" s="186"/>
      <c r="AQ166" s="186"/>
      <c r="AR166" s="119"/>
      <c r="AS166" s="187"/>
      <c r="AT166" s="186"/>
      <c r="AU166" s="119"/>
      <c r="AV166" s="187"/>
      <c r="AW166" s="186"/>
      <c r="AX166" s="186"/>
      <c r="AY166" s="186"/>
      <c r="AZ166" s="188"/>
      <c r="BA166" s="189"/>
      <c r="BB166" s="189"/>
      <c r="BC166" s="190"/>
    </row>
    <row r="167" spans="1:55" ht="6" hidden="1" customHeight="1" x14ac:dyDescent="0.2">
      <c r="A167" s="155"/>
      <c r="B167" s="191"/>
      <c r="C167" s="191"/>
      <c r="D167" s="191"/>
      <c r="E167" s="191"/>
      <c r="F167" s="191"/>
      <c r="G167" s="191"/>
      <c r="H167" s="191"/>
      <c r="I167" s="1005"/>
      <c r="J167" s="1005"/>
      <c r="K167" s="191"/>
      <c r="L167" s="191"/>
      <c r="M167" s="191"/>
      <c r="N167" s="191"/>
      <c r="O167" s="191"/>
      <c r="P167" s="191"/>
      <c r="Q167" s="191"/>
      <c r="R167" s="191"/>
      <c r="S167" s="191"/>
      <c r="T167" s="191"/>
      <c r="U167" s="191"/>
      <c r="V167" s="191"/>
      <c r="W167" s="191"/>
      <c r="X167" s="191"/>
      <c r="Y167" s="191"/>
      <c r="Z167" s="191"/>
      <c r="AA167" s="191"/>
      <c r="AB167" s="191"/>
      <c r="AC167" s="191"/>
      <c r="AD167" s="191"/>
      <c r="AE167" s="191"/>
      <c r="AF167" s="191"/>
      <c r="AG167" s="191"/>
      <c r="AH167" s="191"/>
      <c r="AI167" s="191"/>
      <c r="AJ167" s="191"/>
      <c r="AK167" s="192"/>
      <c r="AL167" s="192"/>
      <c r="AM167" s="192"/>
      <c r="AN167" s="192"/>
      <c r="AO167" s="192"/>
      <c r="AP167" s="192"/>
      <c r="AQ167" s="193"/>
      <c r="AR167" s="192"/>
      <c r="AS167" s="192"/>
      <c r="AT167" s="192"/>
      <c r="AU167" s="192"/>
      <c r="AV167" s="192"/>
      <c r="AW167" s="192"/>
      <c r="AX167" s="192"/>
      <c r="AY167" s="192"/>
      <c r="AZ167" s="192"/>
      <c r="BA167" s="192"/>
      <c r="BB167" s="192"/>
      <c r="BC167" s="155"/>
    </row>
    <row r="168" spans="1:55" ht="72" hidden="1" customHeight="1" x14ac:dyDescent="0.2">
      <c r="A168" s="970">
        <v>16</v>
      </c>
      <c r="B168" s="160" t="s">
        <v>1705</v>
      </c>
      <c r="C168" s="161" t="s">
        <v>1706</v>
      </c>
      <c r="D168" s="162" t="s">
        <v>21</v>
      </c>
      <c r="E168" s="162" t="s">
        <v>1892</v>
      </c>
      <c r="F168" s="161" t="s">
        <v>1707</v>
      </c>
      <c r="G168" s="163" t="s">
        <v>1679</v>
      </c>
      <c r="H168" s="163" t="s">
        <v>1680</v>
      </c>
      <c r="I168" s="164" t="s">
        <v>1908</v>
      </c>
      <c r="J168" s="165">
        <f>+$N$3</f>
        <v>2019</v>
      </c>
      <c r="K168" s="163" t="s">
        <v>1925</v>
      </c>
      <c r="L168" s="164" t="s">
        <v>1926</v>
      </c>
      <c r="M168" s="161" t="s">
        <v>1708</v>
      </c>
      <c r="N168" s="161" t="s">
        <v>1709</v>
      </c>
      <c r="O168" s="161" t="s">
        <v>1710</v>
      </c>
      <c r="P168" s="161" t="s">
        <v>1711</v>
      </c>
      <c r="Q168" s="161" t="s">
        <v>1712</v>
      </c>
      <c r="R168" s="166">
        <f t="shared" ref="R168" si="281">SUM(R169:R175)</f>
        <v>0</v>
      </c>
      <c r="S168" s="167">
        <f t="shared" ref="S168" si="282">SUM(S169:S175)</f>
        <v>0</v>
      </c>
      <c r="T168" s="168">
        <f t="shared" ref="T168" si="283">SUM(T169:T175)</f>
        <v>0</v>
      </c>
      <c r="U168" s="169">
        <f t="shared" ref="U168" si="284">SUM(U169:U175)</f>
        <v>0</v>
      </c>
      <c r="V168" s="168">
        <f t="shared" ref="V168" si="285">SUM(V169:V175)</f>
        <v>0</v>
      </c>
      <c r="W168" s="169">
        <f t="shared" ref="W168" si="286">SUM(W169:W175)</f>
        <v>0</v>
      </c>
      <c r="X168" s="168">
        <f t="shared" ref="X168" si="287">SUM(X169:X175)</f>
        <v>0</v>
      </c>
      <c r="Y168" s="169">
        <f t="shared" ref="Y168" si="288">SUM(Y169:Y175)</f>
        <v>0</v>
      </c>
      <c r="Z168" s="168">
        <f t="shared" ref="Z168" si="289">SUM(Z169:Z175)</f>
        <v>0</v>
      </c>
      <c r="AA168" s="169">
        <f t="shared" ref="AA168" si="290">SUM(AA169:AA175)</f>
        <v>0</v>
      </c>
      <c r="AB168" s="168">
        <f t="shared" ref="AB168" si="291">SUM(AB169:AB175)</f>
        <v>0</v>
      </c>
      <c r="AC168" s="169">
        <f t="shared" ref="AC168" si="292">SUM(AC169:AC175)</f>
        <v>0</v>
      </c>
      <c r="AD168" s="168">
        <f t="shared" ref="AD168" si="293">SUM(AD169:AD175)</f>
        <v>0</v>
      </c>
      <c r="AE168" s="169">
        <f t="shared" ref="AE168" si="294">SUM(AE169:AE175)</f>
        <v>0</v>
      </c>
      <c r="AF168" s="168">
        <f t="shared" ref="AF168" si="295">SUM(AF169:AF175)</f>
        <v>0</v>
      </c>
      <c r="AG168" s="170">
        <f t="shared" ref="AG168" si="296">SUM(AG169:AG175)</f>
        <v>0</v>
      </c>
      <c r="AH168" s="858"/>
      <c r="AI168" s="858"/>
      <c r="AJ168" s="171">
        <f t="shared" ref="AJ168" si="297">SUM(AJ169:AJ175)</f>
        <v>0</v>
      </c>
      <c r="AK168" s="172">
        <f t="shared" ref="AK168" si="298">SUM(AK169:AK175)</f>
        <v>0</v>
      </c>
      <c r="AL168" s="41">
        <f t="shared" ref="AL168" si="299">SUM(AL169:AL175)</f>
        <v>0</v>
      </c>
      <c r="AM168" s="42">
        <f t="shared" ref="AM168" si="300">SUM(AM169:AM175)</f>
        <v>0</v>
      </c>
      <c r="AN168" s="42">
        <f t="shared" ref="AN168" si="301">SUM(AN169:AN175)</f>
        <v>0</v>
      </c>
      <c r="AO168" s="42">
        <f t="shared" ref="AO168" si="302">SUM(AO169:AO175)</f>
        <v>0</v>
      </c>
      <c r="AP168" s="42">
        <f t="shared" ref="AP168" si="303">SUM(AP169:AP175)</f>
        <v>0</v>
      </c>
      <c r="AQ168" s="42">
        <f t="shared" ref="AQ168" si="304">SUM(AQ169:AQ175)</f>
        <v>0</v>
      </c>
      <c r="AR168" s="43">
        <f t="shared" ref="AR168" si="305">SUM(AR169:AR175)</f>
        <v>0</v>
      </c>
      <c r="AS168" s="103">
        <f t="shared" ref="AS168" si="306">SUM(AS169:AS175)</f>
        <v>0</v>
      </c>
      <c r="AT168" s="42">
        <f t="shared" ref="AT168" si="307">SUM(AT169:AT175)</f>
        <v>0</v>
      </c>
      <c r="AU168" s="43">
        <f t="shared" ref="AU168" si="308">SUM(AU169:AU175)</f>
        <v>0</v>
      </c>
      <c r="AV168" s="103">
        <f t="shared" ref="AV168" si="309">SUM(AV169:AV175)</f>
        <v>0</v>
      </c>
      <c r="AW168" s="42">
        <f t="shared" ref="AW168" si="310">SUM(AW169:AW175)</f>
        <v>0</v>
      </c>
      <c r="AX168" s="42">
        <f t="shared" ref="AX168" si="311">SUM(AX169:AX175)</f>
        <v>0</v>
      </c>
      <c r="AY168" s="42">
        <f t="shared" ref="AY168" si="312">SUM(AY169:AY175)</f>
        <v>0</v>
      </c>
      <c r="AZ168" s="104">
        <f t="shared" ref="AZ168" si="313">SUM(AZ169:AZ175)</f>
        <v>0</v>
      </c>
      <c r="BA168" s="44" t="s">
        <v>1685</v>
      </c>
      <c r="BB168" s="44" t="s">
        <v>1686</v>
      </c>
      <c r="BC168" s="45" t="s">
        <v>1687</v>
      </c>
    </row>
    <row r="169" spans="1:55" ht="17.25" hidden="1" customHeight="1" x14ac:dyDescent="0.2">
      <c r="A169" s="971"/>
      <c r="B169" s="973" t="str">
        <f>VLOOKUP($D$9,'PROYECTOS REGISTRADOS'!$A$2:$D$82,4,0)</f>
        <v>Mejoramiento de la Cobertura de Alcantarillado en el Área Urbana y Área Rural en el Municipio de Tocancipá, Cundinamarca, Centro Oriente</v>
      </c>
      <c r="C169" s="976" t="str">
        <f>VLOOKUP($D$9,'PROYECTOS REGISTRADOS'!$A$2:$D$82,3,0)</f>
        <v>2016-25817-0033</v>
      </c>
      <c r="D169" s="1027"/>
      <c r="E169" s="985" t="str">
        <f>IF(D169=0,"0-0",(VLOOKUP(D169,'CONSOLIDADO PLAN DESARROLLO'!$EL$9:$ET$304,2,0)))</f>
        <v>0-0</v>
      </c>
      <c r="F169" s="982" t="str">
        <f>IF(D169=0,"0-0",(VLOOKUP(D169,'CONSOLIDADO PLAN DESARROLLO'!$EL$9:$ET$304,3,0)))</f>
        <v>0-0</v>
      </c>
      <c r="G169" s="1006" t="str">
        <f>IF(D169=0,"0-0",(VLOOKUP(D169,'CONSOLIDADO PLAN DESARROLLO'!$EL$9:$ET$304,4,0)))</f>
        <v>0-0</v>
      </c>
      <c r="H169" s="988" t="str">
        <f>IF(D169=0,"0-0",(VLOOKUP(D169,'CONSOLIDADO PLAN DESARROLLO'!$EL$9:$ET$304,5,0)))</f>
        <v>0-0</v>
      </c>
      <c r="I169" s="991" t="str">
        <f>IF(D169=0,"0-0",(VLOOKUP(D169,'CONSOLIDADO PLAN DESARROLLO'!$EL$9:$ET$304,$R$3,0)))</f>
        <v>0-0</v>
      </c>
      <c r="J169" s="992"/>
      <c r="K169" s="1021"/>
      <c r="L169" s="1002"/>
      <c r="M169" s="173"/>
      <c r="N169" s="174"/>
      <c r="O169" s="175"/>
      <c r="P169" s="46"/>
      <c r="Q169" s="47"/>
      <c r="R169" s="1024"/>
      <c r="S169" s="48"/>
      <c r="T169" s="895"/>
      <c r="U169" s="49"/>
      <c r="V169" s="895"/>
      <c r="W169" s="49"/>
      <c r="X169" s="895"/>
      <c r="Y169" s="49"/>
      <c r="Z169" s="895"/>
      <c r="AA169" s="49"/>
      <c r="AB169" s="895"/>
      <c r="AC169" s="49"/>
      <c r="AD169" s="895"/>
      <c r="AE169" s="49"/>
      <c r="AF169" s="895"/>
      <c r="AG169" s="50"/>
      <c r="AH169" s="859"/>
      <c r="AI169" s="859"/>
      <c r="AJ169" s="899">
        <f>+R169+T169+V169+X169+Z169+AB169+AD169+AF169</f>
        <v>0</v>
      </c>
      <c r="AK169" s="102">
        <f t="shared" ref="AK169:AK174" si="314">AC169+AE169+AG169+S169+U169+W169+Y169+AA169</f>
        <v>0</v>
      </c>
      <c r="AL169" s="51"/>
      <c r="AM169" s="52"/>
      <c r="AN169" s="52"/>
      <c r="AO169" s="52"/>
      <c r="AP169" s="52"/>
      <c r="AQ169" s="52"/>
      <c r="AR169" s="53">
        <f t="shared" ref="AR169:AR174" si="315">SUM(AL169:AQ169)</f>
        <v>0</v>
      </c>
      <c r="AS169" s="54"/>
      <c r="AT169" s="52"/>
      <c r="AU169" s="53">
        <f t="shared" ref="AU169:AU173" si="316">SUM(AS169:AT169)</f>
        <v>0</v>
      </c>
      <c r="AV169" s="54"/>
      <c r="AW169" s="52"/>
      <c r="AX169" s="52"/>
      <c r="AY169" s="52"/>
      <c r="AZ169" s="55"/>
      <c r="BA169" s="56"/>
      <c r="BB169" s="56"/>
      <c r="BC169" s="57"/>
    </row>
    <row r="170" spans="1:55" ht="17.25" hidden="1" customHeight="1" x14ac:dyDescent="0.2">
      <c r="A170" s="971"/>
      <c r="B170" s="973"/>
      <c r="C170" s="976"/>
      <c r="D170" s="1027"/>
      <c r="E170" s="986"/>
      <c r="F170" s="982"/>
      <c r="G170" s="1006"/>
      <c r="H170" s="988"/>
      <c r="I170" s="993"/>
      <c r="J170" s="994"/>
      <c r="K170" s="1021"/>
      <c r="L170" s="1003"/>
      <c r="M170" s="173"/>
      <c r="N170" s="174"/>
      <c r="O170" s="175"/>
      <c r="P170" s="46"/>
      <c r="Q170" s="47"/>
      <c r="R170" s="1025"/>
      <c r="S170" s="48"/>
      <c r="T170" s="896"/>
      <c r="U170" s="49"/>
      <c r="V170" s="896"/>
      <c r="W170" s="49"/>
      <c r="X170" s="896"/>
      <c r="Y170" s="49"/>
      <c r="Z170" s="896"/>
      <c r="AA170" s="49"/>
      <c r="AB170" s="896"/>
      <c r="AC170" s="49"/>
      <c r="AD170" s="896"/>
      <c r="AE170" s="49"/>
      <c r="AF170" s="896"/>
      <c r="AG170" s="50"/>
      <c r="AH170" s="860"/>
      <c r="AI170" s="860"/>
      <c r="AJ170" s="900"/>
      <c r="AK170" s="102">
        <f t="shared" si="314"/>
        <v>0</v>
      </c>
      <c r="AL170" s="51"/>
      <c r="AM170" s="52"/>
      <c r="AN170" s="52"/>
      <c r="AO170" s="52"/>
      <c r="AP170" s="52"/>
      <c r="AQ170" s="52"/>
      <c r="AR170" s="53">
        <f t="shared" si="315"/>
        <v>0</v>
      </c>
      <c r="AS170" s="54"/>
      <c r="AT170" s="52"/>
      <c r="AU170" s="53">
        <f t="shared" si="316"/>
        <v>0</v>
      </c>
      <c r="AV170" s="54"/>
      <c r="AW170" s="52"/>
      <c r="AX170" s="52"/>
      <c r="AY170" s="52"/>
      <c r="AZ170" s="55"/>
      <c r="BA170" s="56"/>
      <c r="BB170" s="56"/>
      <c r="BC170" s="57"/>
    </row>
    <row r="171" spans="1:55" ht="17.25" hidden="1" customHeight="1" x14ac:dyDescent="0.2">
      <c r="A171" s="971"/>
      <c r="B171" s="973"/>
      <c r="C171" s="976"/>
      <c r="D171" s="1027"/>
      <c r="E171" s="986"/>
      <c r="F171" s="982"/>
      <c r="G171" s="1006"/>
      <c r="H171" s="988"/>
      <c r="I171" s="993"/>
      <c r="J171" s="994"/>
      <c r="K171" s="1021"/>
      <c r="L171" s="1003"/>
      <c r="M171" s="173"/>
      <c r="N171" s="174"/>
      <c r="O171" s="175"/>
      <c r="P171" s="46"/>
      <c r="Q171" s="47"/>
      <c r="R171" s="1025"/>
      <c r="S171" s="48"/>
      <c r="T171" s="896"/>
      <c r="U171" s="49"/>
      <c r="V171" s="896"/>
      <c r="W171" s="49"/>
      <c r="X171" s="896"/>
      <c r="Y171" s="49"/>
      <c r="Z171" s="896"/>
      <c r="AA171" s="49"/>
      <c r="AB171" s="896"/>
      <c r="AC171" s="49"/>
      <c r="AD171" s="896"/>
      <c r="AE171" s="49"/>
      <c r="AF171" s="896"/>
      <c r="AG171" s="50"/>
      <c r="AH171" s="860"/>
      <c r="AI171" s="860"/>
      <c r="AJ171" s="900"/>
      <c r="AK171" s="102">
        <f t="shared" si="314"/>
        <v>0</v>
      </c>
      <c r="AL171" s="51"/>
      <c r="AM171" s="52"/>
      <c r="AN171" s="52"/>
      <c r="AO171" s="52"/>
      <c r="AP171" s="52"/>
      <c r="AQ171" s="52"/>
      <c r="AR171" s="53">
        <f t="shared" si="315"/>
        <v>0</v>
      </c>
      <c r="AS171" s="54"/>
      <c r="AT171" s="52"/>
      <c r="AU171" s="53">
        <f t="shared" si="316"/>
        <v>0</v>
      </c>
      <c r="AV171" s="54"/>
      <c r="AW171" s="52"/>
      <c r="AX171" s="52"/>
      <c r="AY171" s="52"/>
      <c r="AZ171" s="55"/>
      <c r="BA171" s="56"/>
      <c r="BB171" s="56"/>
      <c r="BC171" s="57"/>
    </row>
    <row r="172" spans="1:55" ht="17.25" hidden="1" customHeight="1" x14ac:dyDescent="0.2">
      <c r="A172" s="971"/>
      <c r="B172" s="973"/>
      <c r="C172" s="976"/>
      <c r="D172" s="1027"/>
      <c r="E172" s="986"/>
      <c r="F172" s="982"/>
      <c r="G172" s="1006"/>
      <c r="H172" s="988"/>
      <c r="I172" s="993"/>
      <c r="J172" s="994"/>
      <c r="K172" s="1021"/>
      <c r="L172" s="1003"/>
      <c r="M172" s="173"/>
      <c r="N172" s="174"/>
      <c r="O172" s="175"/>
      <c r="P172" s="46"/>
      <c r="Q172" s="47"/>
      <c r="R172" s="1025"/>
      <c r="S172" s="48"/>
      <c r="T172" s="896"/>
      <c r="U172" s="49"/>
      <c r="V172" s="896"/>
      <c r="W172" s="49"/>
      <c r="X172" s="896"/>
      <c r="Y172" s="49"/>
      <c r="Z172" s="896"/>
      <c r="AA172" s="49"/>
      <c r="AB172" s="896"/>
      <c r="AC172" s="49"/>
      <c r="AD172" s="896"/>
      <c r="AE172" s="49"/>
      <c r="AF172" s="896"/>
      <c r="AG172" s="50"/>
      <c r="AH172" s="860"/>
      <c r="AI172" s="860"/>
      <c r="AJ172" s="900"/>
      <c r="AK172" s="102">
        <f t="shared" si="314"/>
        <v>0</v>
      </c>
      <c r="AL172" s="51"/>
      <c r="AM172" s="52"/>
      <c r="AN172" s="52"/>
      <c r="AO172" s="52"/>
      <c r="AP172" s="52"/>
      <c r="AQ172" s="52"/>
      <c r="AR172" s="53">
        <f t="shared" si="315"/>
        <v>0</v>
      </c>
      <c r="AS172" s="54"/>
      <c r="AT172" s="52"/>
      <c r="AU172" s="53">
        <f t="shared" si="316"/>
        <v>0</v>
      </c>
      <c r="AV172" s="54"/>
      <c r="AW172" s="52"/>
      <c r="AX172" s="52"/>
      <c r="AY172" s="52"/>
      <c r="AZ172" s="55"/>
      <c r="BA172" s="56"/>
      <c r="BB172" s="56"/>
      <c r="BC172" s="57"/>
    </row>
    <row r="173" spans="1:55" ht="17.25" hidden="1" customHeight="1" x14ac:dyDescent="0.2">
      <c r="A173" s="971"/>
      <c r="B173" s="973"/>
      <c r="C173" s="976"/>
      <c r="D173" s="1027"/>
      <c r="E173" s="986"/>
      <c r="F173" s="982"/>
      <c r="G173" s="1006"/>
      <c r="H173" s="988"/>
      <c r="I173" s="993"/>
      <c r="J173" s="994"/>
      <c r="K173" s="1021"/>
      <c r="L173" s="1003"/>
      <c r="M173" s="173"/>
      <c r="N173" s="174"/>
      <c r="O173" s="175"/>
      <c r="P173" s="46"/>
      <c r="Q173" s="47"/>
      <c r="R173" s="1025"/>
      <c r="S173" s="48"/>
      <c r="T173" s="896"/>
      <c r="U173" s="49"/>
      <c r="V173" s="896"/>
      <c r="W173" s="49"/>
      <c r="X173" s="896"/>
      <c r="Y173" s="49"/>
      <c r="Z173" s="896"/>
      <c r="AA173" s="49"/>
      <c r="AB173" s="896"/>
      <c r="AC173" s="49"/>
      <c r="AD173" s="896"/>
      <c r="AE173" s="49"/>
      <c r="AF173" s="896"/>
      <c r="AG173" s="50"/>
      <c r="AH173" s="860"/>
      <c r="AI173" s="860"/>
      <c r="AJ173" s="900"/>
      <c r="AK173" s="102">
        <f t="shared" si="314"/>
        <v>0</v>
      </c>
      <c r="AL173" s="51"/>
      <c r="AM173" s="52"/>
      <c r="AN173" s="52"/>
      <c r="AO173" s="52"/>
      <c r="AP173" s="52"/>
      <c r="AQ173" s="52"/>
      <c r="AR173" s="53">
        <f t="shared" si="315"/>
        <v>0</v>
      </c>
      <c r="AS173" s="54"/>
      <c r="AT173" s="52"/>
      <c r="AU173" s="53">
        <f t="shared" si="316"/>
        <v>0</v>
      </c>
      <c r="AV173" s="54"/>
      <c r="AW173" s="52"/>
      <c r="AX173" s="52"/>
      <c r="AY173" s="52"/>
      <c r="AZ173" s="55"/>
      <c r="BA173" s="56"/>
      <c r="BB173" s="56"/>
      <c r="BC173" s="57"/>
    </row>
    <row r="174" spans="1:55" ht="17.25" hidden="1" customHeight="1" x14ac:dyDescent="0.2">
      <c r="A174" s="971"/>
      <c r="B174" s="974"/>
      <c r="C174" s="977"/>
      <c r="D174" s="1028"/>
      <c r="E174" s="986"/>
      <c r="F174" s="983"/>
      <c r="G174" s="1007"/>
      <c r="H174" s="989"/>
      <c r="I174" s="993"/>
      <c r="J174" s="994"/>
      <c r="K174" s="1022"/>
      <c r="L174" s="1003"/>
      <c r="M174" s="176"/>
      <c r="N174" s="177"/>
      <c r="O174" s="178"/>
      <c r="P174" s="105"/>
      <c r="Q174" s="106"/>
      <c r="R174" s="1025"/>
      <c r="S174" s="107"/>
      <c r="T174" s="896"/>
      <c r="U174" s="108"/>
      <c r="V174" s="896"/>
      <c r="W174" s="108"/>
      <c r="X174" s="896"/>
      <c r="Y174" s="108"/>
      <c r="Z174" s="896"/>
      <c r="AA174" s="108"/>
      <c r="AB174" s="896"/>
      <c r="AC174" s="108"/>
      <c r="AD174" s="896"/>
      <c r="AE174" s="108"/>
      <c r="AF174" s="896"/>
      <c r="AG174" s="109"/>
      <c r="AH174" s="860"/>
      <c r="AI174" s="860"/>
      <c r="AJ174" s="901"/>
      <c r="AK174" s="102">
        <f t="shared" si="314"/>
        <v>0</v>
      </c>
      <c r="AL174" s="110"/>
      <c r="AM174" s="111"/>
      <c r="AN174" s="111"/>
      <c r="AO174" s="111"/>
      <c r="AP174" s="111"/>
      <c r="AQ174" s="111"/>
      <c r="AR174" s="53">
        <f t="shared" si="315"/>
        <v>0</v>
      </c>
      <c r="AS174" s="112"/>
      <c r="AT174" s="111"/>
      <c r="AU174" s="53">
        <f>SUM(AS174:AT174)</f>
        <v>0</v>
      </c>
      <c r="AV174" s="112"/>
      <c r="AW174" s="111"/>
      <c r="AX174" s="111"/>
      <c r="AY174" s="111"/>
      <c r="AZ174" s="113"/>
      <c r="BA174" s="114"/>
      <c r="BB174" s="114"/>
      <c r="BC174" s="115"/>
    </row>
    <row r="175" spans="1:55" ht="9.9499999999999993" hidden="1" customHeight="1" thickBot="1" x14ac:dyDescent="0.25">
      <c r="A175" s="972"/>
      <c r="B175" s="975"/>
      <c r="C175" s="978"/>
      <c r="D175" s="1029"/>
      <c r="E175" s="987"/>
      <c r="F175" s="984"/>
      <c r="G175" s="1008"/>
      <c r="H175" s="990"/>
      <c r="I175" s="995"/>
      <c r="J175" s="996"/>
      <c r="K175" s="1023"/>
      <c r="L175" s="1004"/>
      <c r="M175" s="179"/>
      <c r="N175" s="180"/>
      <c r="O175" s="181"/>
      <c r="P175" s="116"/>
      <c r="Q175" s="116"/>
      <c r="R175" s="1026"/>
      <c r="S175" s="182"/>
      <c r="T175" s="897"/>
      <c r="U175" s="183"/>
      <c r="V175" s="897"/>
      <c r="W175" s="183"/>
      <c r="X175" s="897"/>
      <c r="Y175" s="183"/>
      <c r="Z175" s="897"/>
      <c r="AA175" s="183"/>
      <c r="AB175" s="897"/>
      <c r="AC175" s="183"/>
      <c r="AD175" s="897"/>
      <c r="AE175" s="183"/>
      <c r="AF175" s="897"/>
      <c r="AG175" s="184"/>
      <c r="AH175" s="861"/>
      <c r="AI175" s="861"/>
      <c r="AJ175" s="117"/>
      <c r="AK175" s="118"/>
      <c r="AL175" s="185"/>
      <c r="AM175" s="186"/>
      <c r="AN175" s="186"/>
      <c r="AO175" s="186"/>
      <c r="AP175" s="186"/>
      <c r="AQ175" s="186"/>
      <c r="AR175" s="119"/>
      <c r="AS175" s="187"/>
      <c r="AT175" s="186"/>
      <c r="AU175" s="119"/>
      <c r="AV175" s="187"/>
      <c r="AW175" s="186"/>
      <c r="AX175" s="186"/>
      <c r="AY175" s="186"/>
      <c r="AZ175" s="188"/>
      <c r="BA175" s="189"/>
      <c r="BB175" s="189"/>
      <c r="BC175" s="190"/>
    </row>
    <row r="176" spans="1:55" ht="6" hidden="1" customHeight="1" x14ac:dyDescent="0.2">
      <c r="A176" s="155"/>
      <c r="B176" s="191"/>
      <c r="C176" s="191"/>
      <c r="D176" s="191"/>
      <c r="E176" s="191"/>
      <c r="F176" s="191"/>
      <c r="G176" s="191"/>
      <c r="H176" s="191"/>
      <c r="I176" s="1005"/>
      <c r="J176" s="1005"/>
      <c r="K176" s="191"/>
      <c r="L176" s="191"/>
      <c r="M176" s="191"/>
      <c r="N176" s="191"/>
      <c r="O176" s="191"/>
      <c r="P176" s="191"/>
      <c r="Q176" s="191"/>
      <c r="R176" s="191"/>
      <c r="S176" s="191"/>
      <c r="T176" s="191"/>
      <c r="U176" s="191"/>
      <c r="V176" s="191"/>
      <c r="W176" s="191"/>
      <c r="X176" s="191"/>
      <c r="Y176" s="191"/>
      <c r="Z176" s="191"/>
      <c r="AA176" s="191"/>
      <c r="AB176" s="191"/>
      <c r="AC176" s="191"/>
      <c r="AD176" s="191"/>
      <c r="AE176" s="191"/>
      <c r="AF176" s="191"/>
      <c r="AG176" s="191"/>
      <c r="AH176" s="191"/>
      <c r="AI176" s="191"/>
      <c r="AJ176" s="191"/>
      <c r="AK176" s="192"/>
      <c r="AL176" s="192"/>
      <c r="AM176" s="192"/>
      <c r="AN176" s="192"/>
      <c r="AO176" s="192"/>
      <c r="AP176" s="192"/>
      <c r="AQ176" s="193"/>
      <c r="AR176" s="192"/>
      <c r="AS176" s="192"/>
      <c r="AT176" s="192"/>
      <c r="AU176" s="192"/>
      <c r="AV176" s="192"/>
      <c r="AW176" s="192"/>
      <c r="AX176" s="192"/>
      <c r="AY176" s="192"/>
      <c r="AZ176" s="192"/>
      <c r="BA176" s="192"/>
      <c r="BB176" s="192"/>
      <c r="BC176" s="155"/>
    </row>
    <row r="177" spans="1:55" ht="72" hidden="1" customHeight="1" x14ac:dyDescent="0.2">
      <c r="A177" s="970">
        <v>17</v>
      </c>
      <c r="B177" s="160" t="s">
        <v>1705</v>
      </c>
      <c r="C177" s="161" t="s">
        <v>1706</v>
      </c>
      <c r="D177" s="162" t="s">
        <v>21</v>
      </c>
      <c r="E177" s="162" t="s">
        <v>1892</v>
      </c>
      <c r="F177" s="161" t="s">
        <v>1707</v>
      </c>
      <c r="G177" s="163" t="s">
        <v>1679</v>
      </c>
      <c r="H177" s="163" t="s">
        <v>1680</v>
      </c>
      <c r="I177" s="164" t="s">
        <v>1908</v>
      </c>
      <c r="J177" s="165">
        <f>+$N$3</f>
        <v>2019</v>
      </c>
      <c r="K177" s="163" t="s">
        <v>1925</v>
      </c>
      <c r="L177" s="164" t="s">
        <v>1926</v>
      </c>
      <c r="M177" s="161" t="s">
        <v>1708</v>
      </c>
      <c r="N177" s="161" t="s">
        <v>1709</v>
      </c>
      <c r="O177" s="161" t="s">
        <v>1710</v>
      </c>
      <c r="P177" s="161" t="s">
        <v>1711</v>
      </c>
      <c r="Q177" s="161" t="s">
        <v>1712</v>
      </c>
      <c r="R177" s="166">
        <f t="shared" ref="R177" si="317">SUM(R178:R184)</f>
        <v>0</v>
      </c>
      <c r="S177" s="167">
        <f t="shared" ref="S177" si="318">SUM(S178:S184)</f>
        <v>0</v>
      </c>
      <c r="T177" s="168">
        <f t="shared" ref="T177" si="319">SUM(T178:T184)</f>
        <v>0</v>
      </c>
      <c r="U177" s="169">
        <f t="shared" ref="U177" si="320">SUM(U178:U184)</f>
        <v>0</v>
      </c>
      <c r="V177" s="168">
        <f t="shared" ref="V177" si="321">SUM(V178:V184)</f>
        <v>0</v>
      </c>
      <c r="W177" s="169">
        <f t="shared" ref="W177" si="322">SUM(W178:W184)</f>
        <v>0</v>
      </c>
      <c r="X177" s="168">
        <f t="shared" ref="X177" si="323">SUM(X178:X184)</f>
        <v>0</v>
      </c>
      <c r="Y177" s="169">
        <f t="shared" ref="Y177" si="324">SUM(Y178:Y184)</f>
        <v>0</v>
      </c>
      <c r="Z177" s="168">
        <f t="shared" ref="Z177" si="325">SUM(Z178:Z184)</f>
        <v>0</v>
      </c>
      <c r="AA177" s="169">
        <f t="shared" ref="AA177" si="326">SUM(AA178:AA184)</f>
        <v>0</v>
      </c>
      <c r="AB177" s="168">
        <f t="shared" ref="AB177" si="327">SUM(AB178:AB184)</f>
        <v>0</v>
      </c>
      <c r="AC177" s="169">
        <f t="shared" ref="AC177" si="328">SUM(AC178:AC184)</f>
        <v>0</v>
      </c>
      <c r="AD177" s="168">
        <f t="shared" ref="AD177" si="329">SUM(AD178:AD184)</f>
        <v>0</v>
      </c>
      <c r="AE177" s="169">
        <f t="shared" ref="AE177" si="330">SUM(AE178:AE184)</f>
        <v>0</v>
      </c>
      <c r="AF177" s="168">
        <f t="shared" ref="AF177" si="331">SUM(AF178:AF184)</f>
        <v>0</v>
      </c>
      <c r="AG177" s="170">
        <f t="shared" ref="AG177" si="332">SUM(AG178:AG184)</f>
        <v>0</v>
      </c>
      <c r="AH177" s="858"/>
      <c r="AI177" s="858"/>
      <c r="AJ177" s="171">
        <f t="shared" ref="AJ177" si="333">SUM(AJ178:AJ184)</f>
        <v>0</v>
      </c>
      <c r="AK177" s="172">
        <f t="shared" ref="AK177" si="334">SUM(AK178:AK184)</f>
        <v>0</v>
      </c>
      <c r="AL177" s="41">
        <f t="shared" ref="AL177" si="335">SUM(AL178:AL184)</f>
        <v>0</v>
      </c>
      <c r="AM177" s="42">
        <f t="shared" ref="AM177" si="336">SUM(AM178:AM184)</f>
        <v>0</v>
      </c>
      <c r="AN177" s="42">
        <f t="shared" ref="AN177" si="337">SUM(AN178:AN184)</f>
        <v>0</v>
      </c>
      <c r="AO177" s="42">
        <f t="shared" ref="AO177" si="338">SUM(AO178:AO184)</f>
        <v>0</v>
      </c>
      <c r="AP177" s="42">
        <f t="shared" ref="AP177" si="339">SUM(AP178:AP184)</f>
        <v>0</v>
      </c>
      <c r="AQ177" s="42">
        <f t="shared" ref="AQ177" si="340">SUM(AQ178:AQ184)</f>
        <v>0</v>
      </c>
      <c r="AR177" s="43">
        <f t="shared" ref="AR177" si="341">SUM(AR178:AR184)</f>
        <v>0</v>
      </c>
      <c r="AS177" s="103">
        <f t="shared" ref="AS177" si="342">SUM(AS178:AS184)</f>
        <v>0</v>
      </c>
      <c r="AT177" s="42">
        <f t="shared" ref="AT177" si="343">SUM(AT178:AT184)</f>
        <v>0</v>
      </c>
      <c r="AU177" s="43">
        <f t="shared" ref="AU177" si="344">SUM(AU178:AU184)</f>
        <v>0</v>
      </c>
      <c r="AV177" s="103">
        <f t="shared" ref="AV177" si="345">SUM(AV178:AV184)</f>
        <v>0</v>
      </c>
      <c r="AW177" s="42">
        <f t="shared" ref="AW177" si="346">SUM(AW178:AW184)</f>
        <v>0</v>
      </c>
      <c r="AX177" s="42">
        <f t="shared" ref="AX177" si="347">SUM(AX178:AX184)</f>
        <v>0</v>
      </c>
      <c r="AY177" s="42">
        <f t="shared" ref="AY177" si="348">SUM(AY178:AY184)</f>
        <v>0</v>
      </c>
      <c r="AZ177" s="104">
        <f t="shared" ref="AZ177" si="349">SUM(AZ178:AZ184)</f>
        <v>0</v>
      </c>
      <c r="BA177" s="44" t="s">
        <v>1685</v>
      </c>
      <c r="BB177" s="44" t="s">
        <v>1686</v>
      </c>
      <c r="BC177" s="45" t="s">
        <v>1687</v>
      </c>
    </row>
    <row r="178" spans="1:55" ht="17.25" hidden="1" customHeight="1" x14ac:dyDescent="0.2">
      <c r="A178" s="971"/>
      <c r="B178" s="973" t="str">
        <f>VLOOKUP($D$9,'PROYECTOS REGISTRADOS'!$A$2:$D$82,4,0)</f>
        <v>Mejoramiento de la Cobertura de Alcantarillado en el Área Urbana y Área Rural en el Municipio de Tocancipá, Cundinamarca, Centro Oriente</v>
      </c>
      <c r="C178" s="976" t="str">
        <f>VLOOKUP($D$9,'PROYECTOS REGISTRADOS'!$A$2:$D$82,3,0)</f>
        <v>2016-25817-0033</v>
      </c>
      <c r="D178" s="1027"/>
      <c r="E178" s="985" t="str">
        <f>IF(D178=0,"0-0",(VLOOKUP(D178,'CONSOLIDADO PLAN DESARROLLO'!$EL$9:$ET$304,2,0)))</f>
        <v>0-0</v>
      </c>
      <c r="F178" s="982" t="str">
        <f>IF(D178=0,"0-0",(VLOOKUP(D178,'CONSOLIDADO PLAN DESARROLLO'!$EL$9:$ET$304,3,0)))</f>
        <v>0-0</v>
      </c>
      <c r="G178" s="1006" t="str">
        <f>IF(D178=0,"0-0",(VLOOKUP(D178,'CONSOLIDADO PLAN DESARROLLO'!$EL$9:$ET$304,4,0)))</f>
        <v>0-0</v>
      </c>
      <c r="H178" s="988" t="str">
        <f>IF(D178=0,"0-0",(VLOOKUP(D178,'CONSOLIDADO PLAN DESARROLLO'!$EL$9:$ET$304,5,0)))</f>
        <v>0-0</v>
      </c>
      <c r="I178" s="991" t="str">
        <f>IF(D178=0,"0-0",(VLOOKUP(D178,'CONSOLIDADO PLAN DESARROLLO'!$EL$9:$ET$304,$R$3,0)))</f>
        <v>0-0</v>
      </c>
      <c r="J178" s="992"/>
      <c r="K178" s="1021"/>
      <c r="L178" s="1002"/>
      <c r="M178" s="173"/>
      <c r="N178" s="174"/>
      <c r="O178" s="175"/>
      <c r="P178" s="46"/>
      <c r="Q178" s="47"/>
      <c r="R178" s="1024"/>
      <c r="S178" s="48"/>
      <c r="T178" s="895"/>
      <c r="U178" s="49"/>
      <c r="V178" s="895"/>
      <c r="W178" s="49"/>
      <c r="X178" s="895"/>
      <c r="Y178" s="49"/>
      <c r="Z178" s="895"/>
      <c r="AA178" s="49"/>
      <c r="AB178" s="895"/>
      <c r="AC178" s="49"/>
      <c r="AD178" s="895"/>
      <c r="AE178" s="49"/>
      <c r="AF178" s="895"/>
      <c r="AG178" s="50"/>
      <c r="AH178" s="859"/>
      <c r="AI178" s="859"/>
      <c r="AJ178" s="899">
        <f>+R178+T178+V178+X178+Z178+AB178+AD178+AF178</f>
        <v>0</v>
      </c>
      <c r="AK178" s="102">
        <f t="shared" ref="AK178:AK183" si="350">AC178+AE178+AG178+S178+U178+W178+Y178+AA178</f>
        <v>0</v>
      </c>
      <c r="AL178" s="51"/>
      <c r="AM178" s="52"/>
      <c r="AN178" s="52"/>
      <c r="AO178" s="52"/>
      <c r="AP178" s="52"/>
      <c r="AQ178" s="52"/>
      <c r="AR178" s="53">
        <f t="shared" ref="AR178:AR183" si="351">SUM(AL178:AQ178)</f>
        <v>0</v>
      </c>
      <c r="AS178" s="54"/>
      <c r="AT178" s="52"/>
      <c r="AU178" s="53">
        <f t="shared" ref="AU178:AU182" si="352">SUM(AS178:AT178)</f>
        <v>0</v>
      </c>
      <c r="AV178" s="54"/>
      <c r="AW178" s="52"/>
      <c r="AX178" s="52"/>
      <c r="AY178" s="52"/>
      <c r="AZ178" s="55"/>
      <c r="BA178" s="56"/>
      <c r="BB178" s="56"/>
      <c r="BC178" s="57"/>
    </row>
    <row r="179" spans="1:55" ht="17.25" hidden="1" customHeight="1" x14ac:dyDescent="0.2">
      <c r="A179" s="971"/>
      <c r="B179" s="973"/>
      <c r="C179" s="976"/>
      <c r="D179" s="1027"/>
      <c r="E179" s="986"/>
      <c r="F179" s="982"/>
      <c r="G179" s="1006"/>
      <c r="H179" s="988"/>
      <c r="I179" s="993"/>
      <c r="J179" s="994"/>
      <c r="K179" s="1021"/>
      <c r="L179" s="1003"/>
      <c r="M179" s="173"/>
      <c r="N179" s="174"/>
      <c r="O179" s="175"/>
      <c r="P179" s="46"/>
      <c r="Q179" s="47"/>
      <c r="R179" s="1025"/>
      <c r="S179" s="48"/>
      <c r="T179" s="896"/>
      <c r="U179" s="49"/>
      <c r="V179" s="896"/>
      <c r="W179" s="49"/>
      <c r="X179" s="896"/>
      <c r="Y179" s="49"/>
      <c r="Z179" s="896"/>
      <c r="AA179" s="49"/>
      <c r="AB179" s="896"/>
      <c r="AC179" s="49"/>
      <c r="AD179" s="896"/>
      <c r="AE179" s="49"/>
      <c r="AF179" s="896"/>
      <c r="AG179" s="50"/>
      <c r="AH179" s="860"/>
      <c r="AI179" s="860"/>
      <c r="AJ179" s="900"/>
      <c r="AK179" s="102">
        <f t="shared" si="350"/>
        <v>0</v>
      </c>
      <c r="AL179" s="51"/>
      <c r="AM179" s="52"/>
      <c r="AN179" s="52"/>
      <c r="AO179" s="52"/>
      <c r="AP179" s="52"/>
      <c r="AQ179" s="52"/>
      <c r="AR179" s="53">
        <f t="shared" si="351"/>
        <v>0</v>
      </c>
      <c r="AS179" s="54"/>
      <c r="AT179" s="52"/>
      <c r="AU179" s="53">
        <f t="shared" si="352"/>
        <v>0</v>
      </c>
      <c r="AV179" s="54"/>
      <c r="AW179" s="52"/>
      <c r="AX179" s="52"/>
      <c r="AY179" s="52"/>
      <c r="AZ179" s="55"/>
      <c r="BA179" s="56"/>
      <c r="BB179" s="56"/>
      <c r="BC179" s="57"/>
    </row>
    <row r="180" spans="1:55" ht="17.25" hidden="1" customHeight="1" x14ac:dyDescent="0.2">
      <c r="A180" s="971"/>
      <c r="B180" s="973"/>
      <c r="C180" s="976"/>
      <c r="D180" s="1027"/>
      <c r="E180" s="986"/>
      <c r="F180" s="982"/>
      <c r="G180" s="1006"/>
      <c r="H180" s="988"/>
      <c r="I180" s="993"/>
      <c r="J180" s="994"/>
      <c r="K180" s="1021"/>
      <c r="L180" s="1003"/>
      <c r="M180" s="173"/>
      <c r="N180" s="174"/>
      <c r="O180" s="175"/>
      <c r="P180" s="46"/>
      <c r="Q180" s="47"/>
      <c r="R180" s="1025"/>
      <c r="S180" s="48"/>
      <c r="T180" s="896"/>
      <c r="U180" s="49"/>
      <c r="V180" s="896"/>
      <c r="W180" s="49"/>
      <c r="X180" s="896"/>
      <c r="Y180" s="49"/>
      <c r="Z180" s="896"/>
      <c r="AA180" s="49"/>
      <c r="AB180" s="896"/>
      <c r="AC180" s="49"/>
      <c r="AD180" s="896"/>
      <c r="AE180" s="49"/>
      <c r="AF180" s="896"/>
      <c r="AG180" s="50"/>
      <c r="AH180" s="860"/>
      <c r="AI180" s="860"/>
      <c r="AJ180" s="900"/>
      <c r="AK180" s="102">
        <f t="shared" si="350"/>
        <v>0</v>
      </c>
      <c r="AL180" s="51"/>
      <c r="AM180" s="52"/>
      <c r="AN180" s="52"/>
      <c r="AO180" s="52"/>
      <c r="AP180" s="52"/>
      <c r="AQ180" s="52"/>
      <c r="AR180" s="53">
        <f t="shared" si="351"/>
        <v>0</v>
      </c>
      <c r="AS180" s="54"/>
      <c r="AT180" s="52"/>
      <c r="AU180" s="53">
        <f t="shared" si="352"/>
        <v>0</v>
      </c>
      <c r="AV180" s="54"/>
      <c r="AW180" s="52"/>
      <c r="AX180" s="52"/>
      <c r="AY180" s="52"/>
      <c r="AZ180" s="55"/>
      <c r="BA180" s="56"/>
      <c r="BB180" s="56"/>
      <c r="BC180" s="57"/>
    </row>
    <row r="181" spans="1:55" ht="17.25" hidden="1" customHeight="1" x14ac:dyDescent="0.2">
      <c r="A181" s="971"/>
      <c r="B181" s="973"/>
      <c r="C181" s="976"/>
      <c r="D181" s="1027"/>
      <c r="E181" s="986"/>
      <c r="F181" s="982"/>
      <c r="G181" s="1006"/>
      <c r="H181" s="988"/>
      <c r="I181" s="993"/>
      <c r="J181" s="994"/>
      <c r="K181" s="1021"/>
      <c r="L181" s="1003"/>
      <c r="M181" s="173"/>
      <c r="N181" s="174"/>
      <c r="O181" s="175"/>
      <c r="P181" s="46"/>
      <c r="Q181" s="47"/>
      <c r="R181" s="1025"/>
      <c r="S181" s="48"/>
      <c r="T181" s="896"/>
      <c r="U181" s="49"/>
      <c r="V181" s="896"/>
      <c r="W181" s="49"/>
      <c r="X181" s="896"/>
      <c r="Y181" s="49"/>
      <c r="Z181" s="896"/>
      <c r="AA181" s="49"/>
      <c r="AB181" s="896"/>
      <c r="AC181" s="49"/>
      <c r="AD181" s="896"/>
      <c r="AE181" s="49"/>
      <c r="AF181" s="896"/>
      <c r="AG181" s="50"/>
      <c r="AH181" s="860"/>
      <c r="AI181" s="860"/>
      <c r="AJ181" s="900"/>
      <c r="AK181" s="102">
        <f t="shared" si="350"/>
        <v>0</v>
      </c>
      <c r="AL181" s="51"/>
      <c r="AM181" s="52"/>
      <c r="AN181" s="52"/>
      <c r="AO181" s="52"/>
      <c r="AP181" s="52"/>
      <c r="AQ181" s="52"/>
      <c r="AR181" s="53">
        <f t="shared" si="351"/>
        <v>0</v>
      </c>
      <c r="AS181" s="54"/>
      <c r="AT181" s="52"/>
      <c r="AU181" s="53">
        <f t="shared" si="352"/>
        <v>0</v>
      </c>
      <c r="AV181" s="54"/>
      <c r="AW181" s="52"/>
      <c r="AX181" s="52"/>
      <c r="AY181" s="52"/>
      <c r="AZ181" s="55"/>
      <c r="BA181" s="56"/>
      <c r="BB181" s="56"/>
      <c r="BC181" s="57"/>
    </row>
    <row r="182" spans="1:55" ht="17.25" hidden="1" customHeight="1" x14ac:dyDescent="0.2">
      <c r="A182" s="971"/>
      <c r="B182" s="973"/>
      <c r="C182" s="976"/>
      <c r="D182" s="1027"/>
      <c r="E182" s="986"/>
      <c r="F182" s="982"/>
      <c r="G182" s="1006"/>
      <c r="H182" s="988"/>
      <c r="I182" s="993"/>
      <c r="J182" s="994"/>
      <c r="K182" s="1021"/>
      <c r="L182" s="1003"/>
      <c r="M182" s="173"/>
      <c r="N182" s="174"/>
      <c r="O182" s="175"/>
      <c r="P182" s="46"/>
      <c r="Q182" s="47"/>
      <c r="R182" s="1025"/>
      <c r="S182" s="48"/>
      <c r="T182" s="896"/>
      <c r="U182" s="49"/>
      <c r="V182" s="896"/>
      <c r="W182" s="49"/>
      <c r="X182" s="896"/>
      <c r="Y182" s="49"/>
      <c r="Z182" s="896"/>
      <c r="AA182" s="49"/>
      <c r="AB182" s="896"/>
      <c r="AC182" s="49"/>
      <c r="AD182" s="896"/>
      <c r="AE182" s="49"/>
      <c r="AF182" s="896"/>
      <c r="AG182" s="50"/>
      <c r="AH182" s="860"/>
      <c r="AI182" s="860"/>
      <c r="AJ182" s="900"/>
      <c r="AK182" s="102">
        <f t="shared" si="350"/>
        <v>0</v>
      </c>
      <c r="AL182" s="51"/>
      <c r="AM182" s="52"/>
      <c r="AN182" s="52"/>
      <c r="AO182" s="52"/>
      <c r="AP182" s="52"/>
      <c r="AQ182" s="52"/>
      <c r="AR182" s="53">
        <f t="shared" si="351"/>
        <v>0</v>
      </c>
      <c r="AS182" s="54"/>
      <c r="AT182" s="52"/>
      <c r="AU182" s="53">
        <f t="shared" si="352"/>
        <v>0</v>
      </c>
      <c r="AV182" s="54"/>
      <c r="AW182" s="52"/>
      <c r="AX182" s="52"/>
      <c r="AY182" s="52"/>
      <c r="AZ182" s="55"/>
      <c r="BA182" s="56"/>
      <c r="BB182" s="56"/>
      <c r="BC182" s="57"/>
    </row>
    <row r="183" spans="1:55" ht="17.25" hidden="1" customHeight="1" x14ac:dyDescent="0.2">
      <c r="A183" s="971"/>
      <c r="B183" s="974"/>
      <c r="C183" s="977"/>
      <c r="D183" s="1028"/>
      <c r="E183" s="986"/>
      <c r="F183" s="983"/>
      <c r="G183" s="1007"/>
      <c r="H183" s="989"/>
      <c r="I183" s="993"/>
      <c r="J183" s="994"/>
      <c r="K183" s="1022"/>
      <c r="L183" s="1003"/>
      <c r="M183" s="176"/>
      <c r="N183" s="177"/>
      <c r="O183" s="178"/>
      <c r="P183" s="105"/>
      <c r="Q183" s="106"/>
      <c r="R183" s="1025"/>
      <c r="S183" s="107"/>
      <c r="T183" s="896"/>
      <c r="U183" s="108"/>
      <c r="V183" s="896"/>
      <c r="W183" s="108"/>
      <c r="X183" s="896"/>
      <c r="Y183" s="108"/>
      <c r="Z183" s="896"/>
      <c r="AA183" s="108"/>
      <c r="AB183" s="896"/>
      <c r="AC183" s="108"/>
      <c r="AD183" s="896"/>
      <c r="AE183" s="108"/>
      <c r="AF183" s="896"/>
      <c r="AG183" s="109"/>
      <c r="AH183" s="860"/>
      <c r="AI183" s="860"/>
      <c r="AJ183" s="901"/>
      <c r="AK183" s="102">
        <f t="shared" si="350"/>
        <v>0</v>
      </c>
      <c r="AL183" s="110"/>
      <c r="AM183" s="111"/>
      <c r="AN183" s="111"/>
      <c r="AO183" s="111"/>
      <c r="AP183" s="111"/>
      <c r="AQ183" s="111"/>
      <c r="AR183" s="53">
        <f t="shared" si="351"/>
        <v>0</v>
      </c>
      <c r="AS183" s="112"/>
      <c r="AT183" s="111"/>
      <c r="AU183" s="53">
        <f>SUM(AS183:AT183)</f>
        <v>0</v>
      </c>
      <c r="AV183" s="112"/>
      <c r="AW183" s="111"/>
      <c r="AX183" s="111"/>
      <c r="AY183" s="111"/>
      <c r="AZ183" s="113"/>
      <c r="BA183" s="114"/>
      <c r="BB183" s="114"/>
      <c r="BC183" s="115"/>
    </row>
    <row r="184" spans="1:55" ht="9.9499999999999993" hidden="1" customHeight="1" thickBot="1" x14ac:dyDescent="0.25">
      <c r="A184" s="972"/>
      <c r="B184" s="975"/>
      <c r="C184" s="978"/>
      <c r="D184" s="1029"/>
      <c r="E184" s="987"/>
      <c r="F184" s="984"/>
      <c r="G184" s="1008"/>
      <c r="H184" s="990"/>
      <c r="I184" s="995"/>
      <c r="J184" s="996"/>
      <c r="K184" s="1023"/>
      <c r="L184" s="1004"/>
      <c r="M184" s="179"/>
      <c r="N184" s="180"/>
      <c r="O184" s="181"/>
      <c r="P184" s="116"/>
      <c r="Q184" s="116"/>
      <c r="R184" s="1026"/>
      <c r="S184" s="182"/>
      <c r="T184" s="897"/>
      <c r="U184" s="183"/>
      <c r="V184" s="897"/>
      <c r="W184" s="183"/>
      <c r="X184" s="897"/>
      <c r="Y184" s="183"/>
      <c r="Z184" s="897"/>
      <c r="AA184" s="183"/>
      <c r="AB184" s="897"/>
      <c r="AC184" s="183"/>
      <c r="AD184" s="897"/>
      <c r="AE184" s="183"/>
      <c r="AF184" s="897"/>
      <c r="AG184" s="184"/>
      <c r="AH184" s="861"/>
      <c r="AI184" s="861"/>
      <c r="AJ184" s="117"/>
      <c r="AK184" s="118"/>
      <c r="AL184" s="185"/>
      <c r="AM184" s="186"/>
      <c r="AN184" s="186"/>
      <c r="AO184" s="186"/>
      <c r="AP184" s="186"/>
      <c r="AQ184" s="186"/>
      <c r="AR184" s="119"/>
      <c r="AS184" s="187"/>
      <c r="AT184" s="186"/>
      <c r="AU184" s="119"/>
      <c r="AV184" s="187"/>
      <c r="AW184" s="186"/>
      <c r="AX184" s="186"/>
      <c r="AY184" s="186"/>
      <c r="AZ184" s="188"/>
      <c r="BA184" s="189"/>
      <c r="BB184" s="189"/>
      <c r="BC184" s="190"/>
    </row>
    <row r="185" spans="1:55" ht="6" hidden="1" customHeight="1" x14ac:dyDescent="0.2">
      <c r="A185" s="155"/>
      <c r="B185" s="191"/>
      <c r="C185" s="191"/>
      <c r="D185" s="191"/>
      <c r="E185" s="191"/>
      <c r="F185" s="191"/>
      <c r="G185" s="191"/>
      <c r="H185" s="191"/>
      <c r="I185" s="1005"/>
      <c r="J185" s="1005"/>
      <c r="K185" s="191"/>
      <c r="L185" s="191"/>
      <c r="M185" s="191"/>
      <c r="N185" s="191"/>
      <c r="O185" s="191"/>
      <c r="P185" s="191"/>
      <c r="Q185" s="191"/>
      <c r="R185" s="191"/>
      <c r="S185" s="191"/>
      <c r="T185" s="191"/>
      <c r="U185" s="191"/>
      <c r="V185" s="191"/>
      <c r="W185" s="191"/>
      <c r="X185" s="191"/>
      <c r="Y185" s="191"/>
      <c r="Z185" s="191"/>
      <c r="AA185" s="191"/>
      <c r="AB185" s="191"/>
      <c r="AC185" s="191"/>
      <c r="AD185" s="191"/>
      <c r="AE185" s="191"/>
      <c r="AF185" s="191"/>
      <c r="AG185" s="191"/>
      <c r="AH185" s="191"/>
      <c r="AI185" s="191"/>
      <c r="AJ185" s="191"/>
      <c r="AK185" s="192"/>
      <c r="AL185" s="192"/>
      <c r="AM185" s="192"/>
      <c r="AN185" s="192"/>
      <c r="AO185" s="192"/>
      <c r="AP185" s="192"/>
      <c r="AQ185" s="193"/>
      <c r="AR185" s="192"/>
      <c r="AS185" s="192"/>
      <c r="AT185" s="192"/>
      <c r="AU185" s="192"/>
      <c r="AV185" s="192"/>
      <c r="AW185" s="192"/>
      <c r="AX185" s="192"/>
      <c r="AY185" s="192"/>
      <c r="AZ185" s="192"/>
      <c r="BA185" s="192"/>
      <c r="BB185" s="192"/>
      <c r="BC185" s="155"/>
    </row>
    <row r="186" spans="1:55" ht="72" hidden="1" customHeight="1" x14ac:dyDescent="0.2">
      <c r="A186" s="970">
        <v>18</v>
      </c>
      <c r="B186" s="160" t="s">
        <v>1705</v>
      </c>
      <c r="C186" s="161" t="s">
        <v>1706</v>
      </c>
      <c r="D186" s="162" t="s">
        <v>21</v>
      </c>
      <c r="E186" s="162" t="s">
        <v>1892</v>
      </c>
      <c r="F186" s="161" t="s">
        <v>1707</v>
      </c>
      <c r="G186" s="163" t="s">
        <v>1679</v>
      </c>
      <c r="H186" s="163" t="s">
        <v>1680</v>
      </c>
      <c r="I186" s="164" t="s">
        <v>1908</v>
      </c>
      <c r="J186" s="165">
        <f>+$N$3</f>
        <v>2019</v>
      </c>
      <c r="K186" s="163" t="s">
        <v>1925</v>
      </c>
      <c r="L186" s="164" t="s">
        <v>1926</v>
      </c>
      <c r="M186" s="161" t="s">
        <v>1708</v>
      </c>
      <c r="N186" s="161" t="s">
        <v>1709</v>
      </c>
      <c r="O186" s="161" t="s">
        <v>1710</v>
      </c>
      <c r="P186" s="161" t="s">
        <v>1711</v>
      </c>
      <c r="Q186" s="161" t="s">
        <v>1712</v>
      </c>
      <c r="R186" s="166">
        <f t="shared" ref="R186" si="353">SUM(R187:R193)</f>
        <v>0</v>
      </c>
      <c r="S186" s="167">
        <f t="shared" ref="S186" si="354">SUM(S187:S193)</f>
        <v>0</v>
      </c>
      <c r="T186" s="168">
        <f t="shared" ref="T186" si="355">SUM(T187:T193)</f>
        <v>0</v>
      </c>
      <c r="U186" s="169">
        <f t="shared" ref="U186" si="356">SUM(U187:U193)</f>
        <v>0</v>
      </c>
      <c r="V186" s="168">
        <f t="shared" ref="V186" si="357">SUM(V187:V193)</f>
        <v>0</v>
      </c>
      <c r="W186" s="169">
        <f t="shared" ref="W186" si="358">SUM(W187:W193)</f>
        <v>0</v>
      </c>
      <c r="X186" s="168">
        <f t="shared" ref="X186" si="359">SUM(X187:X193)</f>
        <v>0</v>
      </c>
      <c r="Y186" s="169">
        <f t="shared" ref="Y186" si="360">SUM(Y187:Y193)</f>
        <v>0</v>
      </c>
      <c r="Z186" s="168">
        <f t="shared" ref="Z186" si="361">SUM(Z187:Z193)</f>
        <v>0</v>
      </c>
      <c r="AA186" s="169">
        <f t="shared" ref="AA186" si="362">SUM(AA187:AA193)</f>
        <v>0</v>
      </c>
      <c r="AB186" s="168">
        <f t="shared" ref="AB186" si="363">SUM(AB187:AB193)</f>
        <v>0</v>
      </c>
      <c r="AC186" s="169">
        <f t="shared" ref="AC186" si="364">SUM(AC187:AC193)</f>
        <v>0</v>
      </c>
      <c r="AD186" s="168">
        <f t="shared" ref="AD186" si="365">SUM(AD187:AD193)</f>
        <v>0</v>
      </c>
      <c r="AE186" s="169">
        <f t="shared" ref="AE186" si="366">SUM(AE187:AE193)</f>
        <v>0</v>
      </c>
      <c r="AF186" s="168">
        <f t="shared" ref="AF186" si="367">SUM(AF187:AF193)</f>
        <v>0</v>
      </c>
      <c r="AG186" s="170">
        <f t="shared" ref="AG186" si="368">SUM(AG187:AG193)</f>
        <v>0</v>
      </c>
      <c r="AH186" s="858"/>
      <c r="AI186" s="858"/>
      <c r="AJ186" s="171">
        <f t="shared" ref="AJ186" si="369">SUM(AJ187:AJ193)</f>
        <v>0</v>
      </c>
      <c r="AK186" s="172">
        <f t="shared" ref="AK186" si="370">SUM(AK187:AK193)</f>
        <v>0</v>
      </c>
      <c r="AL186" s="41">
        <f t="shared" ref="AL186" si="371">SUM(AL187:AL193)</f>
        <v>0</v>
      </c>
      <c r="AM186" s="42">
        <f t="shared" ref="AM186" si="372">SUM(AM187:AM193)</f>
        <v>0</v>
      </c>
      <c r="AN186" s="42">
        <f t="shared" ref="AN186" si="373">SUM(AN187:AN193)</f>
        <v>0</v>
      </c>
      <c r="AO186" s="42">
        <f t="shared" ref="AO186" si="374">SUM(AO187:AO193)</f>
        <v>0</v>
      </c>
      <c r="AP186" s="42">
        <f t="shared" ref="AP186" si="375">SUM(AP187:AP193)</f>
        <v>0</v>
      </c>
      <c r="AQ186" s="42">
        <f t="shared" ref="AQ186" si="376">SUM(AQ187:AQ193)</f>
        <v>0</v>
      </c>
      <c r="AR186" s="43">
        <f t="shared" ref="AR186" si="377">SUM(AR187:AR193)</f>
        <v>0</v>
      </c>
      <c r="AS186" s="103">
        <f t="shared" ref="AS186" si="378">SUM(AS187:AS193)</f>
        <v>0</v>
      </c>
      <c r="AT186" s="42">
        <f t="shared" ref="AT186" si="379">SUM(AT187:AT193)</f>
        <v>0</v>
      </c>
      <c r="AU186" s="43">
        <f t="shared" ref="AU186" si="380">SUM(AU187:AU193)</f>
        <v>0</v>
      </c>
      <c r="AV186" s="103">
        <f t="shared" ref="AV186" si="381">SUM(AV187:AV193)</f>
        <v>0</v>
      </c>
      <c r="AW186" s="42">
        <f t="shared" ref="AW186" si="382">SUM(AW187:AW193)</f>
        <v>0</v>
      </c>
      <c r="AX186" s="42">
        <f t="shared" ref="AX186" si="383">SUM(AX187:AX193)</f>
        <v>0</v>
      </c>
      <c r="AY186" s="42">
        <f t="shared" ref="AY186" si="384">SUM(AY187:AY193)</f>
        <v>0</v>
      </c>
      <c r="AZ186" s="104">
        <f t="shared" ref="AZ186" si="385">SUM(AZ187:AZ193)</f>
        <v>0</v>
      </c>
      <c r="BA186" s="44" t="s">
        <v>1685</v>
      </c>
      <c r="BB186" s="44" t="s">
        <v>1686</v>
      </c>
      <c r="BC186" s="45" t="s">
        <v>1687</v>
      </c>
    </row>
    <row r="187" spans="1:55" ht="17.25" hidden="1" customHeight="1" x14ac:dyDescent="0.2">
      <c r="A187" s="971"/>
      <c r="B187" s="973" t="str">
        <f>VLOOKUP($D$9,'PROYECTOS REGISTRADOS'!$A$2:$D$82,4,0)</f>
        <v>Mejoramiento de la Cobertura de Alcantarillado en el Área Urbana y Área Rural en el Municipio de Tocancipá, Cundinamarca, Centro Oriente</v>
      </c>
      <c r="C187" s="976" t="str">
        <f>VLOOKUP($D$9,'PROYECTOS REGISTRADOS'!$A$2:$D$82,3,0)</f>
        <v>2016-25817-0033</v>
      </c>
      <c r="D187" s="1027"/>
      <c r="E187" s="985" t="str">
        <f>IF(D187=0,"0-0",(VLOOKUP(D187,'CONSOLIDADO PLAN DESARROLLO'!$EL$9:$ET$304,2,0)))</f>
        <v>0-0</v>
      </c>
      <c r="F187" s="982" t="str">
        <f>IF(D187=0,"0-0",(VLOOKUP(D187,'CONSOLIDADO PLAN DESARROLLO'!$EL$9:$ET$304,3,0)))</f>
        <v>0-0</v>
      </c>
      <c r="G187" s="1006" t="str">
        <f>IF(D187=0,"0-0",(VLOOKUP(D187,'CONSOLIDADO PLAN DESARROLLO'!$EL$9:$ET$304,4,0)))</f>
        <v>0-0</v>
      </c>
      <c r="H187" s="988" t="str">
        <f>IF(D187=0,"0-0",(VLOOKUP(D187,'CONSOLIDADO PLAN DESARROLLO'!$EL$9:$ET$304,5,0)))</f>
        <v>0-0</v>
      </c>
      <c r="I187" s="991" t="str">
        <f>IF(D187=0,"0-0",(VLOOKUP(D187,'CONSOLIDADO PLAN DESARROLLO'!$EL$9:$ET$304,$R$3,0)))</f>
        <v>0-0</v>
      </c>
      <c r="J187" s="992"/>
      <c r="K187" s="1021"/>
      <c r="L187" s="1002"/>
      <c r="M187" s="173"/>
      <c r="N187" s="174"/>
      <c r="O187" s="175"/>
      <c r="P187" s="46"/>
      <c r="Q187" s="47"/>
      <c r="R187" s="1024"/>
      <c r="S187" s="48"/>
      <c r="T187" s="895"/>
      <c r="U187" s="49"/>
      <c r="V187" s="895"/>
      <c r="W187" s="49"/>
      <c r="X187" s="895"/>
      <c r="Y187" s="49"/>
      <c r="Z187" s="895"/>
      <c r="AA187" s="49"/>
      <c r="AB187" s="895"/>
      <c r="AC187" s="49"/>
      <c r="AD187" s="895"/>
      <c r="AE187" s="49"/>
      <c r="AF187" s="895"/>
      <c r="AG187" s="50"/>
      <c r="AH187" s="859"/>
      <c r="AI187" s="859"/>
      <c r="AJ187" s="899">
        <f>+R187+T187+V187+X187+Z187+AB187+AD187+AF187</f>
        <v>0</v>
      </c>
      <c r="AK187" s="102">
        <f t="shared" ref="AK187:AK192" si="386">AC187+AE187+AG187+S187+U187+W187+Y187+AA187</f>
        <v>0</v>
      </c>
      <c r="AL187" s="51"/>
      <c r="AM187" s="52"/>
      <c r="AN187" s="52"/>
      <c r="AO187" s="52"/>
      <c r="AP187" s="52"/>
      <c r="AQ187" s="52"/>
      <c r="AR187" s="53">
        <f t="shared" ref="AR187:AR192" si="387">SUM(AL187:AQ187)</f>
        <v>0</v>
      </c>
      <c r="AS187" s="54"/>
      <c r="AT187" s="52"/>
      <c r="AU187" s="53">
        <f t="shared" ref="AU187:AU191" si="388">SUM(AS187:AT187)</f>
        <v>0</v>
      </c>
      <c r="AV187" s="54"/>
      <c r="AW187" s="52"/>
      <c r="AX187" s="52"/>
      <c r="AY187" s="52"/>
      <c r="AZ187" s="55"/>
      <c r="BA187" s="56"/>
      <c r="BB187" s="56"/>
      <c r="BC187" s="57"/>
    </row>
    <row r="188" spans="1:55" ht="17.25" hidden="1" customHeight="1" x14ac:dyDescent="0.2">
      <c r="A188" s="971"/>
      <c r="B188" s="973"/>
      <c r="C188" s="976"/>
      <c r="D188" s="1027"/>
      <c r="E188" s="986"/>
      <c r="F188" s="982"/>
      <c r="G188" s="1006"/>
      <c r="H188" s="988"/>
      <c r="I188" s="993"/>
      <c r="J188" s="994"/>
      <c r="K188" s="1021"/>
      <c r="L188" s="1003"/>
      <c r="M188" s="173"/>
      <c r="N188" s="174"/>
      <c r="O188" s="175"/>
      <c r="P188" s="46"/>
      <c r="Q188" s="47"/>
      <c r="R188" s="1025"/>
      <c r="S188" s="48"/>
      <c r="T188" s="896"/>
      <c r="U188" s="49"/>
      <c r="V188" s="896"/>
      <c r="W188" s="49"/>
      <c r="X188" s="896"/>
      <c r="Y188" s="49"/>
      <c r="Z188" s="896"/>
      <c r="AA188" s="49"/>
      <c r="AB188" s="896"/>
      <c r="AC188" s="49"/>
      <c r="AD188" s="896"/>
      <c r="AE188" s="49"/>
      <c r="AF188" s="896"/>
      <c r="AG188" s="50"/>
      <c r="AH188" s="860"/>
      <c r="AI188" s="860"/>
      <c r="AJ188" s="900"/>
      <c r="AK188" s="102">
        <f t="shared" si="386"/>
        <v>0</v>
      </c>
      <c r="AL188" s="51"/>
      <c r="AM188" s="52"/>
      <c r="AN188" s="52"/>
      <c r="AO188" s="52"/>
      <c r="AP188" s="52"/>
      <c r="AQ188" s="52"/>
      <c r="AR188" s="53">
        <f t="shared" si="387"/>
        <v>0</v>
      </c>
      <c r="AS188" s="54"/>
      <c r="AT188" s="52"/>
      <c r="AU188" s="53">
        <f t="shared" si="388"/>
        <v>0</v>
      </c>
      <c r="AV188" s="54"/>
      <c r="AW188" s="52"/>
      <c r="AX188" s="52"/>
      <c r="AY188" s="52"/>
      <c r="AZ188" s="55"/>
      <c r="BA188" s="56"/>
      <c r="BB188" s="56"/>
      <c r="BC188" s="57"/>
    </row>
    <row r="189" spans="1:55" ht="17.25" hidden="1" customHeight="1" x14ac:dyDescent="0.2">
      <c r="A189" s="971"/>
      <c r="B189" s="973"/>
      <c r="C189" s="976"/>
      <c r="D189" s="1027"/>
      <c r="E189" s="986"/>
      <c r="F189" s="982"/>
      <c r="G189" s="1006"/>
      <c r="H189" s="988"/>
      <c r="I189" s="993"/>
      <c r="J189" s="994"/>
      <c r="K189" s="1021"/>
      <c r="L189" s="1003"/>
      <c r="M189" s="173"/>
      <c r="N189" s="174"/>
      <c r="O189" s="175"/>
      <c r="P189" s="46"/>
      <c r="Q189" s="47"/>
      <c r="R189" s="1025"/>
      <c r="S189" s="48"/>
      <c r="T189" s="896"/>
      <c r="U189" s="49"/>
      <c r="V189" s="896"/>
      <c r="W189" s="49"/>
      <c r="X189" s="896"/>
      <c r="Y189" s="49"/>
      <c r="Z189" s="896"/>
      <c r="AA189" s="49"/>
      <c r="AB189" s="896"/>
      <c r="AC189" s="49"/>
      <c r="AD189" s="896"/>
      <c r="AE189" s="49"/>
      <c r="AF189" s="896"/>
      <c r="AG189" s="50"/>
      <c r="AH189" s="860"/>
      <c r="AI189" s="860"/>
      <c r="AJ189" s="900"/>
      <c r="AK189" s="102">
        <f t="shared" si="386"/>
        <v>0</v>
      </c>
      <c r="AL189" s="51"/>
      <c r="AM189" s="52"/>
      <c r="AN189" s="52"/>
      <c r="AO189" s="52"/>
      <c r="AP189" s="52"/>
      <c r="AQ189" s="52"/>
      <c r="AR189" s="53">
        <f t="shared" si="387"/>
        <v>0</v>
      </c>
      <c r="AS189" s="54"/>
      <c r="AT189" s="52"/>
      <c r="AU189" s="53">
        <f t="shared" si="388"/>
        <v>0</v>
      </c>
      <c r="AV189" s="54"/>
      <c r="AW189" s="52"/>
      <c r="AX189" s="52"/>
      <c r="AY189" s="52"/>
      <c r="AZ189" s="55"/>
      <c r="BA189" s="56"/>
      <c r="BB189" s="56"/>
      <c r="BC189" s="57"/>
    </row>
    <row r="190" spans="1:55" ht="17.25" hidden="1" customHeight="1" x14ac:dyDescent="0.2">
      <c r="A190" s="971"/>
      <c r="B190" s="973"/>
      <c r="C190" s="976"/>
      <c r="D190" s="1027"/>
      <c r="E190" s="986"/>
      <c r="F190" s="982"/>
      <c r="G190" s="1006"/>
      <c r="H190" s="988"/>
      <c r="I190" s="993"/>
      <c r="J190" s="994"/>
      <c r="K190" s="1021"/>
      <c r="L190" s="1003"/>
      <c r="M190" s="173"/>
      <c r="N190" s="174"/>
      <c r="O190" s="175"/>
      <c r="P190" s="46"/>
      <c r="Q190" s="47"/>
      <c r="R190" s="1025"/>
      <c r="S190" s="48"/>
      <c r="T190" s="896"/>
      <c r="U190" s="49"/>
      <c r="V190" s="896"/>
      <c r="W190" s="49"/>
      <c r="X190" s="896"/>
      <c r="Y190" s="49"/>
      <c r="Z190" s="896"/>
      <c r="AA190" s="49"/>
      <c r="AB190" s="896"/>
      <c r="AC190" s="49"/>
      <c r="AD190" s="896"/>
      <c r="AE190" s="49"/>
      <c r="AF190" s="896"/>
      <c r="AG190" s="50"/>
      <c r="AH190" s="860"/>
      <c r="AI190" s="860"/>
      <c r="AJ190" s="900"/>
      <c r="AK190" s="102">
        <f t="shared" si="386"/>
        <v>0</v>
      </c>
      <c r="AL190" s="51"/>
      <c r="AM190" s="52"/>
      <c r="AN190" s="52"/>
      <c r="AO190" s="52"/>
      <c r="AP190" s="52"/>
      <c r="AQ190" s="52"/>
      <c r="AR190" s="53">
        <f t="shared" si="387"/>
        <v>0</v>
      </c>
      <c r="AS190" s="54"/>
      <c r="AT190" s="52"/>
      <c r="AU190" s="53">
        <f t="shared" si="388"/>
        <v>0</v>
      </c>
      <c r="AV190" s="54"/>
      <c r="AW190" s="52"/>
      <c r="AX190" s="52"/>
      <c r="AY190" s="52"/>
      <c r="AZ190" s="55"/>
      <c r="BA190" s="56"/>
      <c r="BB190" s="56"/>
      <c r="BC190" s="57"/>
    </row>
    <row r="191" spans="1:55" ht="17.25" hidden="1" customHeight="1" x14ac:dyDescent="0.2">
      <c r="A191" s="971"/>
      <c r="B191" s="973"/>
      <c r="C191" s="976"/>
      <c r="D191" s="1027"/>
      <c r="E191" s="986"/>
      <c r="F191" s="982"/>
      <c r="G191" s="1006"/>
      <c r="H191" s="988"/>
      <c r="I191" s="993"/>
      <c r="J191" s="994"/>
      <c r="K191" s="1021"/>
      <c r="L191" s="1003"/>
      <c r="M191" s="173"/>
      <c r="N191" s="174"/>
      <c r="O191" s="175"/>
      <c r="P191" s="46"/>
      <c r="Q191" s="47"/>
      <c r="R191" s="1025"/>
      <c r="S191" s="48"/>
      <c r="T191" s="896"/>
      <c r="U191" s="49"/>
      <c r="V191" s="896"/>
      <c r="W191" s="49"/>
      <c r="X191" s="896"/>
      <c r="Y191" s="49"/>
      <c r="Z191" s="896"/>
      <c r="AA191" s="49"/>
      <c r="AB191" s="896"/>
      <c r="AC191" s="49"/>
      <c r="AD191" s="896"/>
      <c r="AE191" s="49"/>
      <c r="AF191" s="896"/>
      <c r="AG191" s="50"/>
      <c r="AH191" s="860"/>
      <c r="AI191" s="860"/>
      <c r="AJ191" s="900"/>
      <c r="AK191" s="102">
        <f t="shared" si="386"/>
        <v>0</v>
      </c>
      <c r="AL191" s="51"/>
      <c r="AM191" s="52"/>
      <c r="AN191" s="52"/>
      <c r="AO191" s="52"/>
      <c r="AP191" s="52"/>
      <c r="AQ191" s="52"/>
      <c r="AR191" s="53">
        <f t="shared" si="387"/>
        <v>0</v>
      </c>
      <c r="AS191" s="54"/>
      <c r="AT191" s="52"/>
      <c r="AU191" s="53">
        <f t="shared" si="388"/>
        <v>0</v>
      </c>
      <c r="AV191" s="54"/>
      <c r="AW191" s="52"/>
      <c r="AX191" s="52"/>
      <c r="AY191" s="52"/>
      <c r="AZ191" s="55"/>
      <c r="BA191" s="56"/>
      <c r="BB191" s="56"/>
      <c r="BC191" s="57"/>
    </row>
    <row r="192" spans="1:55" ht="17.25" hidden="1" customHeight="1" x14ac:dyDescent="0.2">
      <c r="A192" s="971"/>
      <c r="B192" s="974"/>
      <c r="C192" s="977"/>
      <c r="D192" s="1028"/>
      <c r="E192" s="986"/>
      <c r="F192" s="983"/>
      <c r="G192" s="1007"/>
      <c r="H192" s="989"/>
      <c r="I192" s="993"/>
      <c r="J192" s="994"/>
      <c r="K192" s="1022"/>
      <c r="L192" s="1003"/>
      <c r="M192" s="176"/>
      <c r="N192" s="177"/>
      <c r="O192" s="178"/>
      <c r="P192" s="105"/>
      <c r="Q192" s="106"/>
      <c r="R192" s="1025"/>
      <c r="S192" s="107"/>
      <c r="T192" s="896"/>
      <c r="U192" s="108"/>
      <c r="V192" s="896"/>
      <c r="W192" s="108"/>
      <c r="X192" s="896"/>
      <c r="Y192" s="108"/>
      <c r="Z192" s="896"/>
      <c r="AA192" s="108"/>
      <c r="AB192" s="896"/>
      <c r="AC192" s="108"/>
      <c r="AD192" s="896"/>
      <c r="AE192" s="108"/>
      <c r="AF192" s="896"/>
      <c r="AG192" s="109"/>
      <c r="AH192" s="860"/>
      <c r="AI192" s="860"/>
      <c r="AJ192" s="901"/>
      <c r="AK192" s="102">
        <f t="shared" si="386"/>
        <v>0</v>
      </c>
      <c r="AL192" s="110"/>
      <c r="AM192" s="111"/>
      <c r="AN192" s="111"/>
      <c r="AO192" s="111"/>
      <c r="AP192" s="111"/>
      <c r="AQ192" s="111"/>
      <c r="AR192" s="53">
        <f t="shared" si="387"/>
        <v>0</v>
      </c>
      <c r="AS192" s="112"/>
      <c r="AT192" s="111"/>
      <c r="AU192" s="53">
        <f>SUM(AS192:AT192)</f>
        <v>0</v>
      </c>
      <c r="AV192" s="112"/>
      <c r="AW192" s="111"/>
      <c r="AX192" s="111"/>
      <c r="AY192" s="111"/>
      <c r="AZ192" s="113"/>
      <c r="BA192" s="114"/>
      <c r="BB192" s="114"/>
      <c r="BC192" s="115"/>
    </row>
    <row r="193" spans="1:55" ht="9.9499999999999993" hidden="1" customHeight="1" thickBot="1" x14ac:dyDescent="0.25">
      <c r="A193" s="972"/>
      <c r="B193" s="975"/>
      <c r="C193" s="978"/>
      <c r="D193" s="1029"/>
      <c r="E193" s="987"/>
      <c r="F193" s="984"/>
      <c r="G193" s="1008"/>
      <c r="H193" s="990"/>
      <c r="I193" s="995"/>
      <c r="J193" s="996"/>
      <c r="K193" s="1023"/>
      <c r="L193" s="1004"/>
      <c r="M193" s="179"/>
      <c r="N193" s="180"/>
      <c r="O193" s="181"/>
      <c r="P193" s="116"/>
      <c r="Q193" s="116"/>
      <c r="R193" s="1026"/>
      <c r="S193" s="182"/>
      <c r="T193" s="897"/>
      <c r="U193" s="183"/>
      <c r="V193" s="897"/>
      <c r="W193" s="183"/>
      <c r="X193" s="897"/>
      <c r="Y193" s="183"/>
      <c r="Z193" s="897"/>
      <c r="AA193" s="183"/>
      <c r="AB193" s="897"/>
      <c r="AC193" s="183"/>
      <c r="AD193" s="897"/>
      <c r="AE193" s="183"/>
      <c r="AF193" s="897"/>
      <c r="AG193" s="184"/>
      <c r="AH193" s="861"/>
      <c r="AI193" s="861"/>
      <c r="AJ193" s="117"/>
      <c r="AK193" s="118"/>
      <c r="AL193" s="185"/>
      <c r="AM193" s="186"/>
      <c r="AN193" s="186"/>
      <c r="AO193" s="186"/>
      <c r="AP193" s="186"/>
      <c r="AQ193" s="186"/>
      <c r="AR193" s="119"/>
      <c r="AS193" s="187"/>
      <c r="AT193" s="186"/>
      <c r="AU193" s="119"/>
      <c r="AV193" s="187"/>
      <c r="AW193" s="186"/>
      <c r="AX193" s="186"/>
      <c r="AY193" s="186"/>
      <c r="AZ193" s="188"/>
      <c r="BA193" s="189"/>
      <c r="BB193" s="189"/>
      <c r="BC193" s="190"/>
    </row>
    <row r="194" spans="1:55" ht="6" hidden="1" customHeight="1" x14ac:dyDescent="0.2">
      <c r="A194" s="155"/>
      <c r="B194" s="191"/>
      <c r="C194" s="191"/>
      <c r="D194" s="191"/>
      <c r="E194" s="191"/>
      <c r="F194" s="191"/>
      <c r="G194" s="191"/>
      <c r="H194" s="191"/>
      <c r="I194" s="1005"/>
      <c r="J194" s="1005"/>
      <c r="K194" s="191"/>
      <c r="L194" s="191"/>
      <c r="M194" s="191"/>
      <c r="N194" s="191"/>
      <c r="O194" s="191"/>
      <c r="P194" s="191"/>
      <c r="Q194" s="191"/>
      <c r="R194" s="191"/>
      <c r="S194" s="191"/>
      <c r="T194" s="191"/>
      <c r="U194" s="191"/>
      <c r="V194" s="191"/>
      <c r="W194" s="191"/>
      <c r="X194" s="191"/>
      <c r="Y194" s="191"/>
      <c r="Z194" s="191"/>
      <c r="AA194" s="191"/>
      <c r="AB194" s="191"/>
      <c r="AC194" s="191"/>
      <c r="AD194" s="191"/>
      <c r="AE194" s="191"/>
      <c r="AF194" s="191"/>
      <c r="AG194" s="191"/>
      <c r="AH194" s="191"/>
      <c r="AI194" s="191"/>
      <c r="AJ194" s="191"/>
      <c r="AK194" s="192"/>
      <c r="AL194" s="192"/>
      <c r="AM194" s="192"/>
      <c r="AN194" s="192"/>
      <c r="AO194" s="192"/>
      <c r="AP194" s="192"/>
      <c r="AQ194" s="193"/>
      <c r="AR194" s="192"/>
      <c r="AS194" s="192"/>
      <c r="AT194" s="192"/>
      <c r="AU194" s="192"/>
      <c r="AV194" s="192"/>
      <c r="AW194" s="192"/>
      <c r="AX194" s="192"/>
      <c r="AY194" s="192"/>
      <c r="AZ194" s="192"/>
      <c r="BA194" s="192"/>
      <c r="BB194" s="192"/>
      <c r="BC194" s="155"/>
    </row>
    <row r="195" spans="1:55" ht="72" hidden="1" customHeight="1" x14ac:dyDescent="0.2">
      <c r="A195" s="970">
        <v>19</v>
      </c>
      <c r="B195" s="160" t="s">
        <v>1705</v>
      </c>
      <c r="C195" s="161" t="s">
        <v>1706</v>
      </c>
      <c r="D195" s="162" t="s">
        <v>21</v>
      </c>
      <c r="E195" s="162" t="s">
        <v>1892</v>
      </c>
      <c r="F195" s="161" t="s">
        <v>1707</v>
      </c>
      <c r="G195" s="163" t="s">
        <v>1679</v>
      </c>
      <c r="H195" s="163" t="s">
        <v>1680</v>
      </c>
      <c r="I195" s="164" t="s">
        <v>1908</v>
      </c>
      <c r="J195" s="165">
        <f>+$N$3</f>
        <v>2019</v>
      </c>
      <c r="K195" s="163" t="s">
        <v>1925</v>
      </c>
      <c r="L195" s="164" t="s">
        <v>1926</v>
      </c>
      <c r="M195" s="161" t="s">
        <v>1708</v>
      </c>
      <c r="N195" s="161" t="s">
        <v>1709</v>
      </c>
      <c r="O195" s="161" t="s">
        <v>1710</v>
      </c>
      <c r="P195" s="161" t="s">
        <v>1711</v>
      </c>
      <c r="Q195" s="161" t="s">
        <v>1712</v>
      </c>
      <c r="R195" s="166">
        <f t="shared" ref="R195" si="389">SUM(R196:R202)</f>
        <v>0</v>
      </c>
      <c r="S195" s="167">
        <f t="shared" ref="S195" si="390">SUM(S196:S202)</f>
        <v>0</v>
      </c>
      <c r="T195" s="168">
        <f t="shared" ref="T195" si="391">SUM(T196:T202)</f>
        <v>0</v>
      </c>
      <c r="U195" s="169">
        <f t="shared" ref="U195" si="392">SUM(U196:U202)</f>
        <v>0</v>
      </c>
      <c r="V195" s="168">
        <f t="shared" ref="V195" si="393">SUM(V196:V202)</f>
        <v>0</v>
      </c>
      <c r="W195" s="169">
        <f t="shared" ref="W195" si="394">SUM(W196:W202)</f>
        <v>0</v>
      </c>
      <c r="X195" s="168">
        <f t="shared" ref="X195" si="395">SUM(X196:X202)</f>
        <v>0</v>
      </c>
      <c r="Y195" s="169">
        <f t="shared" ref="Y195" si="396">SUM(Y196:Y202)</f>
        <v>0</v>
      </c>
      <c r="Z195" s="168">
        <f t="shared" ref="Z195" si="397">SUM(Z196:Z202)</f>
        <v>0</v>
      </c>
      <c r="AA195" s="169">
        <f t="shared" ref="AA195" si="398">SUM(AA196:AA202)</f>
        <v>0</v>
      </c>
      <c r="AB195" s="168">
        <f t="shared" ref="AB195" si="399">SUM(AB196:AB202)</f>
        <v>0</v>
      </c>
      <c r="AC195" s="169">
        <f t="shared" ref="AC195" si="400">SUM(AC196:AC202)</f>
        <v>0</v>
      </c>
      <c r="AD195" s="168">
        <f t="shared" ref="AD195" si="401">SUM(AD196:AD202)</f>
        <v>0</v>
      </c>
      <c r="AE195" s="169">
        <f t="shared" ref="AE195" si="402">SUM(AE196:AE202)</f>
        <v>0</v>
      </c>
      <c r="AF195" s="168">
        <f t="shared" ref="AF195" si="403">SUM(AF196:AF202)</f>
        <v>0</v>
      </c>
      <c r="AG195" s="170">
        <f t="shared" ref="AG195" si="404">SUM(AG196:AG202)</f>
        <v>0</v>
      </c>
      <c r="AH195" s="858"/>
      <c r="AI195" s="858"/>
      <c r="AJ195" s="171">
        <f t="shared" ref="AJ195" si="405">SUM(AJ196:AJ202)</f>
        <v>0</v>
      </c>
      <c r="AK195" s="172">
        <f t="shared" ref="AK195" si="406">SUM(AK196:AK202)</f>
        <v>0</v>
      </c>
      <c r="AL195" s="41">
        <f t="shared" ref="AL195" si="407">SUM(AL196:AL202)</f>
        <v>0</v>
      </c>
      <c r="AM195" s="42">
        <f t="shared" ref="AM195" si="408">SUM(AM196:AM202)</f>
        <v>0</v>
      </c>
      <c r="AN195" s="42">
        <f t="shared" ref="AN195" si="409">SUM(AN196:AN202)</f>
        <v>0</v>
      </c>
      <c r="AO195" s="42">
        <f t="shared" ref="AO195" si="410">SUM(AO196:AO202)</f>
        <v>0</v>
      </c>
      <c r="AP195" s="42">
        <f t="shared" ref="AP195" si="411">SUM(AP196:AP202)</f>
        <v>0</v>
      </c>
      <c r="AQ195" s="42">
        <f t="shared" ref="AQ195" si="412">SUM(AQ196:AQ202)</f>
        <v>0</v>
      </c>
      <c r="AR195" s="43">
        <f t="shared" ref="AR195" si="413">SUM(AR196:AR202)</f>
        <v>0</v>
      </c>
      <c r="AS195" s="103">
        <f t="shared" ref="AS195" si="414">SUM(AS196:AS202)</f>
        <v>0</v>
      </c>
      <c r="AT195" s="42">
        <f t="shared" ref="AT195" si="415">SUM(AT196:AT202)</f>
        <v>0</v>
      </c>
      <c r="AU195" s="43">
        <f t="shared" ref="AU195" si="416">SUM(AU196:AU202)</f>
        <v>0</v>
      </c>
      <c r="AV195" s="103">
        <f t="shared" ref="AV195" si="417">SUM(AV196:AV202)</f>
        <v>0</v>
      </c>
      <c r="AW195" s="42">
        <f t="shared" ref="AW195" si="418">SUM(AW196:AW202)</f>
        <v>0</v>
      </c>
      <c r="AX195" s="42">
        <f t="shared" ref="AX195" si="419">SUM(AX196:AX202)</f>
        <v>0</v>
      </c>
      <c r="AY195" s="42">
        <f t="shared" ref="AY195" si="420">SUM(AY196:AY202)</f>
        <v>0</v>
      </c>
      <c r="AZ195" s="104">
        <f t="shared" ref="AZ195" si="421">SUM(AZ196:AZ202)</f>
        <v>0</v>
      </c>
      <c r="BA195" s="44" t="s">
        <v>1685</v>
      </c>
      <c r="BB195" s="44" t="s">
        <v>1686</v>
      </c>
      <c r="BC195" s="45" t="s">
        <v>1687</v>
      </c>
    </row>
    <row r="196" spans="1:55" ht="17.25" hidden="1" customHeight="1" x14ac:dyDescent="0.2">
      <c r="A196" s="971"/>
      <c r="B196" s="973" t="str">
        <f>VLOOKUP($D$9,'PROYECTOS REGISTRADOS'!$A$2:$D$82,4,0)</f>
        <v>Mejoramiento de la Cobertura de Alcantarillado en el Área Urbana y Área Rural en el Municipio de Tocancipá, Cundinamarca, Centro Oriente</v>
      </c>
      <c r="C196" s="976" t="str">
        <f>VLOOKUP($D$9,'PROYECTOS REGISTRADOS'!$A$2:$D$82,3,0)</f>
        <v>2016-25817-0033</v>
      </c>
      <c r="D196" s="1027"/>
      <c r="E196" s="985" t="str">
        <f>IF(D196=0,"0-0",(VLOOKUP(D196,'CONSOLIDADO PLAN DESARROLLO'!$EL$9:$ET$304,2,0)))</f>
        <v>0-0</v>
      </c>
      <c r="F196" s="982" t="str">
        <f>IF(D196=0,"0-0",(VLOOKUP(D196,'CONSOLIDADO PLAN DESARROLLO'!$EL$9:$ET$304,3,0)))</f>
        <v>0-0</v>
      </c>
      <c r="G196" s="1006" t="str">
        <f>IF(D196=0,"0-0",(VLOOKUP(D196,'CONSOLIDADO PLAN DESARROLLO'!$EL$9:$ET$304,4,0)))</f>
        <v>0-0</v>
      </c>
      <c r="H196" s="988" t="str">
        <f>IF(D196=0,"0-0",(VLOOKUP(D196,'CONSOLIDADO PLAN DESARROLLO'!$EL$9:$ET$304,5,0)))</f>
        <v>0-0</v>
      </c>
      <c r="I196" s="991" t="str">
        <f>IF(D196=0,"0-0",(VLOOKUP(D196,'CONSOLIDADO PLAN DESARROLLO'!$EL$9:$ET$304,$R$3,0)))</f>
        <v>0-0</v>
      </c>
      <c r="J196" s="992"/>
      <c r="K196" s="1021"/>
      <c r="L196" s="1002"/>
      <c r="M196" s="173"/>
      <c r="N196" s="174"/>
      <c r="O196" s="175"/>
      <c r="P196" s="46"/>
      <c r="Q196" s="47"/>
      <c r="R196" s="1024"/>
      <c r="S196" s="48"/>
      <c r="T196" s="895"/>
      <c r="U196" s="49"/>
      <c r="V196" s="895"/>
      <c r="W196" s="49"/>
      <c r="X196" s="895"/>
      <c r="Y196" s="49"/>
      <c r="Z196" s="895"/>
      <c r="AA196" s="49"/>
      <c r="AB196" s="895"/>
      <c r="AC196" s="49"/>
      <c r="AD196" s="895"/>
      <c r="AE196" s="49"/>
      <c r="AF196" s="895"/>
      <c r="AG196" s="50"/>
      <c r="AH196" s="859"/>
      <c r="AI196" s="859"/>
      <c r="AJ196" s="899">
        <f>+R196+T196+V196+X196+Z196+AB196+AD196+AF196</f>
        <v>0</v>
      </c>
      <c r="AK196" s="102">
        <f t="shared" ref="AK196:AK201" si="422">AC196+AE196+AG196+S196+U196+W196+Y196+AA196</f>
        <v>0</v>
      </c>
      <c r="AL196" s="51"/>
      <c r="AM196" s="52"/>
      <c r="AN196" s="52"/>
      <c r="AO196" s="52"/>
      <c r="AP196" s="52"/>
      <c r="AQ196" s="52"/>
      <c r="AR196" s="53">
        <f t="shared" ref="AR196:AR201" si="423">SUM(AL196:AQ196)</f>
        <v>0</v>
      </c>
      <c r="AS196" s="54"/>
      <c r="AT196" s="52"/>
      <c r="AU196" s="53">
        <f t="shared" ref="AU196:AU200" si="424">SUM(AS196:AT196)</f>
        <v>0</v>
      </c>
      <c r="AV196" s="54"/>
      <c r="AW196" s="52"/>
      <c r="AX196" s="52"/>
      <c r="AY196" s="52"/>
      <c r="AZ196" s="55"/>
      <c r="BA196" s="56"/>
      <c r="BB196" s="56"/>
      <c r="BC196" s="57"/>
    </row>
    <row r="197" spans="1:55" ht="17.25" hidden="1" customHeight="1" x14ac:dyDescent="0.2">
      <c r="A197" s="971"/>
      <c r="B197" s="973"/>
      <c r="C197" s="976"/>
      <c r="D197" s="1027"/>
      <c r="E197" s="986"/>
      <c r="F197" s="982"/>
      <c r="G197" s="1006"/>
      <c r="H197" s="988"/>
      <c r="I197" s="993"/>
      <c r="J197" s="994"/>
      <c r="K197" s="1021"/>
      <c r="L197" s="1003"/>
      <c r="M197" s="173"/>
      <c r="N197" s="174"/>
      <c r="O197" s="175"/>
      <c r="P197" s="46"/>
      <c r="Q197" s="47"/>
      <c r="R197" s="1025"/>
      <c r="S197" s="48"/>
      <c r="T197" s="896"/>
      <c r="U197" s="49"/>
      <c r="V197" s="896"/>
      <c r="W197" s="49"/>
      <c r="X197" s="896"/>
      <c r="Y197" s="49"/>
      <c r="Z197" s="896"/>
      <c r="AA197" s="49"/>
      <c r="AB197" s="896"/>
      <c r="AC197" s="49"/>
      <c r="AD197" s="896"/>
      <c r="AE197" s="49"/>
      <c r="AF197" s="896"/>
      <c r="AG197" s="50"/>
      <c r="AH197" s="860"/>
      <c r="AI197" s="860"/>
      <c r="AJ197" s="900"/>
      <c r="AK197" s="102">
        <f t="shared" si="422"/>
        <v>0</v>
      </c>
      <c r="AL197" s="51"/>
      <c r="AM197" s="52"/>
      <c r="AN197" s="52"/>
      <c r="AO197" s="52"/>
      <c r="AP197" s="52"/>
      <c r="AQ197" s="52"/>
      <c r="AR197" s="53">
        <f t="shared" si="423"/>
        <v>0</v>
      </c>
      <c r="AS197" s="54"/>
      <c r="AT197" s="52"/>
      <c r="AU197" s="53">
        <f t="shared" si="424"/>
        <v>0</v>
      </c>
      <c r="AV197" s="54"/>
      <c r="AW197" s="52"/>
      <c r="AX197" s="52"/>
      <c r="AY197" s="52"/>
      <c r="AZ197" s="55"/>
      <c r="BA197" s="56"/>
      <c r="BB197" s="56"/>
      <c r="BC197" s="57"/>
    </row>
    <row r="198" spans="1:55" ht="17.25" hidden="1" customHeight="1" x14ac:dyDescent="0.2">
      <c r="A198" s="971"/>
      <c r="B198" s="973"/>
      <c r="C198" s="976"/>
      <c r="D198" s="1027"/>
      <c r="E198" s="986"/>
      <c r="F198" s="982"/>
      <c r="G198" s="1006"/>
      <c r="H198" s="988"/>
      <c r="I198" s="993"/>
      <c r="J198" s="994"/>
      <c r="K198" s="1021"/>
      <c r="L198" s="1003"/>
      <c r="M198" s="173"/>
      <c r="N198" s="174"/>
      <c r="O198" s="175"/>
      <c r="P198" s="46"/>
      <c r="Q198" s="47"/>
      <c r="R198" s="1025"/>
      <c r="S198" s="48"/>
      <c r="T198" s="896"/>
      <c r="U198" s="49"/>
      <c r="V198" s="896"/>
      <c r="W198" s="49"/>
      <c r="X198" s="896"/>
      <c r="Y198" s="49"/>
      <c r="Z198" s="896"/>
      <c r="AA198" s="49"/>
      <c r="AB198" s="896"/>
      <c r="AC198" s="49"/>
      <c r="AD198" s="896"/>
      <c r="AE198" s="49"/>
      <c r="AF198" s="896"/>
      <c r="AG198" s="50"/>
      <c r="AH198" s="860"/>
      <c r="AI198" s="860"/>
      <c r="AJ198" s="900"/>
      <c r="AK198" s="102">
        <f t="shared" si="422"/>
        <v>0</v>
      </c>
      <c r="AL198" s="51"/>
      <c r="AM198" s="52"/>
      <c r="AN198" s="52"/>
      <c r="AO198" s="52"/>
      <c r="AP198" s="52"/>
      <c r="AQ198" s="52"/>
      <c r="AR198" s="53">
        <f t="shared" si="423"/>
        <v>0</v>
      </c>
      <c r="AS198" s="54"/>
      <c r="AT198" s="52"/>
      <c r="AU198" s="53">
        <f t="shared" si="424"/>
        <v>0</v>
      </c>
      <c r="AV198" s="54"/>
      <c r="AW198" s="52"/>
      <c r="AX198" s="52"/>
      <c r="AY198" s="52"/>
      <c r="AZ198" s="55"/>
      <c r="BA198" s="56"/>
      <c r="BB198" s="56"/>
      <c r="BC198" s="57"/>
    </row>
    <row r="199" spans="1:55" ht="17.25" hidden="1" customHeight="1" x14ac:dyDescent="0.2">
      <c r="A199" s="971"/>
      <c r="B199" s="973"/>
      <c r="C199" s="976"/>
      <c r="D199" s="1027"/>
      <c r="E199" s="986"/>
      <c r="F199" s="982"/>
      <c r="G199" s="1006"/>
      <c r="H199" s="988"/>
      <c r="I199" s="993"/>
      <c r="J199" s="994"/>
      <c r="K199" s="1021"/>
      <c r="L199" s="1003"/>
      <c r="M199" s="173"/>
      <c r="N199" s="174"/>
      <c r="O199" s="175"/>
      <c r="P199" s="46"/>
      <c r="Q199" s="47"/>
      <c r="R199" s="1025"/>
      <c r="S199" s="48"/>
      <c r="T199" s="896"/>
      <c r="U199" s="49"/>
      <c r="V199" s="896"/>
      <c r="W199" s="49"/>
      <c r="X199" s="896"/>
      <c r="Y199" s="49"/>
      <c r="Z199" s="896"/>
      <c r="AA199" s="49"/>
      <c r="AB199" s="896"/>
      <c r="AC199" s="49"/>
      <c r="AD199" s="896"/>
      <c r="AE199" s="49"/>
      <c r="AF199" s="896"/>
      <c r="AG199" s="50"/>
      <c r="AH199" s="860"/>
      <c r="AI199" s="860"/>
      <c r="AJ199" s="900"/>
      <c r="AK199" s="102">
        <f t="shared" si="422"/>
        <v>0</v>
      </c>
      <c r="AL199" s="51"/>
      <c r="AM199" s="52"/>
      <c r="AN199" s="52"/>
      <c r="AO199" s="52"/>
      <c r="AP199" s="52"/>
      <c r="AQ199" s="52"/>
      <c r="AR199" s="53">
        <f t="shared" si="423"/>
        <v>0</v>
      </c>
      <c r="AS199" s="54"/>
      <c r="AT199" s="52"/>
      <c r="AU199" s="53">
        <f t="shared" si="424"/>
        <v>0</v>
      </c>
      <c r="AV199" s="54"/>
      <c r="AW199" s="52"/>
      <c r="AX199" s="52"/>
      <c r="AY199" s="52"/>
      <c r="AZ199" s="55"/>
      <c r="BA199" s="56"/>
      <c r="BB199" s="56"/>
      <c r="BC199" s="57"/>
    </row>
    <row r="200" spans="1:55" ht="17.25" hidden="1" customHeight="1" x14ac:dyDescent="0.2">
      <c r="A200" s="971"/>
      <c r="B200" s="973"/>
      <c r="C200" s="976"/>
      <c r="D200" s="1027"/>
      <c r="E200" s="986"/>
      <c r="F200" s="982"/>
      <c r="G200" s="1006"/>
      <c r="H200" s="988"/>
      <c r="I200" s="993"/>
      <c r="J200" s="994"/>
      <c r="K200" s="1021"/>
      <c r="L200" s="1003"/>
      <c r="M200" s="173"/>
      <c r="N200" s="174"/>
      <c r="O200" s="175"/>
      <c r="P200" s="46"/>
      <c r="Q200" s="47"/>
      <c r="R200" s="1025"/>
      <c r="S200" s="48"/>
      <c r="T200" s="896"/>
      <c r="U200" s="49"/>
      <c r="V200" s="896"/>
      <c r="W200" s="49"/>
      <c r="X200" s="896"/>
      <c r="Y200" s="49"/>
      <c r="Z200" s="896"/>
      <c r="AA200" s="49"/>
      <c r="AB200" s="896"/>
      <c r="AC200" s="49"/>
      <c r="AD200" s="896"/>
      <c r="AE200" s="49"/>
      <c r="AF200" s="896"/>
      <c r="AG200" s="50"/>
      <c r="AH200" s="860"/>
      <c r="AI200" s="860"/>
      <c r="AJ200" s="900"/>
      <c r="AK200" s="102">
        <f t="shared" si="422"/>
        <v>0</v>
      </c>
      <c r="AL200" s="51"/>
      <c r="AM200" s="52"/>
      <c r="AN200" s="52"/>
      <c r="AO200" s="52"/>
      <c r="AP200" s="52"/>
      <c r="AQ200" s="52"/>
      <c r="AR200" s="53">
        <f t="shared" si="423"/>
        <v>0</v>
      </c>
      <c r="AS200" s="54"/>
      <c r="AT200" s="52"/>
      <c r="AU200" s="53">
        <f t="shared" si="424"/>
        <v>0</v>
      </c>
      <c r="AV200" s="54"/>
      <c r="AW200" s="52"/>
      <c r="AX200" s="52"/>
      <c r="AY200" s="52"/>
      <c r="AZ200" s="55"/>
      <c r="BA200" s="56"/>
      <c r="BB200" s="56"/>
      <c r="BC200" s="57"/>
    </row>
    <row r="201" spans="1:55" ht="17.25" hidden="1" customHeight="1" x14ac:dyDescent="0.2">
      <c r="A201" s="971"/>
      <c r="B201" s="974"/>
      <c r="C201" s="977"/>
      <c r="D201" s="1028"/>
      <c r="E201" s="986"/>
      <c r="F201" s="983"/>
      <c r="G201" s="1007"/>
      <c r="H201" s="989"/>
      <c r="I201" s="993"/>
      <c r="J201" s="994"/>
      <c r="K201" s="1022"/>
      <c r="L201" s="1003"/>
      <c r="M201" s="176"/>
      <c r="N201" s="177"/>
      <c r="O201" s="178"/>
      <c r="P201" s="105"/>
      <c r="Q201" s="106"/>
      <c r="R201" s="1025"/>
      <c r="S201" s="107"/>
      <c r="T201" s="896"/>
      <c r="U201" s="108"/>
      <c r="V201" s="896"/>
      <c r="W201" s="108"/>
      <c r="X201" s="896"/>
      <c r="Y201" s="108"/>
      <c r="Z201" s="896"/>
      <c r="AA201" s="108"/>
      <c r="AB201" s="896"/>
      <c r="AC201" s="108"/>
      <c r="AD201" s="896"/>
      <c r="AE201" s="108"/>
      <c r="AF201" s="896"/>
      <c r="AG201" s="109"/>
      <c r="AH201" s="860"/>
      <c r="AI201" s="860"/>
      <c r="AJ201" s="901"/>
      <c r="AK201" s="102">
        <f t="shared" si="422"/>
        <v>0</v>
      </c>
      <c r="AL201" s="110"/>
      <c r="AM201" s="111"/>
      <c r="AN201" s="111"/>
      <c r="AO201" s="111"/>
      <c r="AP201" s="111"/>
      <c r="AQ201" s="111"/>
      <c r="AR201" s="53">
        <f t="shared" si="423"/>
        <v>0</v>
      </c>
      <c r="AS201" s="112"/>
      <c r="AT201" s="111"/>
      <c r="AU201" s="53">
        <f>SUM(AS201:AT201)</f>
        <v>0</v>
      </c>
      <c r="AV201" s="112"/>
      <c r="AW201" s="111"/>
      <c r="AX201" s="111"/>
      <c r="AY201" s="111"/>
      <c r="AZ201" s="113"/>
      <c r="BA201" s="114"/>
      <c r="BB201" s="114"/>
      <c r="BC201" s="115"/>
    </row>
    <row r="202" spans="1:55" ht="9.9499999999999993" hidden="1" customHeight="1" thickBot="1" x14ac:dyDescent="0.25">
      <c r="A202" s="972"/>
      <c r="B202" s="975"/>
      <c r="C202" s="978"/>
      <c r="D202" s="1029"/>
      <c r="E202" s="987"/>
      <c r="F202" s="984"/>
      <c r="G202" s="1008"/>
      <c r="H202" s="990"/>
      <c r="I202" s="995"/>
      <c r="J202" s="996"/>
      <c r="K202" s="1023"/>
      <c r="L202" s="1004"/>
      <c r="M202" s="179"/>
      <c r="N202" s="180"/>
      <c r="O202" s="181"/>
      <c r="P202" s="116"/>
      <c r="Q202" s="116"/>
      <c r="R202" s="1026"/>
      <c r="S202" s="182"/>
      <c r="T202" s="897"/>
      <c r="U202" s="183"/>
      <c r="V202" s="897"/>
      <c r="W202" s="183"/>
      <c r="X202" s="897"/>
      <c r="Y202" s="183"/>
      <c r="Z202" s="897"/>
      <c r="AA202" s="183"/>
      <c r="AB202" s="897"/>
      <c r="AC202" s="183"/>
      <c r="AD202" s="897"/>
      <c r="AE202" s="183"/>
      <c r="AF202" s="897"/>
      <c r="AG202" s="184"/>
      <c r="AH202" s="861"/>
      <c r="AI202" s="861"/>
      <c r="AJ202" s="117"/>
      <c r="AK202" s="118"/>
      <c r="AL202" s="185"/>
      <c r="AM202" s="186"/>
      <c r="AN202" s="186"/>
      <c r="AO202" s="186"/>
      <c r="AP202" s="186"/>
      <c r="AQ202" s="186"/>
      <c r="AR202" s="119"/>
      <c r="AS202" s="187"/>
      <c r="AT202" s="186"/>
      <c r="AU202" s="119"/>
      <c r="AV202" s="187"/>
      <c r="AW202" s="186"/>
      <c r="AX202" s="186"/>
      <c r="AY202" s="186"/>
      <c r="AZ202" s="188"/>
      <c r="BA202" s="189"/>
      <c r="BB202" s="189"/>
      <c r="BC202" s="190"/>
    </row>
    <row r="203" spans="1:55" ht="6" hidden="1" customHeight="1" x14ac:dyDescent="0.2">
      <c r="A203" s="155"/>
      <c r="B203" s="191"/>
      <c r="C203" s="191"/>
      <c r="D203" s="191"/>
      <c r="E203" s="191"/>
      <c r="F203" s="191"/>
      <c r="G203" s="191"/>
      <c r="H203" s="191"/>
      <c r="I203" s="1005"/>
      <c r="J203" s="1005"/>
      <c r="K203" s="191"/>
      <c r="L203" s="191"/>
      <c r="M203" s="191"/>
      <c r="N203" s="191"/>
      <c r="O203" s="191"/>
      <c r="P203" s="191"/>
      <c r="Q203" s="191"/>
      <c r="R203" s="191"/>
      <c r="S203" s="191"/>
      <c r="T203" s="191"/>
      <c r="U203" s="191"/>
      <c r="V203" s="191"/>
      <c r="W203" s="191"/>
      <c r="X203" s="191"/>
      <c r="Y203" s="191"/>
      <c r="Z203" s="191"/>
      <c r="AA203" s="191"/>
      <c r="AB203" s="191"/>
      <c r="AC203" s="191"/>
      <c r="AD203" s="191"/>
      <c r="AE203" s="191"/>
      <c r="AF203" s="191"/>
      <c r="AG203" s="191"/>
      <c r="AH203" s="191"/>
      <c r="AI203" s="191"/>
      <c r="AJ203" s="191"/>
      <c r="AK203" s="192"/>
      <c r="AL203" s="192"/>
      <c r="AM203" s="192"/>
      <c r="AN203" s="192"/>
      <c r="AO203" s="192"/>
      <c r="AP203" s="192"/>
      <c r="AQ203" s="193"/>
      <c r="AR203" s="192"/>
      <c r="AS203" s="192"/>
      <c r="AT203" s="192"/>
      <c r="AU203" s="192"/>
      <c r="AV203" s="192"/>
      <c r="AW203" s="192"/>
      <c r="AX203" s="192"/>
      <c r="AY203" s="192"/>
      <c r="AZ203" s="192"/>
      <c r="BA203" s="192"/>
      <c r="BB203" s="192"/>
      <c r="BC203" s="155"/>
    </row>
    <row r="204" spans="1:55" ht="72" hidden="1" customHeight="1" x14ac:dyDescent="0.2">
      <c r="A204" s="970">
        <v>20</v>
      </c>
      <c r="B204" s="160" t="s">
        <v>1705</v>
      </c>
      <c r="C204" s="161" t="s">
        <v>1706</v>
      </c>
      <c r="D204" s="162" t="s">
        <v>21</v>
      </c>
      <c r="E204" s="162" t="s">
        <v>1892</v>
      </c>
      <c r="F204" s="161" t="s">
        <v>1707</v>
      </c>
      <c r="G204" s="163" t="s">
        <v>1679</v>
      </c>
      <c r="H204" s="163" t="s">
        <v>1680</v>
      </c>
      <c r="I204" s="164" t="s">
        <v>1908</v>
      </c>
      <c r="J204" s="165">
        <f>+$N$3</f>
        <v>2019</v>
      </c>
      <c r="K204" s="163" t="s">
        <v>1925</v>
      </c>
      <c r="L204" s="164" t="s">
        <v>1926</v>
      </c>
      <c r="M204" s="161" t="s">
        <v>1708</v>
      </c>
      <c r="N204" s="161" t="s">
        <v>1709</v>
      </c>
      <c r="O204" s="161" t="s">
        <v>1710</v>
      </c>
      <c r="P204" s="161" t="s">
        <v>1711</v>
      </c>
      <c r="Q204" s="161" t="s">
        <v>1712</v>
      </c>
      <c r="R204" s="166">
        <f t="shared" ref="R204" si="425">SUM(R205:R211)</f>
        <v>0</v>
      </c>
      <c r="S204" s="167">
        <f t="shared" ref="S204" si="426">SUM(S205:S211)</f>
        <v>0</v>
      </c>
      <c r="T204" s="168">
        <f t="shared" ref="T204" si="427">SUM(T205:T211)</f>
        <v>0</v>
      </c>
      <c r="U204" s="169">
        <f t="shared" ref="U204" si="428">SUM(U205:U211)</f>
        <v>0</v>
      </c>
      <c r="V204" s="168">
        <f t="shared" ref="V204" si="429">SUM(V205:V211)</f>
        <v>0</v>
      </c>
      <c r="W204" s="169">
        <f t="shared" ref="W204" si="430">SUM(W205:W211)</f>
        <v>0</v>
      </c>
      <c r="X204" s="168">
        <f t="shared" ref="X204" si="431">SUM(X205:X211)</f>
        <v>0</v>
      </c>
      <c r="Y204" s="169">
        <f t="shared" ref="Y204" si="432">SUM(Y205:Y211)</f>
        <v>0</v>
      </c>
      <c r="Z204" s="168">
        <f t="shared" ref="Z204" si="433">SUM(Z205:Z211)</f>
        <v>0</v>
      </c>
      <c r="AA204" s="169">
        <f t="shared" ref="AA204" si="434">SUM(AA205:AA211)</f>
        <v>0</v>
      </c>
      <c r="AB204" s="168">
        <f t="shared" ref="AB204" si="435">SUM(AB205:AB211)</f>
        <v>0</v>
      </c>
      <c r="AC204" s="169">
        <f t="shared" ref="AC204" si="436">SUM(AC205:AC211)</f>
        <v>0</v>
      </c>
      <c r="AD204" s="168">
        <f t="shared" ref="AD204" si="437">SUM(AD205:AD211)</f>
        <v>0</v>
      </c>
      <c r="AE204" s="169">
        <f t="shared" ref="AE204" si="438">SUM(AE205:AE211)</f>
        <v>0</v>
      </c>
      <c r="AF204" s="168">
        <f t="shared" ref="AF204" si="439">SUM(AF205:AF211)</f>
        <v>0</v>
      </c>
      <c r="AG204" s="170">
        <f t="shared" ref="AG204" si="440">SUM(AG205:AG211)</f>
        <v>0</v>
      </c>
      <c r="AH204" s="858"/>
      <c r="AI204" s="858"/>
      <c r="AJ204" s="171">
        <f t="shared" ref="AJ204" si="441">SUM(AJ205:AJ211)</f>
        <v>0</v>
      </c>
      <c r="AK204" s="172">
        <f t="shared" ref="AK204" si="442">SUM(AK205:AK211)</f>
        <v>0</v>
      </c>
      <c r="AL204" s="41">
        <f t="shared" ref="AL204" si="443">SUM(AL205:AL211)</f>
        <v>0</v>
      </c>
      <c r="AM204" s="42">
        <f t="shared" ref="AM204" si="444">SUM(AM205:AM211)</f>
        <v>0</v>
      </c>
      <c r="AN204" s="42">
        <f t="shared" ref="AN204" si="445">SUM(AN205:AN211)</f>
        <v>0</v>
      </c>
      <c r="AO204" s="42">
        <f t="shared" ref="AO204" si="446">SUM(AO205:AO211)</f>
        <v>0</v>
      </c>
      <c r="AP204" s="42">
        <f t="shared" ref="AP204" si="447">SUM(AP205:AP211)</f>
        <v>0</v>
      </c>
      <c r="AQ204" s="42">
        <f t="shared" ref="AQ204" si="448">SUM(AQ205:AQ211)</f>
        <v>0</v>
      </c>
      <c r="AR204" s="43">
        <f t="shared" ref="AR204" si="449">SUM(AR205:AR211)</f>
        <v>0</v>
      </c>
      <c r="AS204" s="103">
        <f t="shared" ref="AS204" si="450">SUM(AS205:AS211)</f>
        <v>0</v>
      </c>
      <c r="AT204" s="42">
        <f t="shared" ref="AT204" si="451">SUM(AT205:AT211)</f>
        <v>0</v>
      </c>
      <c r="AU204" s="43">
        <f t="shared" ref="AU204" si="452">SUM(AU205:AU211)</f>
        <v>0</v>
      </c>
      <c r="AV204" s="103">
        <f t="shared" ref="AV204" si="453">SUM(AV205:AV211)</f>
        <v>0</v>
      </c>
      <c r="AW204" s="42">
        <f t="shared" ref="AW204" si="454">SUM(AW205:AW211)</f>
        <v>0</v>
      </c>
      <c r="AX204" s="42">
        <f t="shared" ref="AX204" si="455">SUM(AX205:AX211)</f>
        <v>0</v>
      </c>
      <c r="AY204" s="42">
        <f t="shared" ref="AY204" si="456">SUM(AY205:AY211)</f>
        <v>0</v>
      </c>
      <c r="AZ204" s="104">
        <f t="shared" ref="AZ204" si="457">SUM(AZ205:AZ211)</f>
        <v>0</v>
      </c>
      <c r="BA204" s="44" t="s">
        <v>1685</v>
      </c>
      <c r="BB204" s="44" t="s">
        <v>1686</v>
      </c>
      <c r="BC204" s="45" t="s">
        <v>1687</v>
      </c>
    </row>
    <row r="205" spans="1:55" ht="17.25" hidden="1" customHeight="1" x14ac:dyDescent="0.2">
      <c r="A205" s="971"/>
      <c r="B205" s="973" t="str">
        <f>VLOOKUP($D$9,'PROYECTOS REGISTRADOS'!$A$2:$D$82,4,0)</f>
        <v>Mejoramiento de la Cobertura de Alcantarillado en el Área Urbana y Área Rural en el Municipio de Tocancipá, Cundinamarca, Centro Oriente</v>
      </c>
      <c r="C205" s="976" t="str">
        <f>VLOOKUP($D$9,'PROYECTOS REGISTRADOS'!$A$2:$D$82,3,0)</f>
        <v>2016-25817-0033</v>
      </c>
      <c r="D205" s="1027"/>
      <c r="E205" s="985" t="str">
        <f>IF(D205=0,"0-0",(VLOOKUP(D205,'CONSOLIDADO PLAN DESARROLLO'!$EL$9:$ET$304,2,0)))</f>
        <v>0-0</v>
      </c>
      <c r="F205" s="982" t="str">
        <f>IF(D205=0,"0-0",(VLOOKUP(D205,'CONSOLIDADO PLAN DESARROLLO'!$EL$9:$ET$304,3,0)))</f>
        <v>0-0</v>
      </c>
      <c r="G205" s="1006" t="str">
        <f>IF(D205=0,"0-0",(VLOOKUP(D205,'CONSOLIDADO PLAN DESARROLLO'!$EL$9:$ET$304,4,0)))</f>
        <v>0-0</v>
      </c>
      <c r="H205" s="988" t="str">
        <f>IF(D205=0,"0-0",(VLOOKUP(D205,'CONSOLIDADO PLAN DESARROLLO'!$EL$9:$ET$304,5,0)))</f>
        <v>0-0</v>
      </c>
      <c r="I205" s="991" t="str">
        <f>IF(D205=0,"0-0",(VLOOKUP(D205,'CONSOLIDADO PLAN DESARROLLO'!$EL$9:$ET$304,$R$3,0)))</f>
        <v>0-0</v>
      </c>
      <c r="J205" s="992"/>
      <c r="K205" s="1021"/>
      <c r="L205" s="1002"/>
      <c r="M205" s="173"/>
      <c r="N205" s="174"/>
      <c r="O205" s="175"/>
      <c r="P205" s="46"/>
      <c r="Q205" s="47"/>
      <c r="R205" s="1024"/>
      <c r="S205" s="48"/>
      <c r="T205" s="895"/>
      <c r="U205" s="49"/>
      <c r="V205" s="895"/>
      <c r="W205" s="49"/>
      <c r="X205" s="895"/>
      <c r="Y205" s="49"/>
      <c r="Z205" s="895"/>
      <c r="AA205" s="49"/>
      <c r="AB205" s="895"/>
      <c r="AC205" s="49"/>
      <c r="AD205" s="895"/>
      <c r="AE205" s="49"/>
      <c r="AF205" s="895"/>
      <c r="AG205" s="50"/>
      <c r="AH205" s="859"/>
      <c r="AI205" s="859"/>
      <c r="AJ205" s="899">
        <f>+R205+T205+V205+X205+Z205+AB205+AD205+AF205</f>
        <v>0</v>
      </c>
      <c r="AK205" s="102">
        <f t="shared" ref="AK205:AK210" si="458">AC205+AE205+AG205+S205+U205+W205+Y205+AA205</f>
        <v>0</v>
      </c>
      <c r="AL205" s="51"/>
      <c r="AM205" s="52"/>
      <c r="AN205" s="52"/>
      <c r="AO205" s="52"/>
      <c r="AP205" s="52"/>
      <c r="AQ205" s="52"/>
      <c r="AR205" s="53">
        <f t="shared" ref="AR205:AR210" si="459">SUM(AL205:AQ205)</f>
        <v>0</v>
      </c>
      <c r="AS205" s="54"/>
      <c r="AT205" s="52"/>
      <c r="AU205" s="53">
        <f t="shared" ref="AU205:AU209" si="460">SUM(AS205:AT205)</f>
        <v>0</v>
      </c>
      <c r="AV205" s="54"/>
      <c r="AW205" s="52"/>
      <c r="AX205" s="52"/>
      <c r="AY205" s="52"/>
      <c r="AZ205" s="55"/>
      <c r="BA205" s="56"/>
      <c r="BB205" s="56"/>
      <c r="BC205" s="57"/>
    </row>
    <row r="206" spans="1:55" ht="17.25" hidden="1" customHeight="1" x14ac:dyDescent="0.2">
      <c r="A206" s="971"/>
      <c r="B206" s="973"/>
      <c r="C206" s="976"/>
      <c r="D206" s="1027"/>
      <c r="E206" s="986"/>
      <c r="F206" s="982"/>
      <c r="G206" s="1006"/>
      <c r="H206" s="988"/>
      <c r="I206" s="993"/>
      <c r="J206" s="994"/>
      <c r="K206" s="1021"/>
      <c r="L206" s="1003"/>
      <c r="M206" s="173"/>
      <c r="N206" s="174"/>
      <c r="O206" s="175"/>
      <c r="P206" s="46"/>
      <c r="Q206" s="47"/>
      <c r="R206" s="1025"/>
      <c r="S206" s="48"/>
      <c r="T206" s="896"/>
      <c r="U206" s="49"/>
      <c r="V206" s="896"/>
      <c r="W206" s="49"/>
      <c r="X206" s="896"/>
      <c r="Y206" s="49"/>
      <c r="Z206" s="896"/>
      <c r="AA206" s="49"/>
      <c r="AB206" s="896"/>
      <c r="AC206" s="49"/>
      <c r="AD206" s="896"/>
      <c r="AE206" s="49"/>
      <c r="AF206" s="896"/>
      <c r="AG206" s="50"/>
      <c r="AH206" s="860"/>
      <c r="AI206" s="860"/>
      <c r="AJ206" s="900"/>
      <c r="AK206" s="102">
        <f t="shared" si="458"/>
        <v>0</v>
      </c>
      <c r="AL206" s="51"/>
      <c r="AM206" s="52"/>
      <c r="AN206" s="52"/>
      <c r="AO206" s="52"/>
      <c r="AP206" s="52"/>
      <c r="AQ206" s="52"/>
      <c r="AR206" s="53">
        <f t="shared" si="459"/>
        <v>0</v>
      </c>
      <c r="AS206" s="54"/>
      <c r="AT206" s="52"/>
      <c r="AU206" s="53">
        <f t="shared" si="460"/>
        <v>0</v>
      </c>
      <c r="AV206" s="54"/>
      <c r="AW206" s="52"/>
      <c r="AX206" s="52"/>
      <c r="AY206" s="52"/>
      <c r="AZ206" s="55"/>
      <c r="BA206" s="56"/>
      <c r="BB206" s="56"/>
      <c r="BC206" s="57"/>
    </row>
    <row r="207" spans="1:55" ht="17.25" hidden="1" customHeight="1" x14ac:dyDescent="0.2">
      <c r="A207" s="971"/>
      <c r="B207" s="973"/>
      <c r="C207" s="976"/>
      <c r="D207" s="1027"/>
      <c r="E207" s="986"/>
      <c r="F207" s="982"/>
      <c r="G207" s="1006"/>
      <c r="H207" s="988"/>
      <c r="I207" s="993"/>
      <c r="J207" s="994"/>
      <c r="K207" s="1021"/>
      <c r="L207" s="1003"/>
      <c r="M207" s="173"/>
      <c r="N207" s="174"/>
      <c r="O207" s="175"/>
      <c r="P207" s="46"/>
      <c r="Q207" s="47"/>
      <c r="R207" s="1025"/>
      <c r="S207" s="48"/>
      <c r="T207" s="896"/>
      <c r="U207" s="49"/>
      <c r="V207" s="896"/>
      <c r="W207" s="49"/>
      <c r="X207" s="896"/>
      <c r="Y207" s="49"/>
      <c r="Z207" s="896"/>
      <c r="AA207" s="49"/>
      <c r="AB207" s="896"/>
      <c r="AC207" s="49"/>
      <c r="AD207" s="896"/>
      <c r="AE207" s="49"/>
      <c r="AF207" s="896"/>
      <c r="AG207" s="50"/>
      <c r="AH207" s="860"/>
      <c r="AI207" s="860"/>
      <c r="AJ207" s="900"/>
      <c r="AK207" s="102">
        <f t="shared" si="458"/>
        <v>0</v>
      </c>
      <c r="AL207" s="51"/>
      <c r="AM207" s="52"/>
      <c r="AN207" s="52"/>
      <c r="AO207" s="52"/>
      <c r="AP207" s="52"/>
      <c r="AQ207" s="52"/>
      <c r="AR207" s="53">
        <f t="shared" si="459"/>
        <v>0</v>
      </c>
      <c r="AS207" s="54"/>
      <c r="AT207" s="52"/>
      <c r="AU207" s="53">
        <f t="shared" si="460"/>
        <v>0</v>
      </c>
      <c r="AV207" s="54"/>
      <c r="AW207" s="52"/>
      <c r="AX207" s="52"/>
      <c r="AY207" s="52"/>
      <c r="AZ207" s="55"/>
      <c r="BA207" s="56"/>
      <c r="BB207" s="56"/>
      <c r="BC207" s="57"/>
    </row>
    <row r="208" spans="1:55" ht="17.25" hidden="1" customHeight="1" x14ac:dyDescent="0.2">
      <c r="A208" s="971"/>
      <c r="B208" s="973"/>
      <c r="C208" s="976"/>
      <c r="D208" s="1027"/>
      <c r="E208" s="986"/>
      <c r="F208" s="982"/>
      <c r="G208" s="1006"/>
      <c r="H208" s="988"/>
      <c r="I208" s="993"/>
      <c r="J208" s="994"/>
      <c r="K208" s="1021"/>
      <c r="L208" s="1003"/>
      <c r="M208" s="173"/>
      <c r="N208" s="174"/>
      <c r="O208" s="175"/>
      <c r="P208" s="46"/>
      <c r="Q208" s="47"/>
      <c r="R208" s="1025"/>
      <c r="S208" s="48"/>
      <c r="T208" s="896"/>
      <c r="U208" s="49"/>
      <c r="V208" s="896"/>
      <c r="W208" s="49"/>
      <c r="X208" s="896"/>
      <c r="Y208" s="49"/>
      <c r="Z208" s="896"/>
      <c r="AA208" s="49"/>
      <c r="AB208" s="896"/>
      <c r="AC208" s="49"/>
      <c r="AD208" s="896"/>
      <c r="AE208" s="49"/>
      <c r="AF208" s="896"/>
      <c r="AG208" s="50"/>
      <c r="AH208" s="860"/>
      <c r="AI208" s="860"/>
      <c r="AJ208" s="900"/>
      <c r="AK208" s="102">
        <f t="shared" si="458"/>
        <v>0</v>
      </c>
      <c r="AL208" s="51"/>
      <c r="AM208" s="52"/>
      <c r="AN208" s="52"/>
      <c r="AO208" s="52"/>
      <c r="AP208" s="52"/>
      <c r="AQ208" s="52"/>
      <c r="AR208" s="53">
        <f t="shared" si="459"/>
        <v>0</v>
      </c>
      <c r="AS208" s="54"/>
      <c r="AT208" s="52"/>
      <c r="AU208" s="53">
        <f t="shared" si="460"/>
        <v>0</v>
      </c>
      <c r="AV208" s="54"/>
      <c r="AW208" s="52"/>
      <c r="AX208" s="52"/>
      <c r="AY208" s="52"/>
      <c r="AZ208" s="55"/>
      <c r="BA208" s="56"/>
      <c r="BB208" s="56"/>
      <c r="BC208" s="57"/>
    </row>
    <row r="209" spans="1:55" ht="17.25" hidden="1" customHeight="1" x14ac:dyDescent="0.2">
      <c r="A209" s="971"/>
      <c r="B209" s="973"/>
      <c r="C209" s="976"/>
      <c r="D209" s="1027"/>
      <c r="E209" s="986"/>
      <c r="F209" s="982"/>
      <c r="G209" s="1006"/>
      <c r="H209" s="988"/>
      <c r="I209" s="993"/>
      <c r="J209" s="994"/>
      <c r="K209" s="1021"/>
      <c r="L209" s="1003"/>
      <c r="M209" s="173"/>
      <c r="N209" s="174"/>
      <c r="O209" s="175"/>
      <c r="P209" s="46"/>
      <c r="Q209" s="47"/>
      <c r="R209" s="1025"/>
      <c r="S209" s="48"/>
      <c r="T209" s="896"/>
      <c r="U209" s="49"/>
      <c r="V209" s="896"/>
      <c r="W209" s="49"/>
      <c r="X209" s="896"/>
      <c r="Y209" s="49"/>
      <c r="Z209" s="896"/>
      <c r="AA209" s="49"/>
      <c r="AB209" s="896"/>
      <c r="AC209" s="49"/>
      <c r="AD209" s="896"/>
      <c r="AE209" s="49"/>
      <c r="AF209" s="896"/>
      <c r="AG209" s="50"/>
      <c r="AH209" s="860"/>
      <c r="AI209" s="860"/>
      <c r="AJ209" s="900"/>
      <c r="AK209" s="102">
        <f t="shared" si="458"/>
        <v>0</v>
      </c>
      <c r="AL209" s="51"/>
      <c r="AM209" s="52"/>
      <c r="AN209" s="52"/>
      <c r="AO209" s="52"/>
      <c r="AP209" s="52"/>
      <c r="AQ209" s="52"/>
      <c r="AR209" s="53">
        <f t="shared" si="459"/>
        <v>0</v>
      </c>
      <c r="AS209" s="54"/>
      <c r="AT209" s="52"/>
      <c r="AU209" s="53">
        <f t="shared" si="460"/>
        <v>0</v>
      </c>
      <c r="AV209" s="54"/>
      <c r="AW209" s="52"/>
      <c r="AX209" s="52"/>
      <c r="AY209" s="52"/>
      <c r="AZ209" s="55"/>
      <c r="BA209" s="56"/>
      <c r="BB209" s="56"/>
      <c r="BC209" s="57"/>
    </row>
    <row r="210" spans="1:55" ht="17.25" hidden="1" customHeight="1" x14ac:dyDescent="0.2">
      <c r="A210" s="971"/>
      <c r="B210" s="974"/>
      <c r="C210" s="977"/>
      <c r="D210" s="1028"/>
      <c r="E210" s="986"/>
      <c r="F210" s="983"/>
      <c r="G210" s="1007"/>
      <c r="H210" s="989"/>
      <c r="I210" s="993"/>
      <c r="J210" s="994"/>
      <c r="K210" s="1022"/>
      <c r="L210" s="1003"/>
      <c r="M210" s="176"/>
      <c r="N210" s="177"/>
      <c r="O210" s="178"/>
      <c r="P210" s="105"/>
      <c r="Q210" s="106"/>
      <c r="R210" s="1025"/>
      <c r="S210" s="107"/>
      <c r="T210" s="896"/>
      <c r="U210" s="108"/>
      <c r="V210" s="896"/>
      <c r="W210" s="108"/>
      <c r="X210" s="896"/>
      <c r="Y210" s="108"/>
      <c r="Z210" s="896"/>
      <c r="AA210" s="108"/>
      <c r="AB210" s="896"/>
      <c r="AC210" s="108"/>
      <c r="AD210" s="896"/>
      <c r="AE210" s="108"/>
      <c r="AF210" s="896"/>
      <c r="AG210" s="109"/>
      <c r="AH210" s="860"/>
      <c r="AI210" s="860"/>
      <c r="AJ210" s="901"/>
      <c r="AK210" s="102">
        <f t="shared" si="458"/>
        <v>0</v>
      </c>
      <c r="AL210" s="110"/>
      <c r="AM210" s="111"/>
      <c r="AN210" s="111"/>
      <c r="AO210" s="111"/>
      <c r="AP210" s="111"/>
      <c r="AQ210" s="111"/>
      <c r="AR210" s="53">
        <f t="shared" si="459"/>
        <v>0</v>
      </c>
      <c r="AS210" s="112"/>
      <c r="AT210" s="111"/>
      <c r="AU210" s="53">
        <f>SUM(AS210:AT210)</f>
        <v>0</v>
      </c>
      <c r="AV210" s="112"/>
      <c r="AW210" s="111"/>
      <c r="AX210" s="111"/>
      <c r="AY210" s="111"/>
      <c r="AZ210" s="113"/>
      <c r="BA210" s="114"/>
      <c r="BB210" s="114"/>
      <c r="BC210" s="115"/>
    </row>
    <row r="211" spans="1:55" ht="9.9499999999999993" hidden="1" customHeight="1" thickBot="1" x14ac:dyDescent="0.25">
      <c r="A211" s="972"/>
      <c r="B211" s="975"/>
      <c r="C211" s="978"/>
      <c r="D211" s="1029"/>
      <c r="E211" s="987"/>
      <c r="F211" s="984"/>
      <c r="G211" s="1008"/>
      <c r="H211" s="990"/>
      <c r="I211" s="995"/>
      <c r="J211" s="996"/>
      <c r="K211" s="1023"/>
      <c r="L211" s="1004"/>
      <c r="M211" s="179"/>
      <c r="N211" s="180"/>
      <c r="O211" s="181"/>
      <c r="P211" s="116"/>
      <c r="Q211" s="116"/>
      <c r="R211" s="1026"/>
      <c r="S211" s="182"/>
      <c r="T211" s="897"/>
      <c r="U211" s="183"/>
      <c r="V211" s="897"/>
      <c r="W211" s="183"/>
      <c r="X211" s="897"/>
      <c r="Y211" s="183"/>
      <c r="Z211" s="897"/>
      <c r="AA211" s="183"/>
      <c r="AB211" s="897"/>
      <c r="AC211" s="183"/>
      <c r="AD211" s="897"/>
      <c r="AE211" s="183"/>
      <c r="AF211" s="897"/>
      <c r="AG211" s="184"/>
      <c r="AH211" s="861"/>
      <c r="AI211" s="861"/>
      <c r="AJ211" s="117"/>
      <c r="AK211" s="118"/>
      <c r="AL211" s="185"/>
      <c r="AM211" s="186"/>
      <c r="AN211" s="186"/>
      <c r="AO211" s="186"/>
      <c r="AP211" s="186"/>
      <c r="AQ211" s="186"/>
      <c r="AR211" s="119"/>
      <c r="AS211" s="187"/>
      <c r="AT211" s="186"/>
      <c r="AU211" s="119"/>
      <c r="AV211" s="187"/>
      <c r="AW211" s="186"/>
      <c r="AX211" s="186"/>
      <c r="AY211" s="186"/>
      <c r="AZ211" s="188"/>
      <c r="BA211" s="189"/>
      <c r="BB211" s="189"/>
      <c r="BC211" s="190"/>
    </row>
    <row r="212" spans="1:55" ht="6" hidden="1" customHeight="1" x14ac:dyDescent="0.2">
      <c r="A212" s="155"/>
      <c r="B212" s="191"/>
      <c r="C212" s="191"/>
      <c r="D212" s="191"/>
      <c r="E212" s="191"/>
      <c r="F212" s="191"/>
      <c r="G212" s="191"/>
      <c r="H212" s="191"/>
      <c r="I212" s="1005"/>
      <c r="J212" s="1005"/>
      <c r="K212" s="191"/>
      <c r="L212" s="191"/>
      <c r="M212" s="191"/>
      <c r="N212" s="191"/>
      <c r="O212" s="191"/>
      <c r="P212" s="191"/>
      <c r="Q212" s="191"/>
      <c r="R212" s="191"/>
      <c r="S212" s="191"/>
      <c r="T212" s="191"/>
      <c r="U212" s="191"/>
      <c r="V212" s="191"/>
      <c r="W212" s="191"/>
      <c r="X212" s="191"/>
      <c r="Y212" s="191"/>
      <c r="Z212" s="191"/>
      <c r="AA212" s="191"/>
      <c r="AB212" s="191"/>
      <c r="AC212" s="191"/>
      <c r="AD212" s="191"/>
      <c r="AE212" s="191"/>
      <c r="AF212" s="191"/>
      <c r="AG212" s="191"/>
      <c r="AH212" s="191"/>
      <c r="AI212" s="191"/>
      <c r="AJ212" s="191"/>
      <c r="AK212" s="192"/>
      <c r="AL212" s="192"/>
      <c r="AM212" s="192"/>
      <c r="AN212" s="192"/>
      <c r="AO212" s="192"/>
      <c r="AP212" s="192"/>
      <c r="AQ212" s="193"/>
      <c r="AR212" s="192"/>
      <c r="AS212" s="192"/>
      <c r="AT212" s="192"/>
      <c r="AU212" s="192"/>
      <c r="AV212" s="192"/>
      <c r="AW212" s="192"/>
      <c r="AX212" s="192"/>
      <c r="AY212" s="192"/>
      <c r="AZ212" s="192"/>
      <c r="BA212" s="192"/>
      <c r="BB212" s="192"/>
      <c r="BC212" s="155"/>
    </row>
    <row r="213" spans="1:55" ht="72" hidden="1" customHeight="1" x14ac:dyDescent="0.2">
      <c r="A213" s="970">
        <v>21</v>
      </c>
      <c r="B213" s="160" t="s">
        <v>1705</v>
      </c>
      <c r="C213" s="161" t="s">
        <v>1706</v>
      </c>
      <c r="D213" s="162" t="s">
        <v>21</v>
      </c>
      <c r="E213" s="162" t="s">
        <v>1892</v>
      </c>
      <c r="F213" s="161" t="s">
        <v>1707</v>
      </c>
      <c r="G213" s="163" t="s">
        <v>1679</v>
      </c>
      <c r="H213" s="163" t="s">
        <v>1680</v>
      </c>
      <c r="I213" s="164" t="s">
        <v>1908</v>
      </c>
      <c r="J213" s="165">
        <f>+$N$3</f>
        <v>2019</v>
      </c>
      <c r="K213" s="163" t="s">
        <v>1925</v>
      </c>
      <c r="L213" s="164" t="s">
        <v>1926</v>
      </c>
      <c r="M213" s="161" t="s">
        <v>1708</v>
      </c>
      <c r="N213" s="161" t="s">
        <v>1709</v>
      </c>
      <c r="O213" s="161" t="s">
        <v>1710</v>
      </c>
      <c r="P213" s="161" t="s">
        <v>1711</v>
      </c>
      <c r="Q213" s="161" t="s">
        <v>1712</v>
      </c>
      <c r="R213" s="166">
        <f t="shared" ref="R213" si="461">SUM(R214:R220)</f>
        <v>0</v>
      </c>
      <c r="S213" s="167">
        <f t="shared" ref="S213" si="462">SUM(S214:S220)</f>
        <v>0</v>
      </c>
      <c r="T213" s="168">
        <f t="shared" ref="T213" si="463">SUM(T214:T220)</f>
        <v>0</v>
      </c>
      <c r="U213" s="169">
        <f t="shared" ref="U213" si="464">SUM(U214:U220)</f>
        <v>0</v>
      </c>
      <c r="V213" s="168">
        <f t="shared" ref="V213" si="465">SUM(V214:V220)</f>
        <v>0</v>
      </c>
      <c r="W213" s="169">
        <f t="shared" ref="W213" si="466">SUM(W214:W220)</f>
        <v>0</v>
      </c>
      <c r="X213" s="168">
        <f t="shared" ref="X213" si="467">SUM(X214:X220)</f>
        <v>0</v>
      </c>
      <c r="Y213" s="169">
        <f t="shared" ref="Y213" si="468">SUM(Y214:Y220)</f>
        <v>0</v>
      </c>
      <c r="Z213" s="168">
        <f t="shared" ref="Z213" si="469">SUM(Z214:Z220)</f>
        <v>0</v>
      </c>
      <c r="AA213" s="169">
        <f t="shared" ref="AA213" si="470">SUM(AA214:AA220)</f>
        <v>0</v>
      </c>
      <c r="AB213" s="168">
        <f t="shared" ref="AB213" si="471">SUM(AB214:AB220)</f>
        <v>0</v>
      </c>
      <c r="AC213" s="169">
        <f t="shared" ref="AC213" si="472">SUM(AC214:AC220)</f>
        <v>0</v>
      </c>
      <c r="AD213" s="168">
        <f t="shared" ref="AD213" si="473">SUM(AD214:AD220)</f>
        <v>0</v>
      </c>
      <c r="AE213" s="169">
        <f t="shared" ref="AE213" si="474">SUM(AE214:AE220)</f>
        <v>0</v>
      </c>
      <c r="AF213" s="168">
        <f t="shared" ref="AF213" si="475">SUM(AF214:AF220)</f>
        <v>0</v>
      </c>
      <c r="AG213" s="170">
        <f t="shared" ref="AG213" si="476">SUM(AG214:AG220)</f>
        <v>0</v>
      </c>
      <c r="AH213" s="858"/>
      <c r="AI213" s="858"/>
      <c r="AJ213" s="171">
        <f t="shared" ref="AJ213" si="477">SUM(AJ214:AJ220)</f>
        <v>0</v>
      </c>
      <c r="AK213" s="172">
        <f t="shared" ref="AK213" si="478">SUM(AK214:AK220)</f>
        <v>0</v>
      </c>
      <c r="AL213" s="41">
        <f t="shared" ref="AL213" si="479">SUM(AL214:AL220)</f>
        <v>0</v>
      </c>
      <c r="AM213" s="42">
        <f t="shared" ref="AM213" si="480">SUM(AM214:AM220)</f>
        <v>0</v>
      </c>
      <c r="AN213" s="42">
        <f t="shared" ref="AN213" si="481">SUM(AN214:AN220)</f>
        <v>0</v>
      </c>
      <c r="AO213" s="42">
        <f t="shared" ref="AO213" si="482">SUM(AO214:AO220)</f>
        <v>0</v>
      </c>
      <c r="AP213" s="42">
        <f t="shared" ref="AP213" si="483">SUM(AP214:AP220)</f>
        <v>0</v>
      </c>
      <c r="AQ213" s="42">
        <f t="shared" ref="AQ213" si="484">SUM(AQ214:AQ220)</f>
        <v>0</v>
      </c>
      <c r="AR213" s="43">
        <f t="shared" ref="AR213" si="485">SUM(AR214:AR220)</f>
        <v>0</v>
      </c>
      <c r="AS213" s="103">
        <f t="shared" ref="AS213" si="486">SUM(AS214:AS220)</f>
        <v>0</v>
      </c>
      <c r="AT213" s="42">
        <f t="shared" ref="AT213" si="487">SUM(AT214:AT220)</f>
        <v>0</v>
      </c>
      <c r="AU213" s="43">
        <f t="shared" ref="AU213" si="488">SUM(AU214:AU220)</f>
        <v>0</v>
      </c>
      <c r="AV213" s="103">
        <f t="shared" ref="AV213" si="489">SUM(AV214:AV220)</f>
        <v>0</v>
      </c>
      <c r="AW213" s="42">
        <f t="shared" ref="AW213" si="490">SUM(AW214:AW220)</f>
        <v>0</v>
      </c>
      <c r="AX213" s="42">
        <f t="shared" ref="AX213" si="491">SUM(AX214:AX220)</f>
        <v>0</v>
      </c>
      <c r="AY213" s="42">
        <f t="shared" ref="AY213" si="492">SUM(AY214:AY220)</f>
        <v>0</v>
      </c>
      <c r="AZ213" s="104">
        <f t="shared" ref="AZ213" si="493">SUM(AZ214:AZ220)</f>
        <v>0</v>
      </c>
      <c r="BA213" s="44" t="s">
        <v>1685</v>
      </c>
      <c r="BB213" s="44" t="s">
        <v>1686</v>
      </c>
      <c r="BC213" s="45" t="s">
        <v>1687</v>
      </c>
    </row>
    <row r="214" spans="1:55" ht="17.25" hidden="1" customHeight="1" x14ac:dyDescent="0.2">
      <c r="A214" s="971"/>
      <c r="B214" s="973" t="str">
        <f>VLOOKUP($D$9,'PROYECTOS REGISTRADOS'!$A$2:$D$82,4,0)</f>
        <v>Mejoramiento de la Cobertura de Alcantarillado en el Área Urbana y Área Rural en el Municipio de Tocancipá, Cundinamarca, Centro Oriente</v>
      </c>
      <c r="C214" s="976" t="str">
        <f>VLOOKUP($D$9,'PROYECTOS REGISTRADOS'!$A$2:$D$82,3,0)</f>
        <v>2016-25817-0033</v>
      </c>
      <c r="D214" s="1027"/>
      <c r="E214" s="985" t="str">
        <f>IF(D214=0,"0-0",(VLOOKUP(D214,'CONSOLIDADO PLAN DESARROLLO'!$EL$9:$ET$304,2,0)))</f>
        <v>0-0</v>
      </c>
      <c r="F214" s="982" t="str">
        <f>IF(D214=0,"0-0",(VLOOKUP(D214,'CONSOLIDADO PLAN DESARROLLO'!$EL$9:$ET$304,3,0)))</f>
        <v>0-0</v>
      </c>
      <c r="G214" s="1006" t="str">
        <f>IF(D214=0,"0-0",(VLOOKUP(D214,'CONSOLIDADO PLAN DESARROLLO'!$EL$9:$ET$304,4,0)))</f>
        <v>0-0</v>
      </c>
      <c r="H214" s="988" t="str">
        <f>IF(D214=0,"0-0",(VLOOKUP(D214,'CONSOLIDADO PLAN DESARROLLO'!$EL$9:$ET$304,5,0)))</f>
        <v>0-0</v>
      </c>
      <c r="I214" s="991" t="str">
        <f>IF(D214=0,"0-0",(VLOOKUP(D214,'CONSOLIDADO PLAN DESARROLLO'!$EL$9:$ET$304,$R$3,0)))</f>
        <v>0-0</v>
      </c>
      <c r="J214" s="992"/>
      <c r="K214" s="1021"/>
      <c r="L214" s="1002"/>
      <c r="M214" s="173"/>
      <c r="N214" s="174"/>
      <c r="O214" s="175"/>
      <c r="P214" s="46"/>
      <c r="Q214" s="47"/>
      <c r="R214" s="1024"/>
      <c r="S214" s="48"/>
      <c r="T214" s="895"/>
      <c r="U214" s="49"/>
      <c r="V214" s="895"/>
      <c r="W214" s="49"/>
      <c r="X214" s="895"/>
      <c r="Y214" s="49"/>
      <c r="Z214" s="895"/>
      <c r="AA214" s="49"/>
      <c r="AB214" s="895"/>
      <c r="AC214" s="49"/>
      <c r="AD214" s="895"/>
      <c r="AE214" s="49"/>
      <c r="AF214" s="895"/>
      <c r="AG214" s="50"/>
      <c r="AH214" s="859"/>
      <c r="AI214" s="859"/>
      <c r="AJ214" s="899">
        <f>+R214+T214+V214+X214+Z214+AB214+AD214+AF214</f>
        <v>0</v>
      </c>
      <c r="AK214" s="102">
        <f t="shared" ref="AK214:AK219" si="494">AC214+AE214+AG214+S214+U214+W214+Y214+AA214</f>
        <v>0</v>
      </c>
      <c r="AL214" s="51"/>
      <c r="AM214" s="52"/>
      <c r="AN214" s="52"/>
      <c r="AO214" s="52"/>
      <c r="AP214" s="52"/>
      <c r="AQ214" s="52"/>
      <c r="AR214" s="53">
        <f t="shared" ref="AR214:AR219" si="495">SUM(AL214:AQ214)</f>
        <v>0</v>
      </c>
      <c r="AS214" s="54"/>
      <c r="AT214" s="52"/>
      <c r="AU214" s="53">
        <f t="shared" ref="AU214:AU218" si="496">SUM(AS214:AT214)</f>
        <v>0</v>
      </c>
      <c r="AV214" s="54"/>
      <c r="AW214" s="52"/>
      <c r="AX214" s="52"/>
      <c r="AY214" s="52"/>
      <c r="AZ214" s="55"/>
      <c r="BA214" s="56"/>
      <c r="BB214" s="56"/>
      <c r="BC214" s="57"/>
    </row>
    <row r="215" spans="1:55" ht="17.25" hidden="1" customHeight="1" x14ac:dyDescent="0.2">
      <c r="A215" s="971"/>
      <c r="B215" s="973"/>
      <c r="C215" s="976"/>
      <c r="D215" s="1027"/>
      <c r="E215" s="986"/>
      <c r="F215" s="982"/>
      <c r="G215" s="1006"/>
      <c r="H215" s="988"/>
      <c r="I215" s="993"/>
      <c r="J215" s="994"/>
      <c r="K215" s="1021"/>
      <c r="L215" s="1003"/>
      <c r="M215" s="173"/>
      <c r="N215" s="174"/>
      <c r="O215" s="175"/>
      <c r="P215" s="46"/>
      <c r="Q215" s="47"/>
      <c r="R215" s="1025"/>
      <c r="S215" s="48"/>
      <c r="T215" s="896"/>
      <c r="U215" s="49"/>
      <c r="V215" s="896"/>
      <c r="W215" s="49"/>
      <c r="X215" s="896"/>
      <c r="Y215" s="49"/>
      <c r="Z215" s="896"/>
      <c r="AA215" s="49"/>
      <c r="AB215" s="896"/>
      <c r="AC215" s="49"/>
      <c r="AD215" s="896"/>
      <c r="AE215" s="49"/>
      <c r="AF215" s="896"/>
      <c r="AG215" s="50"/>
      <c r="AH215" s="860"/>
      <c r="AI215" s="860"/>
      <c r="AJ215" s="900"/>
      <c r="AK215" s="102">
        <f t="shared" si="494"/>
        <v>0</v>
      </c>
      <c r="AL215" s="51"/>
      <c r="AM215" s="52"/>
      <c r="AN215" s="52"/>
      <c r="AO215" s="52"/>
      <c r="AP215" s="52"/>
      <c r="AQ215" s="52"/>
      <c r="AR215" s="53">
        <f t="shared" si="495"/>
        <v>0</v>
      </c>
      <c r="AS215" s="54"/>
      <c r="AT215" s="52"/>
      <c r="AU215" s="53">
        <f t="shared" si="496"/>
        <v>0</v>
      </c>
      <c r="AV215" s="54"/>
      <c r="AW215" s="52"/>
      <c r="AX215" s="52"/>
      <c r="AY215" s="52"/>
      <c r="AZ215" s="55"/>
      <c r="BA215" s="56"/>
      <c r="BB215" s="56"/>
      <c r="BC215" s="57"/>
    </row>
    <row r="216" spans="1:55" ht="17.25" hidden="1" customHeight="1" x14ac:dyDescent="0.2">
      <c r="A216" s="971"/>
      <c r="B216" s="973"/>
      <c r="C216" s="976"/>
      <c r="D216" s="1027"/>
      <c r="E216" s="986"/>
      <c r="F216" s="982"/>
      <c r="G216" s="1006"/>
      <c r="H216" s="988"/>
      <c r="I216" s="993"/>
      <c r="J216" s="994"/>
      <c r="K216" s="1021"/>
      <c r="L216" s="1003"/>
      <c r="M216" s="173"/>
      <c r="N216" s="174"/>
      <c r="O216" s="175"/>
      <c r="P216" s="46"/>
      <c r="Q216" s="47"/>
      <c r="R216" s="1025"/>
      <c r="S216" s="48"/>
      <c r="T216" s="896"/>
      <c r="U216" s="49"/>
      <c r="V216" s="896"/>
      <c r="W216" s="49"/>
      <c r="X216" s="896"/>
      <c r="Y216" s="49"/>
      <c r="Z216" s="896"/>
      <c r="AA216" s="49"/>
      <c r="AB216" s="896"/>
      <c r="AC216" s="49"/>
      <c r="AD216" s="896"/>
      <c r="AE216" s="49"/>
      <c r="AF216" s="896"/>
      <c r="AG216" s="50"/>
      <c r="AH216" s="860"/>
      <c r="AI216" s="860"/>
      <c r="AJ216" s="900"/>
      <c r="AK216" s="102">
        <f t="shared" si="494"/>
        <v>0</v>
      </c>
      <c r="AL216" s="51"/>
      <c r="AM216" s="52"/>
      <c r="AN216" s="52"/>
      <c r="AO216" s="52"/>
      <c r="AP216" s="52"/>
      <c r="AQ216" s="52"/>
      <c r="AR216" s="53">
        <f t="shared" si="495"/>
        <v>0</v>
      </c>
      <c r="AS216" s="54"/>
      <c r="AT216" s="52"/>
      <c r="AU216" s="53">
        <f t="shared" si="496"/>
        <v>0</v>
      </c>
      <c r="AV216" s="54"/>
      <c r="AW216" s="52"/>
      <c r="AX216" s="52"/>
      <c r="AY216" s="52"/>
      <c r="AZ216" s="55"/>
      <c r="BA216" s="56"/>
      <c r="BB216" s="56"/>
      <c r="BC216" s="57"/>
    </row>
    <row r="217" spans="1:55" ht="17.25" hidden="1" customHeight="1" x14ac:dyDescent="0.2">
      <c r="A217" s="971"/>
      <c r="B217" s="973"/>
      <c r="C217" s="976"/>
      <c r="D217" s="1027"/>
      <c r="E217" s="986"/>
      <c r="F217" s="982"/>
      <c r="G217" s="1006"/>
      <c r="H217" s="988"/>
      <c r="I217" s="993"/>
      <c r="J217" s="994"/>
      <c r="K217" s="1021"/>
      <c r="L217" s="1003"/>
      <c r="M217" s="173"/>
      <c r="N217" s="174"/>
      <c r="O217" s="175"/>
      <c r="P217" s="46"/>
      <c r="Q217" s="47"/>
      <c r="R217" s="1025"/>
      <c r="S217" s="48"/>
      <c r="T217" s="896"/>
      <c r="U217" s="49"/>
      <c r="V217" s="896"/>
      <c r="W217" s="49"/>
      <c r="X217" s="896"/>
      <c r="Y217" s="49"/>
      <c r="Z217" s="896"/>
      <c r="AA217" s="49"/>
      <c r="AB217" s="896"/>
      <c r="AC217" s="49"/>
      <c r="AD217" s="896"/>
      <c r="AE217" s="49"/>
      <c r="AF217" s="896"/>
      <c r="AG217" s="50"/>
      <c r="AH217" s="860"/>
      <c r="AI217" s="860"/>
      <c r="AJ217" s="900"/>
      <c r="AK217" s="102">
        <f t="shared" si="494"/>
        <v>0</v>
      </c>
      <c r="AL217" s="51"/>
      <c r="AM217" s="52"/>
      <c r="AN217" s="52"/>
      <c r="AO217" s="52"/>
      <c r="AP217" s="52"/>
      <c r="AQ217" s="52"/>
      <c r="AR217" s="53">
        <f t="shared" si="495"/>
        <v>0</v>
      </c>
      <c r="AS217" s="54"/>
      <c r="AT217" s="52"/>
      <c r="AU217" s="53">
        <f t="shared" si="496"/>
        <v>0</v>
      </c>
      <c r="AV217" s="54"/>
      <c r="AW217" s="52"/>
      <c r="AX217" s="52"/>
      <c r="AY217" s="52"/>
      <c r="AZ217" s="55"/>
      <c r="BA217" s="56"/>
      <c r="BB217" s="56"/>
      <c r="BC217" s="57"/>
    </row>
    <row r="218" spans="1:55" ht="17.25" hidden="1" customHeight="1" x14ac:dyDescent="0.2">
      <c r="A218" s="971"/>
      <c r="B218" s="973"/>
      <c r="C218" s="976"/>
      <c r="D218" s="1027"/>
      <c r="E218" s="986"/>
      <c r="F218" s="982"/>
      <c r="G218" s="1006"/>
      <c r="H218" s="988"/>
      <c r="I218" s="993"/>
      <c r="J218" s="994"/>
      <c r="K218" s="1021"/>
      <c r="L218" s="1003"/>
      <c r="M218" s="173"/>
      <c r="N218" s="174"/>
      <c r="O218" s="175"/>
      <c r="P218" s="46"/>
      <c r="Q218" s="47"/>
      <c r="R218" s="1025"/>
      <c r="S218" s="48"/>
      <c r="T218" s="896"/>
      <c r="U218" s="49"/>
      <c r="V218" s="896"/>
      <c r="W218" s="49"/>
      <c r="X218" s="896"/>
      <c r="Y218" s="49"/>
      <c r="Z218" s="896"/>
      <c r="AA218" s="49"/>
      <c r="AB218" s="896"/>
      <c r="AC218" s="49"/>
      <c r="AD218" s="896"/>
      <c r="AE218" s="49"/>
      <c r="AF218" s="896"/>
      <c r="AG218" s="50"/>
      <c r="AH218" s="860"/>
      <c r="AI218" s="860"/>
      <c r="AJ218" s="900"/>
      <c r="AK218" s="102">
        <f t="shared" si="494"/>
        <v>0</v>
      </c>
      <c r="AL218" s="51"/>
      <c r="AM218" s="52"/>
      <c r="AN218" s="52"/>
      <c r="AO218" s="52"/>
      <c r="AP218" s="52"/>
      <c r="AQ218" s="52"/>
      <c r="AR218" s="53">
        <f t="shared" si="495"/>
        <v>0</v>
      </c>
      <c r="AS218" s="54"/>
      <c r="AT218" s="52"/>
      <c r="AU218" s="53">
        <f t="shared" si="496"/>
        <v>0</v>
      </c>
      <c r="AV218" s="54"/>
      <c r="AW218" s="52"/>
      <c r="AX218" s="52"/>
      <c r="AY218" s="52"/>
      <c r="AZ218" s="55"/>
      <c r="BA218" s="56"/>
      <c r="BB218" s="56"/>
      <c r="BC218" s="57"/>
    </row>
    <row r="219" spans="1:55" ht="17.25" hidden="1" customHeight="1" x14ac:dyDescent="0.2">
      <c r="A219" s="971"/>
      <c r="B219" s="974"/>
      <c r="C219" s="977"/>
      <c r="D219" s="1028"/>
      <c r="E219" s="986"/>
      <c r="F219" s="983"/>
      <c r="G219" s="1007"/>
      <c r="H219" s="989"/>
      <c r="I219" s="993"/>
      <c r="J219" s="994"/>
      <c r="K219" s="1022"/>
      <c r="L219" s="1003"/>
      <c r="M219" s="176"/>
      <c r="N219" s="177"/>
      <c r="O219" s="178"/>
      <c r="P219" s="105"/>
      <c r="Q219" s="106"/>
      <c r="R219" s="1025"/>
      <c r="S219" s="107"/>
      <c r="T219" s="896"/>
      <c r="U219" s="108"/>
      <c r="V219" s="896"/>
      <c r="W219" s="108"/>
      <c r="X219" s="896"/>
      <c r="Y219" s="108"/>
      <c r="Z219" s="896"/>
      <c r="AA219" s="108"/>
      <c r="AB219" s="896"/>
      <c r="AC219" s="108"/>
      <c r="AD219" s="896"/>
      <c r="AE219" s="108"/>
      <c r="AF219" s="896"/>
      <c r="AG219" s="109"/>
      <c r="AH219" s="860"/>
      <c r="AI219" s="860"/>
      <c r="AJ219" s="901"/>
      <c r="AK219" s="102">
        <f t="shared" si="494"/>
        <v>0</v>
      </c>
      <c r="AL219" s="110"/>
      <c r="AM219" s="111"/>
      <c r="AN219" s="111"/>
      <c r="AO219" s="111"/>
      <c r="AP219" s="111"/>
      <c r="AQ219" s="111"/>
      <c r="AR219" s="53">
        <f t="shared" si="495"/>
        <v>0</v>
      </c>
      <c r="AS219" s="112"/>
      <c r="AT219" s="111"/>
      <c r="AU219" s="53">
        <f>SUM(AS219:AT219)</f>
        <v>0</v>
      </c>
      <c r="AV219" s="112"/>
      <c r="AW219" s="111"/>
      <c r="AX219" s="111"/>
      <c r="AY219" s="111"/>
      <c r="AZ219" s="113"/>
      <c r="BA219" s="114"/>
      <c r="BB219" s="114"/>
      <c r="BC219" s="115"/>
    </row>
    <row r="220" spans="1:55" ht="9.9499999999999993" hidden="1" customHeight="1" thickBot="1" x14ac:dyDescent="0.25">
      <c r="A220" s="972"/>
      <c r="B220" s="975"/>
      <c r="C220" s="978"/>
      <c r="D220" s="1029"/>
      <c r="E220" s="987"/>
      <c r="F220" s="984"/>
      <c r="G220" s="1008"/>
      <c r="H220" s="990"/>
      <c r="I220" s="995"/>
      <c r="J220" s="996"/>
      <c r="K220" s="1023"/>
      <c r="L220" s="1004"/>
      <c r="M220" s="179"/>
      <c r="N220" s="180"/>
      <c r="O220" s="181"/>
      <c r="P220" s="116"/>
      <c r="Q220" s="116"/>
      <c r="R220" s="1026"/>
      <c r="S220" s="182"/>
      <c r="T220" s="897"/>
      <c r="U220" s="183"/>
      <c r="V220" s="897"/>
      <c r="W220" s="183"/>
      <c r="X220" s="897"/>
      <c r="Y220" s="183"/>
      <c r="Z220" s="897"/>
      <c r="AA220" s="183"/>
      <c r="AB220" s="897"/>
      <c r="AC220" s="183"/>
      <c r="AD220" s="897"/>
      <c r="AE220" s="183"/>
      <c r="AF220" s="897"/>
      <c r="AG220" s="184"/>
      <c r="AH220" s="861"/>
      <c r="AI220" s="861"/>
      <c r="AJ220" s="117"/>
      <c r="AK220" s="118"/>
      <c r="AL220" s="185"/>
      <c r="AM220" s="186"/>
      <c r="AN220" s="186"/>
      <c r="AO220" s="186"/>
      <c r="AP220" s="186"/>
      <c r="AQ220" s="186"/>
      <c r="AR220" s="119"/>
      <c r="AS220" s="187"/>
      <c r="AT220" s="186"/>
      <c r="AU220" s="119"/>
      <c r="AV220" s="187"/>
      <c r="AW220" s="186"/>
      <c r="AX220" s="186"/>
      <c r="AY220" s="186"/>
      <c r="AZ220" s="188"/>
      <c r="BA220" s="189"/>
      <c r="BB220" s="189"/>
      <c r="BC220" s="190"/>
    </row>
    <row r="221" spans="1:55" ht="6" customHeight="1" x14ac:dyDescent="0.2">
      <c r="A221" s="155"/>
      <c r="B221" s="191"/>
      <c r="C221" s="191"/>
      <c r="D221" s="191"/>
      <c r="E221" s="191"/>
      <c r="F221" s="191"/>
      <c r="G221" s="191"/>
      <c r="H221" s="191"/>
      <c r="I221" s="1005"/>
      <c r="J221" s="1005"/>
      <c r="K221" s="191"/>
      <c r="L221" s="191"/>
      <c r="M221" s="191"/>
      <c r="N221" s="191"/>
      <c r="O221" s="191"/>
      <c r="P221" s="191"/>
      <c r="Q221" s="191"/>
      <c r="R221" s="191"/>
      <c r="S221" s="191"/>
      <c r="T221" s="191"/>
      <c r="U221" s="191"/>
      <c r="V221" s="191"/>
      <c r="W221" s="191"/>
      <c r="X221" s="191"/>
      <c r="Y221" s="191"/>
      <c r="Z221" s="191"/>
      <c r="AA221" s="191"/>
      <c r="AB221" s="191"/>
      <c r="AC221" s="191"/>
      <c r="AD221" s="191"/>
      <c r="AE221" s="191"/>
      <c r="AF221" s="191"/>
      <c r="AG221" s="191"/>
      <c r="AH221" s="191"/>
      <c r="AI221" s="191"/>
      <c r="AJ221" s="191"/>
      <c r="AK221" s="192"/>
      <c r="AL221" s="192"/>
      <c r="AM221" s="192"/>
      <c r="AN221" s="192"/>
      <c r="AO221" s="192"/>
      <c r="AP221" s="192"/>
      <c r="AQ221" s="193"/>
      <c r="AR221" s="192"/>
      <c r="AS221" s="192"/>
      <c r="AT221" s="192"/>
      <c r="AU221" s="192"/>
      <c r="AV221" s="192"/>
      <c r="AW221" s="192"/>
      <c r="AX221" s="192"/>
      <c r="AY221" s="192"/>
      <c r="AZ221" s="192"/>
      <c r="BA221" s="192"/>
      <c r="BB221" s="192"/>
      <c r="BC221" s="155"/>
    </row>
    <row r="223" spans="1:55" x14ac:dyDescent="0.2">
      <c r="B223" s="926"/>
      <c r="C223" s="928" t="s">
        <v>1669</v>
      </c>
      <c r="D223" s="929"/>
      <c r="E223" s="929"/>
      <c r="F223" s="929"/>
      <c r="G223" s="929"/>
      <c r="H223" s="929"/>
      <c r="I223" s="929"/>
      <c r="J223" s="929"/>
    </row>
    <row r="224" spans="1:55" x14ac:dyDescent="0.2">
      <c r="B224" s="927"/>
      <c r="C224" s="928"/>
      <c r="D224" s="929"/>
      <c r="E224" s="929"/>
      <c r="F224" s="929"/>
      <c r="G224" s="929"/>
      <c r="H224" s="929"/>
      <c r="I224" s="929"/>
      <c r="J224" s="929"/>
    </row>
    <row r="330" spans="14:15" x14ac:dyDescent="0.2">
      <c r="N330" s="120" t="s">
        <v>1906</v>
      </c>
      <c r="O330" s="120" t="s">
        <v>1907</v>
      </c>
    </row>
    <row r="331" spans="14:15" x14ac:dyDescent="0.2">
      <c r="N331" s="120">
        <v>2016</v>
      </c>
      <c r="O331" s="120">
        <v>6</v>
      </c>
    </row>
    <row r="332" spans="14:15" x14ac:dyDescent="0.2">
      <c r="N332" s="120">
        <v>2017</v>
      </c>
      <c r="O332" s="120">
        <v>7</v>
      </c>
    </row>
    <row r="333" spans="14:15" x14ac:dyDescent="0.2">
      <c r="N333" s="120">
        <v>2018</v>
      </c>
      <c r="O333" s="120">
        <v>8</v>
      </c>
    </row>
    <row r="334" spans="14:15" x14ac:dyDescent="0.2">
      <c r="N334" s="120">
        <v>2019</v>
      </c>
      <c r="O334" s="120">
        <v>9</v>
      </c>
    </row>
    <row r="335" spans="14:15" x14ac:dyDescent="0.2">
      <c r="N335" s="120">
        <v>2020</v>
      </c>
      <c r="O335" s="120">
        <v>10</v>
      </c>
    </row>
  </sheetData>
  <sheetProtection algorithmName="SHA-512" hashValue="fRIL8Kwy7b9zRPbPehJRrlTY1WYAuea7EML60BcG2U8Ynac0Hoas34OdakXid44bqLYuRtQklyS2AnQ06KtzxQ==" saltValue="y+msBDk1+oaoRL5Du4xh3g==" spinCount="100000" sheet="1" objects="1" scenarios="1"/>
  <mergeCells count="498">
    <mergeCell ref="A204:A211"/>
    <mergeCell ref="B205:B211"/>
    <mergeCell ref="C205:C211"/>
    <mergeCell ref="D205:D211"/>
    <mergeCell ref="A213:A220"/>
    <mergeCell ref="B214:B220"/>
    <mergeCell ref="C214:C220"/>
    <mergeCell ref="D214:D220"/>
    <mergeCell ref="E214:E220"/>
    <mergeCell ref="F214:F220"/>
    <mergeCell ref="G214:G220"/>
    <mergeCell ref="H214:H220"/>
    <mergeCell ref="I214:J220"/>
    <mergeCell ref="E205:E211"/>
    <mergeCell ref="F205:F211"/>
    <mergeCell ref="G205:G211"/>
    <mergeCell ref="H205:H211"/>
    <mergeCell ref="I205:J211"/>
    <mergeCell ref="AF187:AF193"/>
    <mergeCell ref="AJ187:AJ192"/>
    <mergeCell ref="A195:A202"/>
    <mergeCell ref="B196:B202"/>
    <mergeCell ref="C196:C202"/>
    <mergeCell ref="D196:D202"/>
    <mergeCell ref="E196:E202"/>
    <mergeCell ref="F196:F202"/>
    <mergeCell ref="G196:G202"/>
    <mergeCell ref="H196:H202"/>
    <mergeCell ref="I196:J202"/>
    <mergeCell ref="K187:K193"/>
    <mergeCell ref="L187:L193"/>
    <mergeCell ref="R187:R193"/>
    <mergeCell ref="T187:T193"/>
    <mergeCell ref="V187:V193"/>
    <mergeCell ref="X187:X193"/>
    <mergeCell ref="Z187:Z193"/>
    <mergeCell ref="AB187:AB193"/>
    <mergeCell ref="A168:A175"/>
    <mergeCell ref="B169:B175"/>
    <mergeCell ref="C169:C175"/>
    <mergeCell ref="D169:D175"/>
    <mergeCell ref="AD187:AD193"/>
    <mergeCell ref="A186:A193"/>
    <mergeCell ref="B187:B193"/>
    <mergeCell ref="C187:C193"/>
    <mergeCell ref="D187:D193"/>
    <mergeCell ref="E187:E193"/>
    <mergeCell ref="F187:F193"/>
    <mergeCell ref="G187:G193"/>
    <mergeCell ref="H187:H193"/>
    <mergeCell ref="I187:J193"/>
    <mergeCell ref="A177:A184"/>
    <mergeCell ref="B178:B184"/>
    <mergeCell ref="C178:C184"/>
    <mergeCell ref="D178:D184"/>
    <mergeCell ref="E178:E184"/>
    <mergeCell ref="F178:F184"/>
    <mergeCell ref="G178:G184"/>
    <mergeCell ref="H178:H184"/>
    <mergeCell ref="I178:J184"/>
    <mergeCell ref="E169:E175"/>
    <mergeCell ref="F169:F175"/>
    <mergeCell ref="G169:G175"/>
    <mergeCell ref="H169:H175"/>
    <mergeCell ref="I169:J175"/>
    <mergeCell ref="AF151:AF157"/>
    <mergeCell ref="AJ151:AJ156"/>
    <mergeCell ref="A159:A166"/>
    <mergeCell ref="B160:B166"/>
    <mergeCell ref="C160:C166"/>
    <mergeCell ref="D160:D166"/>
    <mergeCell ref="E160:E166"/>
    <mergeCell ref="F160:F166"/>
    <mergeCell ref="G160:G166"/>
    <mergeCell ref="H160:H166"/>
    <mergeCell ref="I160:J166"/>
    <mergeCell ref="K151:K157"/>
    <mergeCell ref="L151:L157"/>
    <mergeCell ref="R151:R157"/>
    <mergeCell ref="T151:T157"/>
    <mergeCell ref="V151:V157"/>
    <mergeCell ref="X151:X157"/>
    <mergeCell ref="Z151:Z157"/>
    <mergeCell ref="AB151:AB157"/>
    <mergeCell ref="AF160:AF166"/>
    <mergeCell ref="A132:A139"/>
    <mergeCell ref="B133:B139"/>
    <mergeCell ref="C133:C139"/>
    <mergeCell ref="D133:D139"/>
    <mergeCell ref="AD151:AD157"/>
    <mergeCell ref="A150:A157"/>
    <mergeCell ref="B151:B157"/>
    <mergeCell ref="C151:C157"/>
    <mergeCell ref="D151:D157"/>
    <mergeCell ref="E151:E157"/>
    <mergeCell ref="F151:F157"/>
    <mergeCell ref="G151:G157"/>
    <mergeCell ref="H151:H157"/>
    <mergeCell ref="I151:J157"/>
    <mergeCell ref="A141:A148"/>
    <mergeCell ref="B142:B148"/>
    <mergeCell ref="C142:C148"/>
    <mergeCell ref="D142:D148"/>
    <mergeCell ref="E142:E148"/>
    <mergeCell ref="F142:F148"/>
    <mergeCell ref="G142:G148"/>
    <mergeCell ref="H142:H148"/>
    <mergeCell ref="I142:J148"/>
    <mergeCell ref="E133:E139"/>
    <mergeCell ref="F133:F139"/>
    <mergeCell ref="G133:G139"/>
    <mergeCell ref="H133:H139"/>
    <mergeCell ref="I133:J139"/>
    <mergeCell ref="AF115:AF121"/>
    <mergeCell ref="AJ115:AJ120"/>
    <mergeCell ref="A123:A130"/>
    <mergeCell ref="B124:B130"/>
    <mergeCell ref="C124:C130"/>
    <mergeCell ref="D124:D130"/>
    <mergeCell ref="E124:E130"/>
    <mergeCell ref="F124:F130"/>
    <mergeCell ref="G124:G130"/>
    <mergeCell ref="H124:H130"/>
    <mergeCell ref="I124:J130"/>
    <mergeCell ref="K115:K121"/>
    <mergeCell ref="L115:L121"/>
    <mergeCell ref="R115:R121"/>
    <mergeCell ref="T115:T121"/>
    <mergeCell ref="V115:V121"/>
    <mergeCell ref="X115:X121"/>
    <mergeCell ref="Z115:Z121"/>
    <mergeCell ref="AB115:AB121"/>
    <mergeCell ref="A114:A121"/>
    <mergeCell ref="B115:B121"/>
    <mergeCell ref="C115:C121"/>
    <mergeCell ref="D115:D121"/>
    <mergeCell ref="E115:E121"/>
    <mergeCell ref="F115:F121"/>
    <mergeCell ref="G115:G121"/>
    <mergeCell ref="H115:H121"/>
    <mergeCell ref="I115:J121"/>
    <mergeCell ref="AF97:AF103"/>
    <mergeCell ref="AD115:AD121"/>
    <mergeCell ref="AJ97:AJ102"/>
    <mergeCell ref="A105:A112"/>
    <mergeCell ref="B106:B112"/>
    <mergeCell ref="C106:C112"/>
    <mergeCell ref="D106:D112"/>
    <mergeCell ref="E106:E112"/>
    <mergeCell ref="F106:F112"/>
    <mergeCell ref="G106:G112"/>
    <mergeCell ref="H106:H112"/>
    <mergeCell ref="I106:J112"/>
    <mergeCell ref="I104:J104"/>
    <mergeCell ref="AF106:AF112"/>
    <mergeCell ref="AJ106:AJ111"/>
    <mergeCell ref="K106:K112"/>
    <mergeCell ref="L106:L112"/>
    <mergeCell ref="R106:R112"/>
    <mergeCell ref="T106:T112"/>
    <mergeCell ref="V106:V112"/>
    <mergeCell ref="X106:X112"/>
    <mergeCell ref="Z106:Z112"/>
    <mergeCell ref="AB106:AB112"/>
    <mergeCell ref="AD106:AD112"/>
    <mergeCell ref="AB88:AB94"/>
    <mergeCell ref="AD88:AD94"/>
    <mergeCell ref="A96:A103"/>
    <mergeCell ref="B97:B103"/>
    <mergeCell ref="C97:C103"/>
    <mergeCell ref="D97:D103"/>
    <mergeCell ref="E97:E103"/>
    <mergeCell ref="F97:F103"/>
    <mergeCell ref="G97:G103"/>
    <mergeCell ref="H97:H103"/>
    <mergeCell ref="I97:J103"/>
    <mergeCell ref="K97:K103"/>
    <mergeCell ref="L97:L103"/>
    <mergeCell ref="R97:R103"/>
    <mergeCell ref="T97:T103"/>
    <mergeCell ref="V97:V103"/>
    <mergeCell ref="X97:X103"/>
    <mergeCell ref="Z97:Z103"/>
    <mergeCell ref="AB97:AB103"/>
    <mergeCell ref="AD97:AD103"/>
    <mergeCell ref="F88:F94"/>
    <mergeCell ref="G88:G94"/>
    <mergeCell ref="K88:K94"/>
    <mergeCell ref="L88:L94"/>
    <mergeCell ref="R88:R94"/>
    <mergeCell ref="T88:T94"/>
    <mergeCell ref="V88:V94"/>
    <mergeCell ref="AF214:AF220"/>
    <mergeCell ref="AJ214:AJ219"/>
    <mergeCell ref="AD196:AD202"/>
    <mergeCell ref="AF205:AF211"/>
    <mergeCell ref="AJ205:AJ210"/>
    <mergeCell ref="K205:K211"/>
    <mergeCell ref="L205:L211"/>
    <mergeCell ref="R205:R211"/>
    <mergeCell ref="T205:T211"/>
    <mergeCell ref="V205:V211"/>
    <mergeCell ref="X205:X211"/>
    <mergeCell ref="Z205:Z211"/>
    <mergeCell ref="AB205:AB211"/>
    <mergeCell ref="AD205:AD211"/>
    <mergeCell ref="AF178:AF184"/>
    <mergeCell ref="AJ178:AJ183"/>
    <mergeCell ref="K178:K184"/>
    <mergeCell ref="X88:X94"/>
    <mergeCell ref="Z88:Z94"/>
    <mergeCell ref="L178:L184"/>
    <mergeCell ref="R178:R184"/>
    <mergeCell ref="I77:J77"/>
    <mergeCell ref="A52:A67"/>
    <mergeCell ref="B53:B67"/>
    <mergeCell ref="C53:C67"/>
    <mergeCell ref="D53:D67"/>
    <mergeCell ref="E53:E67"/>
    <mergeCell ref="F53:F67"/>
    <mergeCell ref="H88:H94"/>
    <mergeCell ref="I88:J94"/>
    <mergeCell ref="A69:A76"/>
    <mergeCell ref="B70:B76"/>
    <mergeCell ref="C70:C76"/>
    <mergeCell ref="D70:D76"/>
    <mergeCell ref="E70:E76"/>
    <mergeCell ref="F70:F76"/>
    <mergeCell ref="R31:R37"/>
    <mergeCell ref="T31:T37"/>
    <mergeCell ref="V31:V37"/>
    <mergeCell ref="X31:X37"/>
    <mergeCell ref="Z31:Z37"/>
    <mergeCell ref="AB31:AB37"/>
    <mergeCell ref="AD31:AD37"/>
    <mergeCell ref="I221:J221"/>
    <mergeCell ref="A30:A37"/>
    <mergeCell ref="B31:B37"/>
    <mergeCell ref="C31:C37"/>
    <mergeCell ref="D31:D37"/>
    <mergeCell ref="E31:E37"/>
    <mergeCell ref="F31:F37"/>
    <mergeCell ref="G31:G37"/>
    <mergeCell ref="H31:H37"/>
    <mergeCell ref="I31:J37"/>
    <mergeCell ref="I194:J194"/>
    <mergeCell ref="I185:J185"/>
    <mergeCell ref="I158:J158"/>
    <mergeCell ref="I140:J140"/>
    <mergeCell ref="I122:J122"/>
    <mergeCell ref="I113:J113"/>
    <mergeCell ref="I51:J51"/>
    <mergeCell ref="AF31:AF37"/>
    <mergeCell ref="AJ31:AJ36"/>
    <mergeCell ref="I38:J38"/>
    <mergeCell ref="K214:K220"/>
    <mergeCell ref="L214:L220"/>
    <mergeCell ref="R214:R220"/>
    <mergeCell ref="T214:T220"/>
    <mergeCell ref="V214:V220"/>
    <mergeCell ref="X214:X220"/>
    <mergeCell ref="Z214:Z220"/>
    <mergeCell ref="AB214:AB220"/>
    <mergeCell ref="AD214:AD220"/>
    <mergeCell ref="I212:J212"/>
    <mergeCell ref="AF196:AF202"/>
    <mergeCell ref="AJ196:AJ201"/>
    <mergeCell ref="I203:J203"/>
    <mergeCell ref="K196:K202"/>
    <mergeCell ref="L196:L202"/>
    <mergeCell ref="R196:R202"/>
    <mergeCell ref="T196:T202"/>
    <mergeCell ref="V196:V202"/>
    <mergeCell ref="X196:X202"/>
    <mergeCell ref="Z196:Z202"/>
    <mergeCell ref="AB196:AB202"/>
    <mergeCell ref="T178:T184"/>
    <mergeCell ref="V178:V184"/>
    <mergeCell ref="X178:X184"/>
    <mergeCell ref="Z178:Z184"/>
    <mergeCell ref="AB178:AB184"/>
    <mergeCell ref="AD178:AD184"/>
    <mergeCell ref="I176:J176"/>
    <mergeCell ref="AJ160:AJ165"/>
    <mergeCell ref="I167:J167"/>
    <mergeCell ref="K160:K166"/>
    <mergeCell ref="L160:L166"/>
    <mergeCell ref="R160:R166"/>
    <mergeCell ref="T160:T166"/>
    <mergeCell ref="V160:V166"/>
    <mergeCell ref="X160:X166"/>
    <mergeCell ref="Z160:Z166"/>
    <mergeCell ref="AB160:AB166"/>
    <mergeCell ref="AD160:AD166"/>
    <mergeCell ref="AF169:AF175"/>
    <mergeCell ref="AJ169:AJ174"/>
    <mergeCell ref="K169:K175"/>
    <mergeCell ref="L169:L175"/>
    <mergeCell ref="R169:R175"/>
    <mergeCell ref="T169:T175"/>
    <mergeCell ref="V169:V175"/>
    <mergeCell ref="X169:X175"/>
    <mergeCell ref="Z169:Z175"/>
    <mergeCell ref="AB169:AB175"/>
    <mergeCell ref="AD169:AD175"/>
    <mergeCell ref="AF142:AF148"/>
    <mergeCell ref="AJ142:AJ147"/>
    <mergeCell ref="I149:J149"/>
    <mergeCell ref="K142:K148"/>
    <mergeCell ref="L142:L148"/>
    <mergeCell ref="R142:R148"/>
    <mergeCell ref="T142:T148"/>
    <mergeCell ref="V142:V148"/>
    <mergeCell ref="X142:X148"/>
    <mergeCell ref="Z142:Z148"/>
    <mergeCell ref="AB142:AB148"/>
    <mergeCell ref="AD142:AD148"/>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AF133:AF139"/>
    <mergeCell ref="AJ133:AJ138"/>
    <mergeCell ref="K133:K139"/>
    <mergeCell ref="L133:L139"/>
    <mergeCell ref="R133:R139"/>
    <mergeCell ref="T133:T139"/>
    <mergeCell ref="V133:V139"/>
    <mergeCell ref="X133:X139"/>
    <mergeCell ref="Z133:Z139"/>
    <mergeCell ref="AB133:AB139"/>
    <mergeCell ref="AD133:AD139"/>
    <mergeCell ref="AF88:AF94"/>
    <mergeCell ref="AJ88:AJ93"/>
    <mergeCell ref="I95:J95"/>
    <mergeCell ref="A87:A94"/>
    <mergeCell ref="Z79:Z85"/>
    <mergeCell ref="AB79:AB85"/>
    <mergeCell ref="AD79:AD85"/>
    <mergeCell ref="AF79:AF85"/>
    <mergeCell ref="AJ79:AJ84"/>
    <mergeCell ref="I86:J86"/>
    <mergeCell ref="G79:G85"/>
    <mergeCell ref="H79:H85"/>
    <mergeCell ref="I79:J85"/>
    <mergeCell ref="K79:K85"/>
    <mergeCell ref="L79:L85"/>
    <mergeCell ref="R79:R85"/>
    <mergeCell ref="T79:T85"/>
    <mergeCell ref="V79:V85"/>
    <mergeCell ref="X79:X85"/>
    <mergeCell ref="A78:A85"/>
    <mergeCell ref="B88:B94"/>
    <mergeCell ref="C88:C94"/>
    <mergeCell ref="D88:D94"/>
    <mergeCell ref="E88:E94"/>
    <mergeCell ref="R70:R76"/>
    <mergeCell ref="T70:T76"/>
    <mergeCell ref="V70:V76"/>
    <mergeCell ref="X70:X76"/>
    <mergeCell ref="Z70:Z76"/>
    <mergeCell ref="AB70:AB76"/>
    <mergeCell ref="AD70:AD76"/>
    <mergeCell ref="AF70:AF76"/>
    <mergeCell ref="AJ70:AJ75"/>
    <mergeCell ref="R53:R67"/>
    <mergeCell ref="T53:T67"/>
    <mergeCell ref="V53:V67"/>
    <mergeCell ref="X53:X67"/>
    <mergeCell ref="Z53:Z67"/>
    <mergeCell ref="AB53:AB67"/>
    <mergeCell ref="AD53:AD67"/>
    <mergeCell ref="AF53:AF67"/>
    <mergeCell ref="AJ53:AJ66"/>
    <mergeCell ref="R40:R50"/>
    <mergeCell ref="T40:T50"/>
    <mergeCell ref="V40:V50"/>
    <mergeCell ref="X40:X50"/>
    <mergeCell ref="Z40:Z50"/>
    <mergeCell ref="AB40:AB50"/>
    <mergeCell ref="AD40:AD50"/>
    <mergeCell ref="AF40:AF50"/>
    <mergeCell ref="AJ40:AJ49"/>
    <mergeCell ref="B223:B224"/>
    <mergeCell ref="C223:J224"/>
    <mergeCell ref="G6:J6"/>
    <mergeCell ref="K6:Q6"/>
    <mergeCell ref="E13:E28"/>
    <mergeCell ref="B7:C8"/>
    <mergeCell ref="E7:E8"/>
    <mergeCell ref="B9:C9"/>
    <mergeCell ref="B79:B85"/>
    <mergeCell ref="C79:C85"/>
    <mergeCell ref="D79:D85"/>
    <mergeCell ref="E79:E85"/>
    <mergeCell ref="F79:F85"/>
    <mergeCell ref="G53:G67"/>
    <mergeCell ref="H53:H67"/>
    <mergeCell ref="I53:J67"/>
    <mergeCell ref="K53:K67"/>
    <mergeCell ref="L53:L67"/>
    <mergeCell ref="I68:J68"/>
    <mergeCell ref="G70:G76"/>
    <mergeCell ref="H70:H76"/>
    <mergeCell ref="I70:J76"/>
    <mergeCell ref="K70:K76"/>
    <mergeCell ref="L70:L76"/>
    <mergeCell ref="H13:H28"/>
    <mergeCell ref="I13:J28"/>
    <mergeCell ref="K13:K28"/>
    <mergeCell ref="K31:K37"/>
    <mergeCell ref="L13:L28"/>
    <mergeCell ref="I29:J29"/>
    <mergeCell ref="G13:G28"/>
    <mergeCell ref="G40:G50"/>
    <mergeCell ref="H40:H50"/>
    <mergeCell ref="I40:J50"/>
    <mergeCell ref="K40:K50"/>
    <mergeCell ref="L40:L50"/>
    <mergeCell ref="L31:L37"/>
    <mergeCell ref="A12:A28"/>
    <mergeCell ref="B13:B28"/>
    <mergeCell ref="C13:C28"/>
    <mergeCell ref="D13:D28"/>
    <mergeCell ref="F13:F28"/>
    <mergeCell ref="A39:A50"/>
    <mergeCell ref="B40:B50"/>
    <mergeCell ref="C40:C50"/>
    <mergeCell ref="D40:D50"/>
    <mergeCell ref="E40:E50"/>
    <mergeCell ref="F40:F5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27"/>
    <mergeCell ref="R13:R28"/>
    <mergeCell ref="T13:T28"/>
    <mergeCell ref="V13:V28"/>
    <mergeCell ref="X13:X28"/>
    <mergeCell ref="Z13:Z28"/>
    <mergeCell ref="AB13:AB28"/>
    <mergeCell ref="AD13:AD28"/>
    <mergeCell ref="AF13:AF28"/>
    <mergeCell ref="AH88:AH94"/>
    <mergeCell ref="AH97:AH103"/>
    <mergeCell ref="AH106:AH112"/>
    <mergeCell ref="AH7:AI7"/>
    <mergeCell ref="AH13:AH28"/>
    <mergeCell ref="AH31:AH37"/>
    <mergeCell ref="AH40:AH50"/>
    <mergeCell ref="AH53:AH67"/>
    <mergeCell ref="AH70:AH76"/>
    <mergeCell ref="AH79:AH85"/>
  </mergeCells>
  <dataValidations count="4">
    <dataValidation type="list" allowBlank="1" showInputMessage="1" showErrorMessage="1" sqref="WVM983179 WLQ983179 WBU983179 VRY983179 VIC983179 UYG983179 UOK983179 UEO983179 TUS983179 TKW983179 TBA983179 SRE983179 SHI983179 RXM983179 RNQ983179 RDU983179 QTY983179 QKC983179 QAG983179 PQK983179 PGO983179 OWS983179 OMW983179 ODA983179 NTE983179 NJI983179 MZM983179 MPQ983179 MFU983179 LVY983179 LMC983179 LCG983179 KSK983179 KIO983179 JYS983179 JOW983179 JFA983179 IVE983179 ILI983179 IBM983179 HRQ983179 HHU983179 GXY983179 GOC983179 GEG983179 FUK983179 FKO983179 FAS983179 EQW983179 EHA983179 DXE983179 DNI983179 DDM983179 CTQ983179 CJU983179 BZY983179 BQC983179 BGG983179 AWK983179 AMO983179 ACS983179 SW983179 JA983179 B983179 WVM917643 WLQ917643 WBU917643 VRY917643 VIC917643 UYG917643 UOK917643 UEO917643 TUS917643 TKW917643 TBA917643 SRE917643 SHI917643 RXM917643 RNQ917643 RDU917643 QTY917643 QKC917643 QAG917643 PQK917643 PGO917643 OWS917643 OMW917643 ODA917643 NTE917643 NJI917643 MZM917643 MPQ917643 MFU917643 LVY917643 LMC917643 LCG917643 KSK917643 KIO917643 JYS917643 JOW917643 JFA917643 IVE917643 ILI917643 IBM917643 HRQ917643 HHU917643 GXY917643 GOC917643 GEG917643 FUK917643 FKO917643 FAS917643 EQW917643 EHA917643 DXE917643 DNI917643 DDM917643 CTQ917643 CJU917643 BZY917643 BQC917643 BGG917643 AWK917643 AMO917643 ACS917643 SW917643 JA917643 B917643 WVM852107 WLQ852107 WBU852107 VRY852107 VIC852107 UYG852107 UOK852107 UEO852107 TUS852107 TKW852107 TBA852107 SRE852107 SHI852107 RXM852107 RNQ852107 RDU852107 QTY852107 QKC852107 QAG852107 PQK852107 PGO852107 OWS852107 OMW852107 ODA852107 NTE852107 NJI852107 MZM852107 MPQ852107 MFU852107 LVY852107 LMC852107 LCG852107 KSK852107 KIO852107 JYS852107 JOW852107 JFA852107 IVE852107 ILI852107 IBM852107 HRQ852107 HHU852107 GXY852107 GOC852107 GEG852107 FUK852107 FKO852107 FAS852107 EQW852107 EHA852107 DXE852107 DNI852107 DDM852107 CTQ852107 CJU852107 BZY852107 BQC852107 BGG852107 AWK852107 AMO852107 ACS852107 SW852107 JA852107 B852107 WVM786571 WLQ786571 WBU786571 VRY786571 VIC786571 UYG786571 UOK786571 UEO786571 TUS786571 TKW786571 TBA786571 SRE786571 SHI786571 RXM786571 RNQ786571 RDU786571 QTY786571 QKC786571 QAG786571 PQK786571 PGO786571 OWS786571 OMW786571 ODA786571 NTE786571 NJI786571 MZM786571 MPQ786571 MFU786571 LVY786571 LMC786571 LCG786571 KSK786571 KIO786571 JYS786571 JOW786571 JFA786571 IVE786571 ILI786571 IBM786571 HRQ786571 HHU786571 GXY786571 GOC786571 GEG786571 FUK786571 FKO786571 FAS786571 EQW786571 EHA786571 DXE786571 DNI786571 DDM786571 CTQ786571 CJU786571 BZY786571 BQC786571 BGG786571 AWK786571 AMO786571 ACS786571 SW786571 JA786571 B786571 WVM721035 WLQ721035 WBU721035 VRY721035 VIC721035 UYG721035 UOK721035 UEO721035 TUS721035 TKW721035 TBA721035 SRE721035 SHI721035 RXM721035 RNQ721035 RDU721035 QTY721035 QKC721035 QAG721035 PQK721035 PGO721035 OWS721035 OMW721035 ODA721035 NTE721035 NJI721035 MZM721035 MPQ721035 MFU721035 LVY721035 LMC721035 LCG721035 KSK721035 KIO721035 JYS721035 JOW721035 JFA721035 IVE721035 ILI721035 IBM721035 HRQ721035 HHU721035 GXY721035 GOC721035 GEG721035 FUK721035 FKO721035 FAS721035 EQW721035 EHA721035 DXE721035 DNI721035 DDM721035 CTQ721035 CJU721035 BZY721035 BQC721035 BGG721035 AWK721035 AMO721035 ACS721035 SW721035 JA721035 B721035 WVM655499 WLQ655499 WBU655499 VRY655499 VIC655499 UYG655499 UOK655499 UEO655499 TUS655499 TKW655499 TBA655499 SRE655499 SHI655499 RXM655499 RNQ655499 RDU655499 QTY655499 QKC655499 QAG655499 PQK655499 PGO655499 OWS655499 OMW655499 ODA655499 NTE655499 NJI655499 MZM655499 MPQ655499 MFU655499 LVY655499 LMC655499 LCG655499 KSK655499 KIO655499 JYS655499 JOW655499 JFA655499 IVE655499 ILI655499 IBM655499 HRQ655499 HHU655499 GXY655499 GOC655499 GEG655499 FUK655499 FKO655499 FAS655499 EQW655499 EHA655499 DXE655499 DNI655499 DDM655499 CTQ655499 CJU655499 BZY655499 BQC655499 BGG655499 AWK655499 AMO655499 ACS655499 SW655499 JA655499 B655499 WVM589963 WLQ589963 WBU589963 VRY589963 VIC589963 UYG589963 UOK589963 UEO589963 TUS589963 TKW589963 TBA589963 SRE589963 SHI589963 RXM589963 RNQ589963 RDU589963 QTY589963 QKC589963 QAG589963 PQK589963 PGO589963 OWS589963 OMW589963 ODA589963 NTE589963 NJI589963 MZM589963 MPQ589963 MFU589963 LVY589963 LMC589963 LCG589963 KSK589963 KIO589963 JYS589963 JOW589963 JFA589963 IVE589963 ILI589963 IBM589963 HRQ589963 HHU589963 GXY589963 GOC589963 GEG589963 FUK589963 FKO589963 FAS589963 EQW589963 EHA589963 DXE589963 DNI589963 DDM589963 CTQ589963 CJU589963 BZY589963 BQC589963 BGG589963 AWK589963 AMO589963 ACS589963 SW589963 JA589963 B589963 WVM524427 WLQ524427 WBU524427 VRY524427 VIC524427 UYG524427 UOK524427 UEO524427 TUS524427 TKW524427 TBA524427 SRE524427 SHI524427 RXM524427 RNQ524427 RDU524427 QTY524427 QKC524427 QAG524427 PQK524427 PGO524427 OWS524427 OMW524427 ODA524427 NTE524427 NJI524427 MZM524427 MPQ524427 MFU524427 LVY524427 LMC524427 LCG524427 KSK524427 KIO524427 JYS524427 JOW524427 JFA524427 IVE524427 ILI524427 IBM524427 HRQ524427 HHU524427 GXY524427 GOC524427 GEG524427 FUK524427 FKO524427 FAS524427 EQW524427 EHA524427 DXE524427 DNI524427 DDM524427 CTQ524427 CJU524427 BZY524427 BQC524427 BGG524427 AWK524427 AMO524427 ACS524427 SW524427 JA524427 B524427 WVM458891 WLQ458891 WBU458891 VRY458891 VIC458891 UYG458891 UOK458891 UEO458891 TUS458891 TKW458891 TBA458891 SRE458891 SHI458891 RXM458891 RNQ458891 RDU458891 QTY458891 QKC458891 QAG458891 PQK458891 PGO458891 OWS458891 OMW458891 ODA458891 NTE458891 NJI458891 MZM458891 MPQ458891 MFU458891 LVY458891 LMC458891 LCG458891 KSK458891 KIO458891 JYS458891 JOW458891 JFA458891 IVE458891 ILI458891 IBM458891 HRQ458891 HHU458891 GXY458891 GOC458891 GEG458891 FUK458891 FKO458891 FAS458891 EQW458891 EHA458891 DXE458891 DNI458891 DDM458891 CTQ458891 CJU458891 BZY458891 BQC458891 BGG458891 AWK458891 AMO458891 ACS458891 SW458891 JA458891 B458891 WVM393355 WLQ393355 WBU393355 VRY393355 VIC393355 UYG393355 UOK393355 UEO393355 TUS393355 TKW393355 TBA393355 SRE393355 SHI393355 RXM393355 RNQ393355 RDU393355 QTY393355 QKC393355 QAG393355 PQK393355 PGO393355 OWS393355 OMW393355 ODA393355 NTE393355 NJI393355 MZM393355 MPQ393355 MFU393355 LVY393355 LMC393355 LCG393355 KSK393355 KIO393355 JYS393355 JOW393355 JFA393355 IVE393355 ILI393355 IBM393355 HRQ393355 HHU393355 GXY393355 GOC393355 GEG393355 FUK393355 FKO393355 FAS393355 EQW393355 EHA393355 DXE393355 DNI393355 DDM393355 CTQ393355 CJU393355 BZY393355 BQC393355 BGG393355 AWK393355 AMO393355 ACS393355 SW393355 JA393355 B393355 WVM327819 WLQ327819 WBU327819 VRY327819 VIC327819 UYG327819 UOK327819 UEO327819 TUS327819 TKW327819 TBA327819 SRE327819 SHI327819 RXM327819 RNQ327819 RDU327819 QTY327819 QKC327819 QAG327819 PQK327819 PGO327819 OWS327819 OMW327819 ODA327819 NTE327819 NJI327819 MZM327819 MPQ327819 MFU327819 LVY327819 LMC327819 LCG327819 KSK327819 KIO327819 JYS327819 JOW327819 JFA327819 IVE327819 ILI327819 IBM327819 HRQ327819 HHU327819 GXY327819 GOC327819 GEG327819 FUK327819 FKO327819 FAS327819 EQW327819 EHA327819 DXE327819 DNI327819 DDM327819 CTQ327819 CJU327819 BZY327819 BQC327819 BGG327819 AWK327819 AMO327819 ACS327819 SW327819 JA327819 B327819 WVM262283 WLQ262283 WBU262283 VRY262283 VIC262283 UYG262283 UOK262283 UEO262283 TUS262283 TKW262283 TBA262283 SRE262283 SHI262283 RXM262283 RNQ262283 RDU262283 QTY262283 QKC262283 QAG262283 PQK262283 PGO262283 OWS262283 OMW262283 ODA262283 NTE262283 NJI262283 MZM262283 MPQ262283 MFU262283 LVY262283 LMC262283 LCG262283 KSK262283 KIO262283 JYS262283 JOW262283 JFA262283 IVE262283 ILI262283 IBM262283 HRQ262283 HHU262283 GXY262283 GOC262283 GEG262283 FUK262283 FKO262283 FAS262283 EQW262283 EHA262283 DXE262283 DNI262283 DDM262283 CTQ262283 CJU262283 BZY262283 BQC262283 BGG262283 AWK262283 AMO262283 ACS262283 SW262283 JA262283 B262283 WVM196747 WLQ196747 WBU196747 VRY196747 VIC196747 UYG196747 UOK196747 UEO196747 TUS196747 TKW196747 TBA196747 SRE196747 SHI196747 RXM196747 RNQ196747 RDU196747 QTY196747 QKC196747 QAG196747 PQK196747 PGO196747 OWS196747 OMW196747 ODA196747 NTE196747 NJI196747 MZM196747 MPQ196747 MFU196747 LVY196747 LMC196747 LCG196747 KSK196747 KIO196747 JYS196747 JOW196747 JFA196747 IVE196747 ILI196747 IBM196747 HRQ196747 HHU196747 GXY196747 GOC196747 GEG196747 FUK196747 FKO196747 FAS196747 EQW196747 EHA196747 DXE196747 DNI196747 DDM196747 CTQ196747 CJU196747 BZY196747 BQC196747 BGG196747 AWK196747 AMO196747 ACS196747 SW196747 JA196747 B196747 WVM131211 WLQ131211 WBU131211 VRY131211 VIC131211 UYG131211 UOK131211 UEO131211 TUS131211 TKW131211 TBA131211 SRE131211 SHI131211 RXM131211 RNQ131211 RDU131211 QTY131211 QKC131211 QAG131211 PQK131211 PGO131211 OWS131211 OMW131211 ODA131211 NTE131211 NJI131211 MZM131211 MPQ131211 MFU131211 LVY131211 LMC131211 LCG131211 KSK131211 KIO131211 JYS131211 JOW131211 JFA131211 IVE131211 ILI131211 IBM131211 HRQ131211 HHU131211 GXY131211 GOC131211 GEG131211 FUK131211 FKO131211 FAS131211 EQW131211 EHA131211 DXE131211 DNI131211 DDM131211 CTQ131211 CJU131211 BZY131211 BQC131211 BGG131211 AWK131211 AMO131211 ACS131211 SW131211 JA131211 B131211 WVM65675 WLQ65675 WBU65675 VRY65675 VIC65675 UYG65675 UOK65675 UEO65675 TUS65675 TKW65675 TBA65675 SRE65675 SHI65675 RXM65675 RNQ65675 RDU65675 QTY65675 QKC65675 QAG65675 PQK65675 PGO65675 OWS65675 OMW65675 ODA65675 NTE65675 NJI65675 MZM65675 MPQ65675 MFU65675 LVY65675 LMC65675 LCG65675 KSK65675 KIO65675 JYS65675 JOW65675 JFA65675 IVE65675 ILI65675 IBM65675 HRQ65675 HHU65675 GXY65675 GOC65675 GEG65675 FUK65675 FKO65675 FAS65675 EQW65675 EHA65675 DXE65675 DNI65675 DDM65675 CTQ65675 CJU65675 BZY65675 BQC65675 BGG65675 AWK65675 AMO65675 ACS65675 SW65675 JA65675 B6567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214:D220 D13:D28 D31:D37 D40:D50 D70:D76 D79:D85 D88:D94 D97:D103 D106:D112 D115:D121 D124:D130 D133:D139 D142:D148 D151:D157 D160:D166 D169:D175 D178:D184 D187:D193 D196:D202 D205:D211 D53:D67" xr:uid="{00000000-0002-0000-0000-000002000000}">
      <formula1>INDIRECT($D$9)</formula1>
    </dataValidation>
    <dataValidation type="list" allowBlank="1" showInputMessage="1" showErrorMessage="1" sqref="N3:P3" xr:uid="{00000000-0002-0000-0000-000003000000}">
      <formula1>$N$331:$N$335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WVX983173:WVZ983173 WMB983173:WMD983173 WCF983173:WCH983173 VSJ983173:VSL983173 VIN983173:VIP983173 UYR983173:UYT983173 UOV983173:UOX983173 UEZ983173:UFB983173 TVD983173:TVF983173 TLH983173:TLJ983173 TBL983173:TBN983173 SRP983173:SRR983173 SHT983173:SHV983173 RXX983173:RXZ983173 ROB983173:ROD983173 REF983173:REH983173 QUJ983173:QUL983173 QKN983173:QKP983173 QAR983173:QAT983173 PQV983173:PQX983173 PGZ983173:PHB983173 OXD983173:OXF983173 ONH983173:ONJ983173 ODL983173:ODN983173 NTP983173:NTR983173 NJT983173:NJV983173 MZX983173:MZZ983173 MQB983173:MQD983173 MGF983173:MGH983173 LWJ983173:LWL983173 LMN983173:LMP983173 LCR983173:LCT983173 KSV983173:KSX983173 KIZ983173:KJB983173 JZD983173:JZF983173 JPH983173:JPJ983173 JFL983173:JFN983173 IVP983173:IVR983173 ILT983173:ILV983173 IBX983173:IBZ983173 HSB983173:HSD983173 HIF983173:HIH983173 GYJ983173:GYL983173 GON983173:GOP983173 GER983173:GET983173 FUV983173:FUX983173 FKZ983173:FLB983173 FBD983173:FBF983173 ERH983173:ERJ983173 EHL983173:EHN983173 DXP983173:DXR983173 DNT983173:DNV983173 DDX983173:DDZ983173 CUB983173:CUD983173 CKF983173:CKH983173 CAJ983173:CAL983173 BQN983173:BQP983173 BGR983173:BGT983173 AWV983173:AWX983173 AMZ983173:ANB983173 ADD983173:ADF983173 TH983173:TJ983173 JL983173:JN983173 N983173:P983173 WVX917637:WVZ917637 WMB917637:WMD917637 WCF917637:WCH917637 VSJ917637:VSL917637 VIN917637:VIP917637 UYR917637:UYT917637 UOV917637:UOX917637 UEZ917637:UFB917637 TVD917637:TVF917637 TLH917637:TLJ917637 TBL917637:TBN917637 SRP917637:SRR917637 SHT917637:SHV917637 RXX917637:RXZ917637 ROB917637:ROD917637 REF917637:REH917637 QUJ917637:QUL917637 QKN917637:QKP917637 QAR917637:QAT917637 PQV917637:PQX917637 PGZ917637:PHB917637 OXD917637:OXF917637 ONH917637:ONJ917637 ODL917637:ODN917637 NTP917637:NTR917637 NJT917637:NJV917637 MZX917637:MZZ917637 MQB917637:MQD917637 MGF917637:MGH917637 LWJ917637:LWL917637 LMN917637:LMP917637 LCR917637:LCT917637 KSV917637:KSX917637 KIZ917637:KJB917637 JZD917637:JZF917637 JPH917637:JPJ917637 JFL917637:JFN917637 IVP917637:IVR917637 ILT917637:ILV917637 IBX917637:IBZ917637 HSB917637:HSD917637 HIF917637:HIH917637 GYJ917637:GYL917637 GON917637:GOP917637 GER917637:GET917637 FUV917637:FUX917637 FKZ917637:FLB917637 FBD917637:FBF917637 ERH917637:ERJ917637 EHL917637:EHN917637 DXP917637:DXR917637 DNT917637:DNV917637 DDX917637:DDZ917637 CUB917637:CUD917637 CKF917637:CKH917637 CAJ917637:CAL917637 BQN917637:BQP917637 BGR917637:BGT917637 AWV917637:AWX917637 AMZ917637:ANB917637 ADD917637:ADF917637 TH917637:TJ917637 JL917637:JN917637 N917637:P917637 WVX852101:WVZ852101 WMB852101:WMD852101 WCF852101:WCH852101 VSJ852101:VSL852101 VIN852101:VIP852101 UYR852101:UYT852101 UOV852101:UOX852101 UEZ852101:UFB852101 TVD852101:TVF852101 TLH852101:TLJ852101 TBL852101:TBN852101 SRP852101:SRR852101 SHT852101:SHV852101 RXX852101:RXZ852101 ROB852101:ROD852101 REF852101:REH852101 QUJ852101:QUL852101 QKN852101:QKP852101 QAR852101:QAT852101 PQV852101:PQX852101 PGZ852101:PHB852101 OXD852101:OXF852101 ONH852101:ONJ852101 ODL852101:ODN852101 NTP852101:NTR852101 NJT852101:NJV852101 MZX852101:MZZ852101 MQB852101:MQD852101 MGF852101:MGH852101 LWJ852101:LWL852101 LMN852101:LMP852101 LCR852101:LCT852101 KSV852101:KSX852101 KIZ852101:KJB852101 JZD852101:JZF852101 JPH852101:JPJ852101 JFL852101:JFN852101 IVP852101:IVR852101 ILT852101:ILV852101 IBX852101:IBZ852101 HSB852101:HSD852101 HIF852101:HIH852101 GYJ852101:GYL852101 GON852101:GOP852101 GER852101:GET852101 FUV852101:FUX852101 FKZ852101:FLB852101 FBD852101:FBF852101 ERH852101:ERJ852101 EHL852101:EHN852101 DXP852101:DXR852101 DNT852101:DNV852101 DDX852101:DDZ852101 CUB852101:CUD852101 CKF852101:CKH852101 CAJ852101:CAL852101 BQN852101:BQP852101 BGR852101:BGT852101 AWV852101:AWX852101 AMZ852101:ANB852101 ADD852101:ADF852101 TH852101:TJ852101 JL852101:JN852101 N852101:P852101 WVX786565:WVZ786565 WMB786565:WMD786565 WCF786565:WCH786565 VSJ786565:VSL786565 VIN786565:VIP786565 UYR786565:UYT786565 UOV786565:UOX786565 UEZ786565:UFB786565 TVD786565:TVF786565 TLH786565:TLJ786565 TBL786565:TBN786565 SRP786565:SRR786565 SHT786565:SHV786565 RXX786565:RXZ786565 ROB786565:ROD786565 REF786565:REH786565 QUJ786565:QUL786565 QKN786565:QKP786565 QAR786565:QAT786565 PQV786565:PQX786565 PGZ786565:PHB786565 OXD786565:OXF786565 ONH786565:ONJ786565 ODL786565:ODN786565 NTP786565:NTR786565 NJT786565:NJV786565 MZX786565:MZZ786565 MQB786565:MQD786565 MGF786565:MGH786565 LWJ786565:LWL786565 LMN786565:LMP786565 LCR786565:LCT786565 KSV786565:KSX786565 KIZ786565:KJB786565 JZD786565:JZF786565 JPH786565:JPJ786565 JFL786565:JFN786565 IVP786565:IVR786565 ILT786565:ILV786565 IBX786565:IBZ786565 HSB786565:HSD786565 HIF786565:HIH786565 GYJ786565:GYL786565 GON786565:GOP786565 GER786565:GET786565 FUV786565:FUX786565 FKZ786565:FLB786565 FBD786565:FBF786565 ERH786565:ERJ786565 EHL786565:EHN786565 DXP786565:DXR786565 DNT786565:DNV786565 DDX786565:DDZ786565 CUB786565:CUD786565 CKF786565:CKH786565 CAJ786565:CAL786565 BQN786565:BQP786565 BGR786565:BGT786565 AWV786565:AWX786565 AMZ786565:ANB786565 ADD786565:ADF786565 TH786565:TJ786565 JL786565:JN786565 N786565:P786565 WVX721029:WVZ721029 WMB721029:WMD721029 WCF721029:WCH721029 VSJ721029:VSL721029 VIN721029:VIP721029 UYR721029:UYT721029 UOV721029:UOX721029 UEZ721029:UFB721029 TVD721029:TVF721029 TLH721029:TLJ721029 TBL721029:TBN721029 SRP721029:SRR721029 SHT721029:SHV721029 RXX721029:RXZ721029 ROB721029:ROD721029 REF721029:REH721029 QUJ721029:QUL721029 QKN721029:QKP721029 QAR721029:QAT721029 PQV721029:PQX721029 PGZ721029:PHB721029 OXD721029:OXF721029 ONH721029:ONJ721029 ODL721029:ODN721029 NTP721029:NTR721029 NJT721029:NJV721029 MZX721029:MZZ721029 MQB721029:MQD721029 MGF721029:MGH721029 LWJ721029:LWL721029 LMN721029:LMP721029 LCR721029:LCT721029 KSV721029:KSX721029 KIZ721029:KJB721029 JZD721029:JZF721029 JPH721029:JPJ721029 JFL721029:JFN721029 IVP721029:IVR721029 ILT721029:ILV721029 IBX721029:IBZ721029 HSB721029:HSD721029 HIF721029:HIH721029 GYJ721029:GYL721029 GON721029:GOP721029 GER721029:GET721029 FUV721029:FUX721029 FKZ721029:FLB721029 FBD721029:FBF721029 ERH721029:ERJ721029 EHL721029:EHN721029 DXP721029:DXR721029 DNT721029:DNV721029 DDX721029:DDZ721029 CUB721029:CUD721029 CKF721029:CKH721029 CAJ721029:CAL721029 BQN721029:BQP721029 BGR721029:BGT721029 AWV721029:AWX721029 AMZ721029:ANB721029 ADD721029:ADF721029 TH721029:TJ721029 JL721029:JN721029 N721029:P721029 WVX655493:WVZ655493 WMB655493:WMD655493 WCF655493:WCH655493 VSJ655493:VSL655493 VIN655493:VIP655493 UYR655493:UYT655493 UOV655493:UOX655493 UEZ655493:UFB655493 TVD655493:TVF655493 TLH655493:TLJ655493 TBL655493:TBN655493 SRP655493:SRR655493 SHT655493:SHV655493 RXX655493:RXZ655493 ROB655493:ROD655493 REF655493:REH655493 QUJ655493:QUL655493 QKN655493:QKP655493 QAR655493:QAT655493 PQV655493:PQX655493 PGZ655493:PHB655493 OXD655493:OXF655493 ONH655493:ONJ655493 ODL655493:ODN655493 NTP655493:NTR655493 NJT655493:NJV655493 MZX655493:MZZ655493 MQB655493:MQD655493 MGF655493:MGH655493 LWJ655493:LWL655493 LMN655493:LMP655493 LCR655493:LCT655493 KSV655493:KSX655493 KIZ655493:KJB655493 JZD655493:JZF655493 JPH655493:JPJ655493 JFL655493:JFN655493 IVP655493:IVR655493 ILT655493:ILV655493 IBX655493:IBZ655493 HSB655493:HSD655493 HIF655493:HIH655493 GYJ655493:GYL655493 GON655493:GOP655493 GER655493:GET655493 FUV655493:FUX655493 FKZ655493:FLB655493 FBD655493:FBF655493 ERH655493:ERJ655493 EHL655493:EHN655493 DXP655493:DXR655493 DNT655493:DNV655493 DDX655493:DDZ655493 CUB655493:CUD655493 CKF655493:CKH655493 CAJ655493:CAL655493 BQN655493:BQP655493 BGR655493:BGT655493 AWV655493:AWX655493 AMZ655493:ANB655493 ADD655493:ADF655493 TH655493:TJ655493 JL655493:JN655493 N655493:P655493 WVX589957:WVZ589957 WMB589957:WMD589957 WCF589957:WCH589957 VSJ589957:VSL589957 VIN589957:VIP589957 UYR589957:UYT589957 UOV589957:UOX589957 UEZ589957:UFB589957 TVD589957:TVF589957 TLH589957:TLJ589957 TBL589957:TBN589957 SRP589957:SRR589957 SHT589957:SHV589957 RXX589957:RXZ589957 ROB589957:ROD589957 REF589957:REH589957 QUJ589957:QUL589957 QKN589957:QKP589957 QAR589957:QAT589957 PQV589957:PQX589957 PGZ589957:PHB589957 OXD589957:OXF589957 ONH589957:ONJ589957 ODL589957:ODN589957 NTP589957:NTR589957 NJT589957:NJV589957 MZX589957:MZZ589957 MQB589957:MQD589957 MGF589957:MGH589957 LWJ589957:LWL589957 LMN589957:LMP589957 LCR589957:LCT589957 KSV589957:KSX589957 KIZ589957:KJB589957 JZD589957:JZF589957 JPH589957:JPJ589957 JFL589957:JFN589957 IVP589957:IVR589957 ILT589957:ILV589957 IBX589957:IBZ589957 HSB589957:HSD589957 HIF589957:HIH589957 GYJ589957:GYL589957 GON589957:GOP589957 GER589957:GET589957 FUV589957:FUX589957 FKZ589957:FLB589957 FBD589957:FBF589957 ERH589957:ERJ589957 EHL589957:EHN589957 DXP589957:DXR589957 DNT589957:DNV589957 DDX589957:DDZ589957 CUB589957:CUD589957 CKF589957:CKH589957 CAJ589957:CAL589957 BQN589957:BQP589957 BGR589957:BGT589957 AWV589957:AWX589957 AMZ589957:ANB589957 ADD589957:ADF589957 TH589957:TJ589957 JL589957:JN589957 N589957:P589957 WVX524421:WVZ524421 WMB524421:WMD524421 WCF524421:WCH524421 VSJ524421:VSL524421 VIN524421:VIP524421 UYR524421:UYT524421 UOV524421:UOX524421 UEZ524421:UFB524421 TVD524421:TVF524421 TLH524421:TLJ524421 TBL524421:TBN524421 SRP524421:SRR524421 SHT524421:SHV524421 RXX524421:RXZ524421 ROB524421:ROD524421 REF524421:REH524421 QUJ524421:QUL524421 QKN524421:QKP524421 QAR524421:QAT524421 PQV524421:PQX524421 PGZ524421:PHB524421 OXD524421:OXF524421 ONH524421:ONJ524421 ODL524421:ODN524421 NTP524421:NTR524421 NJT524421:NJV524421 MZX524421:MZZ524421 MQB524421:MQD524421 MGF524421:MGH524421 LWJ524421:LWL524421 LMN524421:LMP524421 LCR524421:LCT524421 KSV524421:KSX524421 KIZ524421:KJB524421 JZD524421:JZF524421 JPH524421:JPJ524421 JFL524421:JFN524421 IVP524421:IVR524421 ILT524421:ILV524421 IBX524421:IBZ524421 HSB524421:HSD524421 HIF524421:HIH524421 GYJ524421:GYL524421 GON524421:GOP524421 GER524421:GET524421 FUV524421:FUX524421 FKZ524421:FLB524421 FBD524421:FBF524421 ERH524421:ERJ524421 EHL524421:EHN524421 DXP524421:DXR524421 DNT524421:DNV524421 DDX524421:DDZ524421 CUB524421:CUD524421 CKF524421:CKH524421 CAJ524421:CAL524421 BQN524421:BQP524421 BGR524421:BGT524421 AWV524421:AWX524421 AMZ524421:ANB524421 ADD524421:ADF524421 TH524421:TJ524421 JL524421:JN524421 N524421:P524421 WVX458885:WVZ458885 WMB458885:WMD458885 WCF458885:WCH458885 VSJ458885:VSL458885 VIN458885:VIP458885 UYR458885:UYT458885 UOV458885:UOX458885 UEZ458885:UFB458885 TVD458885:TVF458885 TLH458885:TLJ458885 TBL458885:TBN458885 SRP458885:SRR458885 SHT458885:SHV458885 RXX458885:RXZ458885 ROB458885:ROD458885 REF458885:REH458885 QUJ458885:QUL458885 QKN458885:QKP458885 QAR458885:QAT458885 PQV458885:PQX458885 PGZ458885:PHB458885 OXD458885:OXF458885 ONH458885:ONJ458885 ODL458885:ODN458885 NTP458885:NTR458885 NJT458885:NJV458885 MZX458885:MZZ458885 MQB458885:MQD458885 MGF458885:MGH458885 LWJ458885:LWL458885 LMN458885:LMP458885 LCR458885:LCT458885 KSV458885:KSX458885 KIZ458885:KJB458885 JZD458885:JZF458885 JPH458885:JPJ458885 JFL458885:JFN458885 IVP458885:IVR458885 ILT458885:ILV458885 IBX458885:IBZ458885 HSB458885:HSD458885 HIF458885:HIH458885 GYJ458885:GYL458885 GON458885:GOP458885 GER458885:GET458885 FUV458885:FUX458885 FKZ458885:FLB458885 FBD458885:FBF458885 ERH458885:ERJ458885 EHL458885:EHN458885 DXP458885:DXR458885 DNT458885:DNV458885 DDX458885:DDZ458885 CUB458885:CUD458885 CKF458885:CKH458885 CAJ458885:CAL458885 BQN458885:BQP458885 BGR458885:BGT458885 AWV458885:AWX458885 AMZ458885:ANB458885 ADD458885:ADF458885 TH458885:TJ458885 JL458885:JN458885 N458885:P458885 WVX393349:WVZ393349 WMB393349:WMD393349 WCF393349:WCH393349 VSJ393349:VSL393349 VIN393349:VIP393349 UYR393349:UYT393349 UOV393349:UOX393349 UEZ393349:UFB393349 TVD393349:TVF393349 TLH393349:TLJ393349 TBL393349:TBN393349 SRP393349:SRR393349 SHT393349:SHV393349 RXX393349:RXZ393349 ROB393349:ROD393349 REF393349:REH393349 QUJ393349:QUL393349 QKN393349:QKP393349 QAR393349:QAT393349 PQV393349:PQX393349 PGZ393349:PHB393349 OXD393349:OXF393349 ONH393349:ONJ393349 ODL393349:ODN393349 NTP393349:NTR393349 NJT393349:NJV393349 MZX393349:MZZ393349 MQB393349:MQD393349 MGF393349:MGH393349 LWJ393349:LWL393349 LMN393349:LMP393349 LCR393349:LCT393349 KSV393349:KSX393349 KIZ393349:KJB393349 JZD393349:JZF393349 JPH393349:JPJ393349 JFL393349:JFN393349 IVP393349:IVR393349 ILT393349:ILV393349 IBX393349:IBZ393349 HSB393349:HSD393349 HIF393349:HIH393349 GYJ393349:GYL393349 GON393349:GOP393349 GER393349:GET393349 FUV393349:FUX393349 FKZ393349:FLB393349 FBD393349:FBF393349 ERH393349:ERJ393349 EHL393349:EHN393349 DXP393349:DXR393349 DNT393349:DNV393349 DDX393349:DDZ393349 CUB393349:CUD393349 CKF393349:CKH393349 CAJ393349:CAL393349 BQN393349:BQP393349 BGR393349:BGT393349 AWV393349:AWX393349 AMZ393349:ANB393349 ADD393349:ADF393349 TH393349:TJ393349 JL393349:JN393349 N393349:P393349 WVX327813:WVZ327813 WMB327813:WMD327813 WCF327813:WCH327813 VSJ327813:VSL327813 VIN327813:VIP327813 UYR327813:UYT327813 UOV327813:UOX327813 UEZ327813:UFB327813 TVD327813:TVF327813 TLH327813:TLJ327813 TBL327813:TBN327813 SRP327813:SRR327813 SHT327813:SHV327813 RXX327813:RXZ327813 ROB327813:ROD327813 REF327813:REH327813 QUJ327813:QUL327813 QKN327813:QKP327813 QAR327813:QAT327813 PQV327813:PQX327813 PGZ327813:PHB327813 OXD327813:OXF327813 ONH327813:ONJ327813 ODL327813:ODN327813 NTP327813:NTR327813 NJT327813:NJV327813 MZX327813:MZZ327813 MQB327813:MQD327813 MGF327813:MGH327813 LWJ327813:LWL327813 LMN327813:LMP327813 LCR327813:LCT327813 KSV327813:KSX327813 KIZ327813:KJB327813 JZD327813:JZF327813 JPH327813:JPJ327813 JFL327813:JFN327813 IVP327813:IVR327813 ILT327813:ILV327813 IBX327813:IBZ327813 HSB327813:HSD327813 HIF327813:HIH327813 GYJ327813:GYL327813 GON327813:GOP327813 GER327813:GET327813 FUV327813:FUX327813 FKZ327813:FLB327813 FBD327813:FBF327813 ERH327813:ERJ327813 EHL327813:EHN327813 DXP327813:DXR327813 DNT327813:DNV327813 DDX327813:DDZ327813 CUB327813:CUD327813 CKF327813:CKH327813 CAJ327813:CAL327813 BQN327813:BQP327813 BGR327813:BGT327813 AWV327813:AWX327813 AMZ327813:ANB327813 ADD327813:ADF327813 TH327813:TJ327813 JL327813:JN327813 N327813:P327813 WVX262277:WVZ262277 WMB262277:WMD262277 WCF262277:WCH262277 VSJ262277:VSL262277 VIN262277:VIP262277 UYR262277:UYT262277 UOV262277:UOX262277 UEZ262277:UFB262277 TVD262277:TVF262277 TLH262277:TLJ262277 TBL262277:TBN262277 SRP262277:SRR262277 SHT262277:SHV262277 RXX262277:RXZ262277 ROB262277:ROD262277 REF262277:REH262277 QUJ262277:QUL262277 QKN262277:QKP262277 QAR262277:QAT262277 PQV262277:PQX262277 PGZ262277:PHB262277 OXD262277:OXF262277 ONH262277:ONJ262277 ODL262277:ODN262277 NTP262277:NTR262277 NJT262277:NJV262277 MZX262277:MZZ262277 MQB262277:MQD262277 MGF262277:MGH262277 LWJ262277:LWL262277 LMN262277:LMP262277 LCR262277:LCT262277 KSV262277:KSX262277 KIZ262277:KJB262277 JZD262277:JZF262277 JPH262277:JPJ262277 JFL262277:JFN262277 IVP262277:IVR262277 ILT262277:ILV262277 IBX262277:IBZ262277 HSB262277:HSD262277 HIF262277:HIH262277 GYJ262277:GYL262277 GON262277:GOP262277 GER262277:GET262277 FUV262277:FUX262277 FKZ262277:FLB262277 FBD262277:FBF262277 ERH262277:ERJ262277 EHL262277:EHN262277 DXP262277:DXR262277 DNT262277:DNV262277 DDX262277:DDZ262277 CUB262277:CUD262277 CKF262277:CKH262277 CAJ262277:CAL262277 BQN262277:BQP262277 BGR262277:BGT262277 AWV262277:AWX262277 AMZ262277:ANB262277 ADD262277:ADF262277 TH262277:TJ262277 JL262277:JN262277 N262277:P262277 WVX196741:WVZ196741 WMB196741:WMD196741 WCF196741:WCH196741 VSJ196741:VSL196741 VIN196741:VIP196741 UYR196741:UYT196741 UOV196741:UOX196741 UEZ196741:UFB196741 TVD196741:TVF196741 TLH196741:TLJ196741 TBL196741:TBN196741 SRP196741:SRR196741 SHT196741:SHV196741 RXX196741:RXZ196741 ROB196741:ROD196741 REF196741:REH196741 QUJ196741:QUL196741 QKN196741:QKP196741 QAR196741:QAT196741 PQV196741:PQX196741 PGZ196741:PHB196741 OXD196741:OXF196741 ONH196741:ONJ196741 ODL196741:ODN196741 NTP196741:NTR196741 NJT196741:NJV196741 MZX196741:MZZ196741 MQB196741:MQD196741 MGF196741:MGH196741 LWJ196741:LWL196741 LMN196741:LMP196741 LCR196741:LCT196741 KSV196741:KSX196741 KIZ196741:KJB196741 JZD196741:JZF196741 JPH196741:JPJ196741 JFL196741:JFN196741 IVP196741:IVR196741 ILT196741:ILV196741 IBX196741:IBZ196741 HSB196741:HSD196741 HIF196741:HIH196741 GYJ196741:GYL196741 GON196741:GOP196741 GER196741:GET196741 FUV196741:FUX196741 FKZ196741:FLB196741 FBD196741:FBF196741 ERH196741:ERJ196741 EHL196741:EHN196741 DXP196741:DXR196741 DNT196741:DNV196741 DDX196741:DDZ196741 CUB196741:CUD196741 CKF196741:CKH196741 CAJ196741:CAL196741 BQN196741:BQP196741 BGR196741:BGT196741 AWV196741:AWX196741 AMZ196741:ANB196741 ADD196741:ADF196741 TH196741:TJ196741 JL196741:JN196741 N196741:P196741 WVX131205:WVZ131205 WMB131205:WMD131205 WCF131205:WCH131205 VSJ131205:VSL131205 VIN131205:VIP131205 UYR131205:UYT131205 UOV131205:UOX131205 UEZ131205:UFB131205 TVD131205:TVF131205 TLH131205:TLJ131205 TBL131205:TBN131205 SRP131205:SRR131205 SHT131205:SHV131205 RXX131205:RXZ131205 ROB131205:ROD131205 REF131205:REH131205 QUJ131205:QUL131205 QKN131205:QKP131205 QAR131205:QAT131205 PQV131205:PQX131205 PGZ131205:PHB131205 OXD131205:OXF131205 ONH131205:ONJ131205 ODL131205:ODN131205 NTP131205:NTR131205 NJT131205:NJV131205 MZX131205:MZZ131205 MQB131205:MQD131205 MGF131205:MGH131205 LWJ131205:LWL131205 LMN131205:LMP131205 LCR131205:LCT131205 KSV131205:KSX131205 KIZ131205:KJB131205 JZD131205:JZF131205 JPH131205:JPJ131205 JFL131205:JFN131205 IVP131205:IVR131205 ILT131205:ILV131205 IBX131205:IBZ131205 HSB131205:HSD131205 HIF131205:HIH131205 GYJ131205:GYL131205 GON131205:GOP131205 GER131205:GET131205 FUV131205:FUX131205 FKZ131205:FLB131205 FBD131205:FBF131205 ERH131205:ERJ131205 EHL131205:EHN131205 DXP131205:DXR131205 DNT131205:DNV131205 DDX131205:DDZ131205 CUB131205:CUD131205 CKF131205:CKH131205 CAJ131205:CAL131205 BQN131205:BQP131205 BGR131205:BGT131205 AWV131205:AWX131205 AMZ131205:ANB131205 ADD131205:ADF131205 TH131205:TJ131205 JL131205:JN131205 N131205:P131205 WVX65669:WVZ65669 WMB65669:WMD65669 WCF65669:WCH65669 VSJ65669:VSL65669 VIN65669:VIP65669 UYR65669:UYT65669 UOV65669:UOX65669 UEZ65669:UFB65669 TVD65669:TVF65669 TLH65669:TLJ65669 TBL65669:TBN65669 SRP65669:SRR65669 SHT65669:SHV65669 RXX65669:RXZ65669 ROB65669:ROD65669 REF65669:REH65669 QUJ65669:QUL65669 QKN65669:QKP65669 QAR65669:QAT65669 PQV65669:PQX65669 PGZ65669:PHB65669 OXD65669:OXF65669 ONH65669:ONJ65669 ODL65669:ODN65669 NTP65669:NTR65669 NJT65669:NJV65669 MZX65669:MZZ65669 MQB65669:MQD65669 MGF65669:MGH65669 LWJ65669:LWL65669 LMN65669:LMP65669 LCR65669:LCT65669 KSV65669:KSX65669 KIZ65669:KJB65669 JZD65669:JZF65669 JPH65669:JPJ65669 JFL65669:JFN65669 IVP65669:IVR65669 ILT65669:ILV65669 IBX65669:IBZ65669 HSB65669:HSD65669 HIF65669:HIH65669 GYJ65669:GYL65669 GON65669:GOP65669 GER65669:GET65669 FUV65669:FUX65669 FKZ65669:FLB65669 FBD65669:FBF65669 ERH65669:ERJ65669 EHL65669:EHN65669 DXP65669:DXR65669 DNT65669:DNV65669 DDX65669:DDZ65669 CUB65669:CUD65669 CKF65669:CKH65669 CAJ65669:CAL65669 BQN65669:BQP65669 BGR65669:BGT65669 AWV65669:AWX65669 AMZ65669:ANB65669 ADD65669:ADF65669 TH65669:TJ65669 JL65669:JN65669 N65669:P65669 WVX983174 WMB983174 WCF983174 VSJ983174 VIN983174 UYR983174 UOV983174 UEZ983174 TVD983174 TLH983174 TBL983174 SRP983174 SHT983174 RXX983174 ROB983174 REF983174 QUJ983174 QKN983174 QAR983174 PQV983174 PGZ983174 OXD983174 ONH983174 ODL983174 NTP983174 NJT983174 MZX983174 MQB983174 MGF983174 LWJ983174 LMN983174 LCR983174 KSV983174 KIZ983174 JZD983174 JPH983174 JFL983174 IVP983174 ILT983174 IBX983174 HSB983174 HIF983174 GYJ983174 GON983174 GER983174 FUV983174 FKZ983174 FBD983174 ERH983174 EHL983174 DXP983174 DNT983174 DDX983174 CUB983174 CKF983174 CAJ983174 BQN983174 BGR983174 AWV983174 AMZ983174 ADD983174 TH983174 JL983174 N983174 WVX917638 WMB917638 WCF917638 VSJ917638 VIN917638 UYR917638 UOV917638 UEZ917638 TVD917638 TLH917638 TBL917638 SRP917638 SHT917638 RXX917638 ROB917638 REF917638 QUJ917638 QKN917638 QAR917638 PQV917638 PGZ917638 OXD917638 ONH917638 ODL917638 NTP917638 NJT917638 MZX917638 MQB917638 MGF917638 LWJ917638 LMN917638 LCR917638 KSV917638 KIZ917638 JZD917638 JPH917638 JFL917638 IVP917638 ILT917638 IBX917638 HSB917638 HIF917638 GYJ917638 GON917638 GER917638 FUV917638 FKZ917638 FBD917638 ERH917638 EHL917638 DXP917638 DNT917638 DDX917638 CUB917638 CKF917638 CAJ917638 BQN917638 BGR917638 AWV917638 AMZ917638 ADD917638 TH917638 JL917638 N917638 WVX852102 WMB852102 WCF852102 VSJ852102 VIN852102 UYR852102 UOV852102 UEZ852102 TVD852102 TLH852102 TBL852102 SRP852102 SHT852102 RXX852102 ROB852102 REF852102 QUJ852102 QKN852102 QAR852102 PQV852102 PGZ852102 OXD852102 ONH852102 ODL852102 NTP852102 NJT852102 MZX852102 MQB852102 MGF852102 LWJ852102 LMN852102 LCR852102 KSV852102 KIZ852102 JZD852102 JPH852102 JFL852102 IVP852102 ILT852102 IBX852102 HSB852102 HIF852102 GYJ852102 GON852102 GER852102 FUV852102 FKZ852102 FBD852102 ERH852102 EHL852102 DXP852102 DNT852102 DDX852102 CUB852102 CKF852102 CAJ852102 BQN852102 BGR852102 AWV852102 AMZ852102 ADD852102 TH852102 JL852102 N852102 WVX786566 WMB786566 WCF786566 VSJ786566 VIN786566 UYR786566 UOV786566 UEZ786566 TVD786566 TLH786566 TBL786566 SRP786566 SHT786566 RXX786566 ROB786566 REF786566 QUJ786566 QKN786566 QAR786566 PQV786566 PGZ786566 OXD786566 ONH786566 ODL786566 NTP786566 NJT786566 MZX786566 MQB786566 MGF786566 LWJ786566 LMN786566 LCR786566 KSV786566 KIZ786566 JZD786566 JPH786566 JFL786566 IVP786566 ILT786566 IBX786566 HSB786566 HIF786566 GYJ786566 GON786566 GER786566 FUV786566 FKZ786566 FBD786566 ERH786566 EHL786566 DXP786566 DNT786566 DDX786566 CUB786566 CKF786566 CAJ786566 BQN786566 BGR786566 AWV786566 AMZ786566 ADD786566 TH786566 JL786566 N786566 WVX721030 WMB721030 WCF721030 VSJ721030 VIN721030 UYR721030 UOV721030 UEZ721030 TVD721030 TLH721030 TBL721030 SRP721030 SHT721030 RXX721030 ROB721030 REF721030 QUJ721030 QKN721030 QAR721030 PQV721030 PGZ721030 OXD721030 ONH721030 ODL721030 NTP721030 NJT721030 MZX721030 MQB721030 MGF721030 LWJ721030 LMN721030 LCR721030 KSV721030 KIZ721030 JZD721030 JPH721030 JFL721030 IVP721030 ILT721030 IBX721030 HSB721030 HIF721030 GYJ721030 GON721030 GER721030 FUV721030 FKZ721030 FBD721030 ERH721030 EHL721030 DXP721030 DNT721030 DDX721030 CUB721030 CKF721030 CAJ721030 BQN721030 BGR721030 AWV721030 AMZ721030 ADD721030 TH721030 JL721030 N721030 WVX655494 WMB655494 WCF655494 VSJ655494 VIN655494 UYR655494 UOV655494 UEZ655494 TVD655494 TLH655494 TBL655494 SRP655494 SHT655494 RXX655494 ROB655494 REF655494 QUJ655494 QKN655494 QAR655494 PQV655494 PGZ655494 OXD655494 ONH655494 ODL655494 NTP655494 NJT655494 MZX655494 MQB655494 MGF655494 LWJ655494 LMN655494 LCR655494 KSV655494 KIZ655494 JZD655494 JPH655494 JFL655494 IVP655494 ILT655494 IBX655494 HSB655494 HIF655494 GYJ655494 GON655494 GER655494 FUV655494 FKZ655494 FBD655494 ERH655494 EHL655494 DXP655494 DNT655494 DDX655494 CUB655494 CKF655494 CAJ655494 BQN655494 BGR655494 AWV655494 AMZ655494 ADD655494 TH655494 JL655494 N655494 WVX589958 WMB589958 WCF589958 VSJ589958 VIN589958 UYR589958 UOV589958 UEZ589958 TVD589958 TLH589958 TBL589958 SRP589958 SHT589958 RXX589958 ROB589958 REF589958 QUJ589958 QKN589958 QAR589958 PQV589958 PGZ589958 OXD589958 ONH589958 ODL589958 NTP589958 NJT589958 MZX589958 MQB589958 MGF589958 LWJ589958 LMN589958 LCR589958 KSV589958 KIZ589958 JZD589958 JPH589958 JFL589958 IVP589958 ILT589958 IBX589958 HSB589958 HIF589958 GYJ589958 GON589958 GER589958 FUV589958 FKZ589958 FBD589958 ERH589958 EHL589958 DXP589958 DNT589958 DDX589958 CUB589958 CKF589958 CAJ589958 BQN589958 BGR589958 AWV589958 AMZ589958 ADD589958 TH589958 JL589958 N589958 WVX524422 WMB524422 WCF524422 VSJ524422 VIN524422 UYR524422 UOV524422 UEZ524422 TVD524422 TLH524422 TBL524422 SRP524422 SHT524422 RXX524422 ROB524422 REF524422 QUJ524422 QKN524422 QAR524422 PQV524422 PGZ524422 OXD524422 ONH524422 ODL524422 NTP524422 NJT524422 MZX524422 MQB524422 MGF524422 LWJ524422 LMN524422 LCR524422 KSV524422 KIZ524422 JZD524422 JPH524422 JFL524422 IVP524422 ILT524422 IBX524422 HSB524422 HIF524422 GYJ524422 GON524422 GER524422 FUV524422 FKZ524422 FBD524422 ERH524422 EHL524422 DXP524422 DNT524422 DDX524422 CUB524422 CKF524422 CAJ524422 BQN524422 BGR524422 AWV524422 AMZ524422 ADD524422 TH524422 JL524422 N524422 WVX458886 WMB458886 WCF458886 VSJ458886 VIN458886 UYR458886 UOV458886 UEZ458886 TVD458886 TLH458886 TBL458886 SRP458886 SHT458886 RXX458886 ROB458886 REF458886 QUJ458886 QKN458886 QAR458886 PQV458886 PGZ458886 OXD458886 ONH458886 ODL458886 NTP458886 NJT458886 MZX458886 MQB458886 MGF458886 LWJ458886 LMN458886 LCR458886 KSV458886 KIZ458886 JZD458886 JPH458886 JFL458886 IVP458886 ILT458886 IBX458886 HSB458886 HIF458886 GYJ458886 GON458886 GER458886 FUV458886 FKZ458886 FBD458886 ERH458886 EHL458886 DXP458886 DNT458886 DDX458886 CUB458886 CKF458886 CAJ458886 BQN458886 BGR458886 AWV458886 AMZ458886 ADD458886 TH458886 JL458886 N458886 WVX393350 WMB393350 WCF393350 VSJ393350 VIN393350 UYR393350 UOV393350 UEZ393350 TVD393350 TLH393350 TBL393350 SRP393350 SHT393350 RXX393350 ROB393350 REF393350 QUJ393350 QKN393350 QAR393350 PQV393350 PGZ393350 OXD393350 ONH393350 ODL393350 NTP393350 NJT393350 MZX393350 MQB393350 MGF393350 LWJ393350 LMN393350 LCR393350 KSV393350 KIZ393350 JZD393350 JPH393350 JFL393350 IVP393350 ILT393350 IBX393350 HSB393350 HIF393350 GYJ393350 GON393350 GER393350 FUV393350 FKZ393350 FBD393350 ERH393350 EHL393350 DXP393350 DNT393350 DDX393350 CUB393350 CKF393350 CAJ393350 BQN393350 BGR393350 AWV393350 AMZ393350 ADD393350 TH393350 JL393350 N393350 WVX327814 WMB327814 WCF327814 VSJ327814 VIN327814 UYR327814 UOV327814 UEZ327814 TVD327814 TLH327814 TBL327814 SRP327814 SHT327814 RXX327814 ROB327814 REF327814 QUJ327814 QKN327814 QAR327814 PQV327814 PGZ327814 OXD327814 ONH327814 ODL327814 NTP327814 NJT327814 MZX327814 MQB327814 MGF327814 LWJ327814 LMN327814 LCR327814 KSV327814 KIZ327814 JZD327814 JPH327814 JFL327814 IVP327814 ILT327814 IBX327814 HSB327814 HIF327814 GYJ327814 GON327814 GER327814 FUV327814 FKZ327814 FBD327814 ERH327814 EHL327814 DXP327814 DNT327814 DDX327814 CUB327814 CKF327814 CAJ327814 BQN327814 BGR327814 AWV327814 AMZ327814 ADD327814 TH327814 JL327814 N327814 WVX262278 WMB262278 WCF262278 VSJ262278 VIN262278 UYR262278 UOV262278 UEZ262278 TVD262278 TLH262278 TBL262278 SRP262278 SHT262278 RXX262278 ROB262278 REF262278 QUJ262278 QKN262278 QAR262278 PQV262278 PGZ262278 OXD262278 ONH262278 ODL262278 NTP262278 NJT262278 MZX262278 MQB262278 MGF262278 LWJ262278 LMN262278 LCR262278 KSV262278 KIZ262278 JZD262278 JPH262278 JFL262278 IVP262278 ILT262278 IBX262278 HSB262278 HIF262278 GYJ262278 GON262278 GER262278 FUV262278 FKZ262278 FBD262278 ERH262278 EHL262278 DXP262278 DNT262278 DDX262278 CUB262278 CKF262278 CAJ262278 BQN262278 BGR262278 AWV262278 AMZ262278 ADD262278 TH262278 JL262278 N262278 WVX196742 WMB196742 WCF196742 VSJ196742 VIN196742 UYR196742 UOV196742 UEZ196742 TVD196742 TLH196742 TBL196742 SRP196742 SHT196742 RXX196742 ROB196742 REF196742 QUJ196742 QKN196742 QAR196742 PQV196742 PGZ196742 OXD196742 ONH196742 ODL196742 NTP196742 NJT196742 MZX196742 MQB196742 MGF196742 LWJ196742 LMN196742 LCR196742 KSV196742 KIZ196742 JZD196742 JPH196742 JFL196742 IVP196742 ILT196742 IBX196742 HSB196742 HIF196742 GYJ196742 GON196742 GER196742 FUV196742 FKZ196742 FBD196742 ERH196742 EHL196742 DXP196742 DNT196742 DDX196742 CUB196742 CKF196742 CAJ196742 BQN196742 BGR196742 AWV196742 AMZ196742 ADD196742 TH196742 JL196742 N196742 WVX131206 WMB131206 WCF131206 VSJ131206 VIN131206 UYR131206 UOV131206 UEZ131206 TVD131206 TLH131206 TBL131206 SRP131206 SHT131206 RXX131206 ROB131206 REF131206 QUJ131206 QKN131206 QAR131206 PQV131206 PGZ131206 OXD131206 ONH131206 ODL131206 NTP131206 NJT131206 MZX131206 MQB131206 MGF131206 LWJ131206 LMN131206 LCR131206 KSV131206 KIZ131206 JZD131206 JPH131206 JFL131206 IVP131206 ILT131206 IBX131206 HSB131206 HIF131206 GYJ131206 GON131206 GER131206 FUV131206 FKZ131206 FBD131206 ERH131206 EHL131206 DXP131206 DNT131206 DDX131206 CUB131206 CKF131206 CAJ131206 BQN131206 BGR131206 AWV131206 AMZ131206 ADD131206 TH131206 JL131206 N131206 WVX65670 WMB65670 WCF65670 VSJ65670 VIN65670 UYR65670 UOV65670 UEZ65670 TVD65670 TLH65670 TBL65670 SRP65670 SHT65670 RXX65670 ROB65670 REF65670 QUJ65670 QKN65670 QAR65670 PQV65670 PGZ65670 OXD65670 ONH65670 ODL65670 NTP65670 NJT65670 MZX65670 MQB65670 MGF65670 LWJ65670 LMN65670 LCR65670 KSV65670 KIZ65670 JZD65670 JPH65670 JFL65670 IVP65670 ILT65670 IBX65670 HSB65670 HIF65670 GYJ65670 GON65670 GER65670 FUV65670 FKZ65670 FBD65670 ERH65670 EHL65670 DXP65670 DNT65670 DDX65670 CUB65670 CKF65670 CAJ65670 BQN65670 BGR65670 AWV65670 AMZ65670 ADD65670 TH65670 JL65670 N65670 WVN983179:WVN983180 WLR983179:WLR983180 WBV983179:WBV983180 VRZ983179:VRZ983180 VID983179:VID983180 UYH983179:UYH983180 UOL983179:UOL983180 UEP983179:UEP983180 TUT983179:TUT983180 TKX983179:TKX983180 TBB983179:TBB983180 SRF983179:SRF983180 SHJ983179:SHJ983180 RXN983179:RXN983180 RNR983179:RNR983180 RDV983179:RDV983180 QTZ983179:QTZ983180 QKD983179:QKD983180 QAH983179:QAH983180 PQL983179:PQL983180 PGP983179:PGP983180 OWT983179:OWT983180 OMX983179:OMX983180 ODB983179:ODB983180 NTF983179:NTF983180 NJJ983179:NJJ983180 MZN983179:MZN983180 MPR983179:MPR983180 MFV983179:MFV983180 LVZ983179:LVZ983180 LMD983179:LMD983180 LCH983179:LCH983180 KSL983179:KSL983180 KIP983179:KIP983180 JYT983179:JYT983180 JOX983179:JOX983180 JFB983179:JFB983180 IVF983179:IVF983180 ILJ983179:ILJ983180 IBN983179:IBN983180 HRR983179:HRR983180 HHV983179:HHV983180 GXZ983179:GXZ983180 GOD983179:GOD983180 GEH983179:GEH983180 FUL983179:FUL983180 FKP983179:FKP983180 FAT983179:FAT983180 EQX983179:EQX983180 EHB983179:EHB983180 DXF983179:DXF983180 DNJ983179:DNJ983180 DDN983179:DDN983180 CTR983179:CTR983180 CJV983179:CJV983180 BZZ983179:BZZ983180 BQD983179:BQD983180 BGH983179:BGH983180 AWL983179:AWL983180 AMP983179:AMP983180 ACT983179:ACT983180 SX983179:SX983180 JB983179:JB983180 C983179:C983180 WVN917643:WVN917644 WLR917643:WLR917644 WBV917643:WBV917644 VRZ917643:VRZ917644 VID917643:VID917644 UYH917643:UYH917644 UOL917643:UOL917644 UEP917643:UEP917644 TUT917643:TUT917644 TKX917643:TKX917644 TBB917643:TBB917644 SRF917643:SRF917644 SHJ917643:SHJ917644 RXN917643:RXN917644 RNR917643:RNR917644 RDV917643:RDV917644 QTZ917643:QTZ917644 QKD917643:QKD917644 QAH917643:QAH917644 PQL917643:PQL917644 PGP917643:PGP917644 OWT917643:OWT917644 OMX917643:OMX917644 ODB917643:ODB917644 NTF917643:NTF917644 NJJ917643:NJJ917644 MZN917643:MZN917644 MPR917643:MPR917644 MFV917643:MFV917644 LVZ917643:LVZ917644 LMD917643:LMD917644 LCH917643:LCH917644 KSL917643:KSL917644 KIP917643:KIP917644 JYT917643:JYT917644 JOX917643:JOX917644 JFB917643:JFB917644 IVF917643:IVF917644 ILJ917643:ILJ917644 IBN917643:IBN917644 HRR917643:HRR917644 HHV917643:HHV917644 GXZ917643:GXZ917644 GOD917643:GOD917644 GEH917643:GEH917644 FUL917643:FUL917644 FKP917643:FKP917644 FAT917643:FAT917644 EQX917643:EQX917644 EHB917643:EHB917644 DXF917643:DXF917644 DNJ917643:DNJ917644 DDN917643:DDN917644 CTR917643:CTR917644 CJV917643:CJV917644 BZZ917643:BZZ917644 BQD917643:BQD917644 BGH917643:BGH917644 AWL917643:AWL917644 AMP917643:AMP917644 ACT917643:ACT917644 SX917643:SX917644 JB917643:JB917644 C917643:C917644 WVN852107:WVN852108 WLR852107:WLR852108 WBV852107:WBV852108 VRZ852107:VRZ852108 VID852107:VID852108 UYH852107:UYH852108 UOL852107:UOL852108 UEP852107:UEP852108 TUT852107:TUT852108 TKX852107:TKX852108 TBB852107:TBB852108 SRF852107:SRF852108 SHJ852107:SHJ852108 RXN852107:RXN852108 RNR852107:RNR852108 RDV852107:RDV852108 QTZ852107:QTZ852108 QKD852107:QKD852108 QAH852107:QAH852108 PQL852107:PQL852108 PGP852107:PGP852108 OWT852107:OWT852108 OMX852107:OMX852108 ODB852107:ODB852108 NTF852107:NTF852108 NJJ852107:NJJ852108 MZN852107:MZN852108 MPR852107:MPR852108 MFV852107:MFV852108 LVZ852107:LVZ852108 LMD852107:LMD852108 LCH852107:LCH852108 KSL852107:KSL852108 KIP852107:KIP852108 JYT852107:JYT852108 JOX852107:JOX852108 JFB852107:JFB852108 IVF852107:IVF852108 ILJ852107:ILJ852108 IBN852107:IBN852108 HRR852107:HRR852108 HHV852107:HHV852108 GXZ852107:GXZ852108 GOD852107:GOD852108 GEH852107:GEH852108 FUL852107:FUL852108 FKP852107:FKP852108 FAT852107:FAT852108 EQX852107:EQX852108 EHB852107:EHB852108 DXF852107:DXF852108 DNJ852107:DNJ852108 DDN852107:DDN852108 CTR852107:CTR852108 CJV852107:CJV852108 BZZ852107:BZZ852108 BQD852107:BQD852108 BGH852107:BGH852108 AWL852107:AWL852108 AMP852107:AMP852108 ACT852107:ACT852108 SX852107:SX852108 JB852107:JB852108 C852107:C852108 WVN786571:WVN786572 WLR786571:WLR786572 WBV786571:WBV786572 VRZ786571:VRZ786572 VID786571:VID786572 UYH786571:UYH786572 UOL786571:UOL786572 UEP786571:UEP786572 TUT786571:TUT786572 TKX786571:TKX786572 TBB786571:TBB786572 SRF786571:SRF786572 SHJ786571:SHJ786572 RXN786571:RXN786572 RNR786571:RNR786572 RDV786571:RDV786572 QTZ786571:QTZ786572 QKD786571:QKD786572 QAH786571:QAH786572 PQL786571:PQL786572 PGP786571:PGP786572 OWT786571:OWT786572 OMX786571:OMX786572 ODB786571:ODB786572 NTF786571:NTF786572 NJJ786571:NJJ786572 MZN786571:MZN786572 MPR786571:MPR786572 MFV786571:MFV786572 LVZ786571:LVZ786572 LMD786571:LMD786572 LCH786571:LCH786572 KSL786571:KSL786572 KIP786571:KIP786572 JYT786571:JYT786572 JOX786571:JOX786572 JFB786571:JFB786572 IVF786571:IVF786572 ILJ786571:ILJ786572 IBN786571:IBN786572 HRR786571:HRR786572 HHV786571:HHV786572 GXZ786571:GXZ786572 GOD786571:GOD786572 GEH786571:GEH786572 FUL786571:FUL786572 FKP786571:FKP786572 FAT786571:FAT786572 EQX786571:EQX786572 EHB786571:EHB786572 DXF786571:DXF786572 DNJ786571:DNJ786572 DDN786571:DDN786572 CTR786571:CTR786572 CJV786571:CJV786572 BZZ786571:BZZ786572 BQD786571:BQD786572 BGH786571:BGH786572 AWL786571:AWL786572 AMP786571:AMP786572 ACT786571:ACT786572 SX786571:SX786572 JB786571:JB786572 C786571:C786572 WVN721035:WVN721036 WLR721035:WLR721036 WBV721035:WBV721036 VRZ721035:VRZ721036 VID721035:VID721036 UYH721035:UYH721036 UOL721035:UOL721036 UEP721035:UEP721036 TUT721035:TUT721036 TKX721035:TKX721036 TBB721035:TBB721036 SRF721035:SRF721036 SHJ721035:SHJ721036 RXN721035:RXN721036 RNR721035:RNR721036 RDV721035:RDV721036 QTZ721035:QTZ721036 QKD721035:QKD721036 QAH721035:QAH721036 PQL721035:PQL721036 PGP721035:PGP721036 OWT721035:OWT721036 OMX721035:OMX721036 ODB721035:ODB721036 NTF721035:NTF721036 NJJ721035:NJJ721036 MZN721035:MZN721036 MPR721035:MPR721036 MFV721035:MFV721036 LVZ721035:LVZ721036 LMD721035:LMD721036 LCH721035:LCH721036 KSL721035:KSL721036 KIP721035:KIP721036 JYT721035:JYT721036 JOX721035:JOX721036 JFB721035:JFB721036 IVF721035:IVF721036 ILJ721035:ILJ721036 IBN721035:IBN721036 HRR721035:HRR721036 HHV721035:HHV721036 GXZ721035:GXZ721036 GOD721035:GOD721036 GEH721035:GEH721036 FUL721035:FUL721036 FKP721035:FKP721036 FAT721035:FAT721036 EQX721035:EQX721036 EHB721035:EHB721036 DXF721035:DXF721036 DNJ721035:DNJ721036 DDN721035:DDN721036 CTR721035:CTR721036 CJV721035:CJV721036 BZZ721035:BZZ721036 BQD721035:BQD721036 BGH721035:BGH721036 AWL721035:AWL721036 AMP721035:AMP721036 ACT721035:ACT721036 SX721035:SX721036 JB721035:JB721036 C721035:C721036 WVN655499:WVN655500 WLR655499:WLR655500 WBV655499:WBV655500 VRZ655499:VRZ655500 VID655499:VID655500 UYH655499:UYH655500 UOL655499:UOL655500 UEP655499:UEP655500 TUT655499:TUT655500 TKX655499:TKX655500 TBB655499:TBB655500 SRF655499:SRF655500 SHJ655499:SHJ655500 RXN655499:RXN655500 RNR655499:RNR655500 RDV655499:RDV655500 QTZ655499:QTZ655500 QKD655499:QKD655500 QAH655499:QAH655500 PQL655499:PQL655500 PGP655499:PGP655500 OWT655499:OWT655500 OMX655499:OMX655500 ODB655499:ODB655500 NTF655499:NTF655500 NJJ655499:NJJ655500 MZN655499:MZN655500 MPR655499:MPR655500 MFV655499:MFV655500 LVZ655499:LVZ655500 LMD655499:LMD655500 LCH655499:LCH655500 KSL655499:KSL655500 KIP655499:KIP655500 JYT655499:JYT655500 JOX655499:JOX655500 JFB655499:JFB655500 IVF655499:IVF655500 ILJ655499:ILJ655500 IBN655499:IBN655500 HRR655499:HRR655500 HHV655499:HHV655500 GXZ655499:GXZ655500 GOD655499:GOD655500 GEH655499:GEH655500 FUL655499:FUL655500 FKP655499:FKP655500 FAT655499:FAT655500 EQX655499:EQX655500 EHB655499:EHB655500 DXF655499:DXF655500 DNJ655499:DNJ655500 DDN655499:DDN655500 CTR655499:CTR655500 CJV655499:CJV655500 BZZ655499:BZZ655500 BQD655499:BQD655500 BGH655499:BGH655500 AWL655499:AWL655500 AMP655499:AMP655500 ACT655499:ACT655500 SX655499:SX655500 JB655499:JB655500 C655499:C655500 WVN589963:WVN589964 WLR589963:WLR589964 WBV589963:WBV589964 VRZ589963:VRZ589964 VID589963:VID589964 UYH589963:UYH589964 UOL589963:UOL589964 UEP589963:UEP589964 TUT589963:TUT589964 TKX589963:TKX589964 TBB589963:TBB589964 SRF589963:SRF589964 SHJ589963:SHJ589964 RXN589963:RXN589964 RNR589963:RNR589964 RDV589963:RDV589964 QTZ589963:QTZ589964 QKD589963:QKD589964 QAH589963:QAH589964 PQL589963:PQL589964 PGP589963:PGP589964 OWT589963:OWT589964 OMX589963:OMX589964 ODB589963:ODB589964 NTF589963:NTF589964 NJJ589963:NJJ589964 MZN589963:MZN589964 MPR589963:MPR589964 MFV589963:MFV589964 LVZ589963:LVZ589964 LMD589963:LMD589964 LCH589963:LCH589964 KSL589963:KSL589964 KIP589963:KIP589964 JYT589963:JYT589964 JOX589963:JOX589964 JFB589963:JFB589964 IVF589963:IVF589964 ILJ589963:ILJ589964 IBN589963:IBN589964 HRR589963:HRR589964 HHV589963:HHV589964 GXZ589963:GXZ589964 GOD589963:GOD589964 GEH589963:GEH589964 FUL589963:FUL589964 FKP589963:FKP589964 FAT589963:FAT589964 EQX589963:EQX589964 EHB589963:EHB589964 DXF589963:DXF589964 DNJ589963:DNJ589964 DDN589963:DDN589964 CTR589963:CTR589964 CJV589963:CJV589964 BZZ589963:BZZ589964 BQD589963:BQD589964 BGH589963:BGH589964 AWL589963:AWL589964 AMP589963:AMP589964 ACT589963:ACT589964 SX589963:SX589964 JB589963:JB589964 C589963:C589964 WVN524427:WVN524428 WLR524427:WLR524428 WBV524427:WBV524428 VRZ524427:VRZ524428 VID524427:VID524428 UYH524427:UYH524428 UOL524427:UOL524428 UEP524427:UEP524428 TUT524427:TUT524428 TKX524427:TKX524428 TBB524427:TBB524428 SRF524427:SRF524428 SHJ524427:SHJ524428 RXN524427:RXN524428 RNR524427:RNR524428 RDV524427:RDV524428 QTZ524427:QTZ524428 QKD524427:QKD524428 QAH524427:QAH524428 PQL524427:PQL524428 PGP524427:PGP524428 OWT524427:OWT524428 OMX524427:OMX524428 ODB524427:ODB524428 NTF524427:NTF524428 NJJ524427:NJJ524428 MZN524427:MZN524428 MPR524427:MPR524428 MFV524427:MFV524428 LVZ524427:LVZ524428 LMD524427:LMD524428 LCH524427:LCH524428 KSL524427:KSL524428 KIP524427:KIP524428 JYT524427:JYT524428 JOX524427:JOX524428 JFB524427:JFB524428 IVF524427:IVF524428 ILJ524427:ILJ524428 IBN524427:IBN524428 HRR524427:HRR524428 HHV524427:HHV524428 GXZ524427:GXZ524428 GOD524427:GOD524428 GEH524427:GEH524428 FUL524427:FUL524428 FKP524427:FKP524428 FAT524427:FAT524428 EQX524427:EQX524428 EHB524427:EHB524428 DXF524427:DXF524428 DNJ524427:DNJ524428 DDN524427:DDN524428 CTR524427:CTR524428 CJV524427:CJV524428 BZZ524427:BZZ524428 BQD524427:BQD524428 BGH524427:BGH524428 AWL524427:AWL524428 AMP524427:AMP524428 ACT524427:ACT524428 SX524427:SX524428 JB524427:JB524428 C524427:C524428 WVN458891:WVN458892 WLR458891:WLR458892 WBV458891:WBV458892 VRZ458891:VRZ458892 VID458891:VID458892 UYH458891:UYH458892 UOL458891:UOL458892 UEP458891:UEP458892 TUT458891:TUT458892 TKX458891:TKX458892 TBB458891:TBB458892 SRF458891:SRF458892 SHJ458891:SHJ458892 RXN458891:RXN458892 RNR458891:RNR458892 RDV458891:RDV458892 QTZ458891:QTZ458892 QKD458891:QKD458892 QAH458891:QAH458892 PQL458891:PQL458892 PGP458891:PGP458892 OWT458891:OWT458892 OMX458891:OMX458892 ODB458891:ODB458892 NTF458891:NTF458892 NJJ458891:NJJ458892 MZN458891:MZN458892 MPR458891:MPR458892 MFV458891:MFV458892 LVZ458891:LVZ458892 LMD458891:LMD458892 LCH458891:LCH458892 KSL458891:KSL458892 KIP458891:KIP458892 JYT458891:JYT458892 JOX458891:JOX458892 JFB458891:JFB458892 IVF458891:IVF458892 ILJ458891:ILJ458892 IBN458891:IBN458892 HRR458891:HRR458892 HHV458891:HHV458892 GXZ458891:GXZ458892 GOD458891:GOD458892 GEH458891:GEH458892 FUL458891:FUL458892 FKP458891:FKP458892 FAT458891:FAT458892 EQX458891:EQX458892 EHB458891:EHB458892 DXF458891:DXF458892 DNJ458891:DNJ458892 DDN458891:DDN458892 CTR458891:CTR458892 CJV458891:CJV458892 BZZ458891:BZZ458892 BQD458891:BQD458892 BGH458891:BGH458892 AWL458891:AWL458892 AMP458891:AMP458892 ACT458891:ACT458892 SX458891:SX458892 JB458891:JB458892 C458891:C458892 WVN393355:WVN393356 WLR393355:WLR393356 WBV393355:WBV393356 VRZ393355:VRZ393356 VID393355:VID393356 UYH393355:UYH393356 UOL393355:UOL393356 UEP393355:UEP393356 TUT393355:TUT393356 TKX393355:TKX393356 TBB393355:TBB393356 SRF393355:SRF393356 SHJ393355:SHJ393356 RXN393355:RXN393356 RNR393355:RNR393356 RDV393355:RDV393356 QTZ393355:QTZ393356 QKD393355:QKD393356 QAH393355:QAH393356 PQL393355:PQL393356 PGP393355:PGP393356 OWT393355:OWT393356 OMX393355:OMX393356 ODB393355:ODB393356 NTF393355:NTF393356 NJJ393355:NJJ393356 MZN393355:MZN393356 MPR393355:MPR393356 MFV393355:MFV393356 LVZ393355:LVZ393356 LMD393355:LMD393356 LCH393355:LCH393356 KSL393355:KSL393356 KIP393355:KIP393356 JYT393355:JYT393356 JOX393355:JOX393356 JFB393355:JFB393356 IVF393355:IVF393356 ILJ393355:ILJ393356 IBN393355:IBN393356 HRR393355:HRR393356 HHV393355:HHV393356 GXZ393355:GXZ393356 GOD393355:GOD393356 GEH393355:GEH393356 FUL393355:FUL393356 FKP393355:FKP393356 FAT393355:FAT393356 EQX393355:EQX393356 EHB393355:EHB393356 DXF393355:DXF393356 DNJ393355:DNJ393356 DDN393355:DDN393356 CTR393355:CTR393356 CJV393355:CJV393356 BZZ393355:BZZ393356 BQD393355:BQD393356 BGH393355:BGH393356 AWL393355:AWL393356 AMP393355:AMP393356 ACT393355:ACT393356 SX393355:SX393356 JB393355:JB393356 C393355:C393356 WVN327819:WVN327820 WLR327819:WLR327820 WBV327819:WBV327820 VRZ327819:VRZ327820 VID327819:VID327820 UYH327819:UYH327820 UOL327819:UOL327820 UEP327819:UEP327820 TUT327819:TUT327820 TKX327819:TKX327820 TBB327819:TBB327820 SRF327819:SRF327820 SHJ327819:SHJ327820 RXN327819:RXN327820 RNR327819:RNR327820 RDV327819:RDV327820 QTZ327819:QTZ327820 QKD327819:QKD327820 QAH327819:QAH327820 PQL327819:PQL327820 PGP327819:PGP327820 OWT327819:OWT327820 OMX327819:OMX327820 ODB327819:ODB327820 NTF327819:NTF327820 NJJ327819:NJJ327820 MZN327819:MZN327820 MPR327819:MPR327820 MFV327819:MFV327820 LVZ327819:LVZ327820 LMD327819:LMD327820 LCH327819:LCH327820 KSL327819:KSL327820 KIP327819:KIP327820 JYT327819:JYT327820 JOX327819:JOX327820 JFB327819:JFB327820 IVF327819:IVF327820 ILJ327819:ILJ327820 IBN327819:IBN327820 HRR327819:HRR327820 HHV327819:HHV327820 GXZ327819:GXZ327820 GOD327819:GOD327820 GEH327819:GEH327820 FUL327819:FUL327820 FKP327819:FKP327820 FAT327819:FAT327820 EQX327819:EQX327820 EHB327819:EHB327820 DXF327819:DXF327820 DNJ327819:DNJ327820 DDN327819:DDN327820 CTR327819:CTR327820 CJV327819:CJV327820 BZZ327819:BZZ327820 BQD327819:BQD327820 BGH327819:BGH327820 AWL327819:AWL327820 AMP327819:AMP327820 ACT327819:ACT327820 SX327819:SX327820 JB327819:JB327820 C327819:C327820 WVN262283:WVN262284 WLR262283:WLR262284 WBV262283:WBV262284 VRZ262283:VRZ262284 VID262283:VID262284 UYH262283:UYH262284 UOL262283:UOL262284 UEP262283:UEP262284 TUT262283:TUT262284 TKX262283:TKX262284 TBB262283:TBB262284 SRF262283:SRF262284 SHJ262283:SHJ262284 RXN262283:RXN262284 RNR262283:RNR262284 RDV262283:RDV262284 QTZ262283:QTZ262284 QKD262283:QKD262284 QAH262283:QAH262284 PQL262283:PQL262284 PGP262283:PGP262284 OWT262283:OWT262284 OMX262283:OMX262284 ODB262283:ODB262284 NTF262283:NTF262284 NJJ262283:NJJ262284 MZN262283:MZN262284 MPR262283:MPR262284 MFV262283:MFV262284 LVZ262283:LVZ262284 LMD262283:LMD262284 LCH262283:LCH262284 KSL262283:KSL262284 KIP262283:KIP262284 JYT262283:JYT262284 JOX262283:JOX262284 JFB262283:JFB262284 IVF262283:IVF262284 ILJ262283:ILJ262284 IBN262283:IBN262284 HRR262283:HRR262284 HHV262283:HHV262284 GXZ262283:GXZ262284 GOD262283:GOD262284 GEH262283:GEH262284 FUL262283:FUL262284 FKP262283:FKP262284 FAT262283:FAT262284 EQX262283:EQX262284 EHB262283:EHB262284 DXF262283:DXF262284 DNJ262283:DNJ262284 DDN262283:DDN262284 CTR262283:CTR262284 CJV262283:CJV262284 BZZ262283:BZZ262284 BQD262283:BQD262284 BGH262283:BGH262284 AWL262283:AWL262284 AMP262283:AMP262284 ACT262283:ACT262284 SX262283:SX262284 JB262283:JB262284 C262283:C262284 WVN196747:WVN196748 WLR196747:WLR196748 WBV196747:WBV196748 VRZ196747:VRZ196748 VID196747:VID196748 UYH196747:UYH196748 UOL196747:UOL196748 UEP196747:UEP196748 TUT196747:TUT196748 TKX196747:TKX196748 TBB196747:TBB196748 SRF196747:SRF196748 SHJ196747:SHJ196748 RXN196747:RXN196748 RNR196747:RNR196748 RDV196747:RDV196748 QTZ196747:QTZ196748 QKD196747:QKD196748 QAH196747:QAH196748 PQL196747:PQL196748 PGP196747:PGP196748 OWT196747:OWT196748 OMX196747:OMX196748 ODB196747:ODB196748 NTF196747:NTF196748 NJJ196747:NJJ196748 MZN196747:MZN196748 MPR196747:MPR196748 MFV196747:MFV196748 LVZ196747:LVZ196748 LMD196747:LMD196748 LCH196747:LCH196748 KSL196747:KSL196748 KIP196747:KIP196748 JYT196747:JYT196748 JOX196747:JOX196748 JFB196747:JFB196748 IVF196747:IVF196748 ILJ196747:ILJ196748 IBN196747:IBN196748 HRR196747:HRR196748 HHV196747:HHV196748 GXZ196747:GXZ196748 GOD196747:GOD196748 GEH196747:GEH196748 FUL196747:FUL196748 FKP196747:FKP196748 FAT196747:FAT196748 EQX196747:EQX196748 EHB196747:EHB196748 DXF196747:DXF196748 DNJ196747:DNJ196748 DDN196747:DDN196748 CTR196747:CTR196748 CJV196747:CJV196748 BZZ196747:BZZ196748 BQD196747:BQD196748 BGH196747:BGH196748 AWL196747:AWL196748 AMP196747:AMP196748 ACT196747:ACT196748 SX196747:SX196748 JB196747:JB196748 C196747:C196748 WVN131211:WVN131212 WLR131211:WLR131212 WBV131211:WBV131212 VRZ131211:VRZ131212 VID131211:VID131212 UYH131211:UYH131212 UOL131211:UOL131212 UEP131211:UEP131212 TUT131211:TUT131212 TKX131211:TKX131212 TBB131211:TBB131212 SRF131211:SRF131212 SHJ131211:SHJ131212 RXN131211:RXN131212 RNR131211:RNR131212 RDV131211:RDV131212 QTZ131211:QTZ131212 QKD131211:QKD131212 QAH131211:QAH131212 PQL131211:PQL131212 PGP131211:PGP131212 OWT131211:OWT131212 OMX131211:OMX131212 ODB131211:ODB131212 NTF131211:NTF131212 NJJ131211:NJJ131212 MZN131211:MZN131212 MPR131211:MPR131212 MFV131211:MFV131212 LVZ131211:LVZ131212 LMD131211:LMD131212 LCH131211:LCH131212 KSL131211:KSL131212 KIP131211:KIP131212 JYT131211:JYT131212 JOX131211:JOX131212 JFB131211:JFB131212 IVF131211:IVF131212 ILJ131211:ILJ131212 IBN131211:IBN131212 HRR131211:HRR131212 HHV131211:HHV131212 GXZ131211:GXZ131212 GOD131211:GOD131212 GEH131211:GEH131212 FUL131211:FUL131212 FKP131211:FKP131212 FAT131211:FAT131212 EQX131211:EQX131212 EHB131211:EHB131212 DXF131211:DXF131212 DNJ131211:DNJ131212 DDN131211:DDN131212 CTR131211:CTR131212 CJV131211:CJV131212 BZZ131211:BZZ131212 BQD131211:BQD131212 BGH131211:BGH131212 AWL131211:AWL131212 AMP131211:AMP131212 ACT131211:ACT131212 SX131211:SX131212 JB131211:JB131212 C131211:C131212 WVN65675:WVN65676 WLR65675:WLR65676 WBV65675:WBV65676 VRZ65675:VRZ65676 VID65675:VID65676 UYH65675:UYH65676 UOL65675:UOL65676 UEP65675:UEP65676 TUT65675:TUT65676 TKX65675:TKX65676 TBB65675:TBB65676 SRF65675:SRF65676 SHJ65675:SHJ65676 RXN65675:RXN65676 RNR65675:RNR65676 RDV65675:RDV65676 QTZ65675:QTZ65676 QKD65675:QKD65676 QAH65675:QAH65676 PQL65675:PQL65676 PGP65675:PGP65676 OWT65675:OWT65676 OMX65675:OMX65676 ODB65675:ODB65676 NTF65675:NTF65676 NJJ65675:NJJ65676 MZN65675:MZN65676 MPR65675:MPR65676 MFV65675:MFV65676 LVZ65675:LVZ65676 LMD65675:LMD65676 LCH65675:LCH65676 KSL65675:KSL65676 KIP65675:KIP65676 JYT65675:JYT65676 JOX65675:JOX65676 JFB65675:JFB65676 IVF65675:IVF65676 ILJ65675:ILJ65676 IBN65675:IBN65676 HRR65675:HRR65676 HHV65675:HHV65676 GXZ65675:GXZ65676 GOD65675:GOD65676 GEH65675:GEH65676 FUL65675:FUL65676 FKP65675:FKP65676 FAT65675:FAT65676 EQX65675:EQX65676 EHB65675:EHB65676 DXF65675:DXF65676 DNJ65675:DNJ65676 DDN65675:DDN65676 CTR65675:CTR65676 CJV65675:CJV65676 BZZ65675:BZZ65676 BQD65675:BQD65676 BGH65675:BGH65676 AWL65675:AWL65676 AMP65675:AMP65676 ACT65675:ACT65676 SX65675:SX65676 JB65675:JB65676 C65675:C65676 WVM983180 WLQ983180 WBU983180 VRY983180 VIC983180 UYG983180 UOK983180 UEO983180 TUS983180 TKW983180 TBA983180 SRE983180 SHI983180 RXM983180 RNQ983180 RDU983180 QTY983180 QKC983180 QAG983180 PQK983180 PGO983180 OWS983180 OMW983180 ODA983180 NTE983180 NJI983180 MZM983180 MPQ983180 MFU983180 LVY983180 LMC983180 LCG983180 KSK983180 KIO983180 JYS983180 JOW983180 JFA983180 IVE983180 ILI983180 IBM983180 HRQ983180 HHU983180 GXY983180 GOC983180 GEG983180 FUK983180 FKO983180 FAS983180 EQW983180 EHA983180 DXE983180 DNI983180 DDM983180 CTQ983180 CJU983180 BZY983180 BQC983180 BGG983180 AWK983180 AMO983180 ACS983180 SW983180 JA983180 B983180 WVM917644 WLQ917644 WBU917644 VRY917644 VIC917644 UYG917644 UOK917644 UEO917644 TUS917644 TKW917644 TBA917644 SRE917644 SHI917644 RXM917644 RNQ917644 RDU917644 QTY917644 QKC917644 QAG917644 PQK917644 PGO917644 OWS917644 OMW917644 ODA917644 NTE917644 NJI917644 MZM917644 MPQ917644 MFU917644 LVY917644 LMC917644 LCG917644 KSK917644 KIO917644 JYS917644 JOW917644 JFA917644 IVE917644 ILI917644 IBM917644 HRQ917644 HHU917644 GXY917644 GOC917644 GEG917644 FUK917644 FKO917644 FAS917644 EQW917644 EHA917644 DXE917644 DNI917644 DDM917644 CTQ917644 CJU917644 BZY917644 BQC917644 BGG917644 AWK917644 AMO917644 ACS917644 SW917644 JA917644 B917644 WVM852108 WLQ852108 WBU852108 VRY852108 VIC852108 UYG852108 UOK852108 UEO852108 TUS852108 TKW852108 TBA852108 SRE852108 SHI852108 RXM852108 RNQ852108 RDU852108 QTY852108 QKC852108 QAG852108 PQK852108 PGO852108 OWS852108 OMW852108 ODA852108 NTE852108 NJI852108 MZM852108 MPQ852108 MFU852108 LVY852108 LMC852108 LCG852108 KSK852108 KIO852108 JYS852108 JOW852108 JFA852108 IVE852108 ILI852108 IBM852108 HRQ852108 HHU852108 GXY852108 GOC852108 GEG852108 FUK852108 FKO852108 FAS852108 EQW852108 EHA852108 DXE852108 DNI852108 DDM852108 CTQ852108 CJU852108 BZY852108 BQC852108 BGG852108 AWK852108 AMO852108 ACS852108 SW852108 JA852108 B852108 WVM786572 WLQ786572 WBU786572 VRY786572 VIC786572 UYG786572 UOK786572 UEO786572 TUS786572 TKW786572 TBA786572 SRE786572 SHI786572 RXM786572 RNQ786572 RDU786572 QTY786572 QKC786572 QAG786572 PQK786572 PGO786572 OWS786572 OMW786572 ODA786572 NTE786572 NJI786572 MZM786572 MPQ786572 MFU786572 LVY786572 LMC786572 LCG786572 KSK786572 KIO786572 JYS786572 JOW786572 JFA786572 IVE786572 ILI786572 IBM786572 HRQ786572 HHU786572 GXY786572 GOC786572 GEG786572 FUK786572 FKO786572 FAS786572 EQW786572 EHA786572 DXE786572 DNI786572 DDM786572 CTQ786572 CJU786572 BZY786572 BQC786572 BGG786572 AWK786572 AMO786572 ACS786572 SW786572 JA786572 B786572 WVM721036 WLQ721036 WBU721036 VRY721036 VIC721036 UYG721036 UOK721036 UEO721036 TUS721036 TKW721036 TBA721036 SRE721036 SHI721036 RXM721036 RNQ721036 RDU721036 QTY721036 QKC721036 QAG721036 PQK721036 PGO721036 OWS721036 OMW721036 ODA721036 NTE721036 NJI721036 MZM721036 MPQ721036 MFU721036 LVY721036 LMC721036 LCG721036 KSK721036 KIO721036 JYS721036 JOW721036 JFA721036 IVE721036 ILI721036 IBM721036 HRQ721036 HHU721036 GXY721036 GOC721036 GEG721036 FUK721036 FKO721036 FAS721036 EQW721036 EHA721036 DXE721036 DNI721036 DDM721036 CTQ721036 CJU721036 BZY721036 BQC721036 BGG721036 AWK721036 AMO721036 ACS721036 SW721036 JA721036 B721036 WVM655500 WLQ655500 WBU655500 VRY655500 VIC655500 UYG655500 UOK655500 UEO655500 TUS655500 TKW655500 TBA655500 SRE655500 SHI655500 RXM655500 RNQ655500 RDU655500 QTY655500 QKC655500 QAG655500 PQK655500 PGO655500 OWS655500 OMW655500 ODA655500 NTE655500 NJI655500 MZM655500 MPQ655500 MFU655500 LVY655500 LMC655500 LCG655500 KSK655500 KIO655500 JYS655500 JOW655500 JFA655500 IVE655500 ILI655500 IBM655500 HRQ655500 HHU655500 GXY655500 GOC655500 GEG655500 FUK655500 FKO655500 FAS655500 EQW655500 EHA655500 DXE655500 DNI655500 DDM655500 CTQ655500 CJU655500 BZY655500 BQC655500 BGG655500 AWK655500 AMO655500 ACS655500 SW655500 JA655500 B655500 WVM589964 WLQ589964 WBU589964 VRY589964 VIC589964 UYG589964 UOK589964 UEO589964 TUS589964 TKW589964 TBA589964 SRE589964 SHI589964 RXM589964 RNQ589964 RDU589964 QTY589964 QKC589964 QAG589964 PQK589964 PGO589964 OWS589964 OMW589964 ODA589964 NTE589964 NJI589964 MZM589964 MPQ589964 MFU589964 LVY589964 LMC589964 LCG589964 KSK589964 KIO589964 JYS589964 JOW589964 JFA589964 IVE589964 ILI589964 IBM589964 HRQ589964 HHU589964 GXY589964 GOC589964 GEG589964 FUK589964 FKO589964 FAS589964 EQW589964 EHA589964 DXE589964 DNI589964 DDM589964 CTQ589964 CJU589964 BZY589964 BQC589964 BGG589964 AWK589964 AMO589964 ACS589964 SW589964 JA589964 B589964 WVM524428 WLQ524428 WBU524428 VRY524428 VIC524428 UYG524428 UOK524428 UEO524428 TUS524428 TKW524428 TBA524428 SRE524428 SHI524428 RXM524428 RNQ524428 RDU524428 QTY524428 QKC524428 QAG524428 PQK524428 PGO524428 OWS524428 OMW524428 ODA524428 NTE524428 NJI524428 MZM524428 MPQ524428 MFU524428 LVY524428 LMC524428 LCG524428 KSK524428 KIO524428 JYS524428 JOW524428 JFA524428 IVE524428 ILI524428 IBM524428 HRQ524428 HHU524428 GXY524428 GOC524428 GEG524428 FUK524428 FKO524428 FAS524428 EQW524428 EHA524428 DXE524428 DNI524428 DDM524428 CTQ524428 CJU524428 BZY524428 BQC524428 BGG524428 AWK524428 AMO524428 ACS524428 SW524428 JA524428 B524428 WVM458892 WLQ458892 WBU458892 VRY458892 VIC458892 UYG458892 UOK458892 UEO458892 TUS458892 TKW458892 TBA458892 SRE458892 SHI458892 RXM458892 RNQ458892 RDU458892 QTY458892 QKC458892 QAG458892 PQK458892 PGO458892 OWS458892 OMW458892 ODA458892 NTE458892 NJI458892 MZM458892 MPQ458892 MFU458892 LVY458892 LMC458892 LCG458892 KSK458892 KIO458892 JYS458892 JOW458892 JFA458892 IVE458892 ILI458892 IBM458892 HRQ458892 HHU458892 GXY458892 GOC458892 GEG458892 FUK458892 FKO458892 FAS458892 EQW458892 EHA458892 DXE458892 DNI458892 DDM458892 CTQ458892 CJU458892 BZY458892 BQC458892 BGG458892 AWK458892 AMO458892 ACS458892 SW458892 JA458892 B458892 WVM393356 WLQ393356 WBU393356 VRY393356 VIC393356 UYG393356 UOK393356 UEO393356 TUS393356 TKW393356 TBA393356 SRE393356 SHI393356 RXM393356 RNQ393356 RDU393356 QTY393356 QKC393356 QAG393356 PQK393356 PGO393356 OWS393356 OMW393356 ODA393356 NTE393356 NJI393356 MZM393356 MPQ393356 MFU393356 LVY393356 LMC393356 LCG393356 KSK393356 KIO393356 JYS393356 JOW393356 JFA393356 IVE393356 ILI393356 IBM393356 HRQ393356 HHU393356 GXY393356 GOC393356 GEG393356 FUK393356 FKO393356 FAS393356 EQW393356 EHA393356 DXE393356 DNI393356 DDM393356 CTQ393356 CJU393356 BZY393356 BQC393356 BGG393356 AWK393356 AMO393356 ACS393356 SW393356 JA393356 B393356 WVM327820 WLQ327820 WBU327820 VRY327820 VIC327820 UYG327820 UOK327820 UEO327820 TUS327820 TKW327820 TBA327820 SRE327820 SHI327820 RXM327820 RNQ327820 RDU327820 QTY327820 QKC327820 QAG327820 PQK327820 PGO327820 OWS327820 OMW327820 ODA327820 NTE327820 NJI327820 MZM327820 MPQ327820 MFU327820 LVY327820 LMC327820 LCG327820 KSK327820 KIO327820 JYS327820 JOW327820 JFA327820 IVE327820 ILI327820 IBM327820 HRQ327820 HHU327820 GXY327820 GOC327820 GEG327820 FUK327820 FKO327820 FAS327820 EQW327820 EHA327820 DXE327820 DNI327820 DDM327820 CTQ327820 CJU327820 BZY327820 BQC327820 BGG327820 AWK327820 AMO327820 ACS327820 SW327820 JA327820 B327820 WVM262284 WLQ262284 WBU262284 VRY262284 VIC262284 UYG262284 UOK262284 UEO262284 TUS262284 TKW262284 TBA262284 SRE262284 SHI262284 RXM262284 RNQ262284 RDU262284 QTY262284 QKC262284 QAG262284 PQK262284 PGO262284 OWS262284 OMW262284 ODA262284 NTE262284 NJI262284 MZM262284 MPQ262284 MFU262284 LVY262284 LMC262284 LCG262284 KSK262284 KIO262284 JYS262284 JOW262284 JFA262284 IVE262284 ILI262284 IBM262284 HRQ262284 HHU262284 GXY262284 GOC262284 GEG262284 FUK262284 FKO262284 FAS262284 EQW262284 EHA262284 DXE262284 DNI262284 DDM262284 CTQ262284 CJU262284 BZY262284 BQC262284 BGG262284 AWK262284 AMO262284 ACS262284 SW262284 JA262284 B262284 WVM196748 WLQ196748 WBU196748 VRY196748 VIC196748 UYG196748 UOK196748 UEO196748 TUS196748 TKW196748 TBA196748 SRE196748 SHI196748 RXM196748 RNQ196748 RDU196748 QTY196748 QKC196748 QAG196748 PQK196748 PGO196748 OWS196748 OMW196748 ODA196748 NTE196748 NJI196748 MZM196748 MPQ196748 MFU196748 LVY196748 LMC196748 LCG196748 KSK196748 KIO196748 JYS196748 JOW196748 JFA196748 IVE196748 ILI196748 IBM196748 HRQ196748 HHU196748 GXY196748 GOC196748 GEG196748 FUK196748 FKO196748 FAS196748 EQW196748 EHA196748 DXE196748 DNI196748 DDM196748 CTQ196748 CJU196748 BZY196748 BQC196748 BGG196748 AWK196748 AMO196748 ACS196748 SW196748 JA196748 B196748 WVM131212 WLQ131212 WBU131212 VRY131212 VIC131212 UYG131212 UOK131212 UEO131212 TUS131212 TKW131212 TBA131212 SRE131212 SHI131212 RXM131212 RNQ131212 RDU131212 QTY131212 QKC131212 QAG131212 PQK131212 PGO131212 OWS131212 OMW131212 ODA131212 NTE131212 NJI131212 MZM131212 MPQ131212 MFU131212 LVY131212 LMC131212 LCG131212 KSK131212 KIO131212 JYS131212 JOW131212 JFA131212 IVE131212 ILI131212 IBM131212 HRQ131212 HHU131212 GXY131212 GOC131212 GEG131212 FUK131212 FKO131212 FAS131212 EQW131212 EHA131212 DXE131212 DNI131212 DDM131212 CTQ131212 CJU131212 BZY131212 BQC131212 BGG131212 AWK131212 AMO131212 ACS131212 SW131212 JA131212 B131212 WVM65676 WLQ65676 WBU65676 VRY65676 VIC65676 UYG65676 UOK65676 UEO65676 TUS65676 TKW65676 TBA65676 SRE65676 SHI65676 RXM65676 RNQ65676 RDU65676 QTY65676 QKC65676 QAG65676 PQK65676 PGO65676 OWS65676 OMW65676 ODA65676 NTE65676 NJI65676 MZM65676 MPQ65676 MFU65676 LVY65676 LMC65676 LCG65676 KSK65676 KIO65676 JYS65676 JOW65676 JFA65676 IVE65676 ILI65676 IBM65676 HRQ65676 HHU65676 GXY65676 GOC65676 GEG65676 FUK65676 FKO65676 FAS65676 EQW65676 EHA65676 DXE65676 DNI65676 DDM65676 CTQ65676 CJU65676 BZY65676 BQC65676 BGG65676 AWK65676 AMO65676 ACS65676 SW65676 JA65676 B65676 WVO983191:WVO983196 WLS983191:WLS983196 WBW983191:WBW983196 VSA983191:VSA983196 VIE983191:VIE983196 UYI983191:UYI983196 UOM983191:UOM983196 UEQ983191:UEQ983196 TUU983191:TUU983196 TKY983191:TKY983196 TBC983191:TBC983196 SRG983191:SRG983196 SHK983191:SHK983196 RXO983191:RXO983196 RNS983191:RNS983196 RDW983191:RDW983196 QUA983191:QUA983196 QKE983191:QKE983196 QAI983191:QAI983196 PQM983191:PQM983196 PGQ983191:PGQ983196 OWU983191:OWU983196 OMY983191:OMY983196 ODC983191:ODC983196 NTG983191:NTG983196 NJK983191:NJK983196 MZO983191:MZO983196 MPS983191:MPS983196 MFW983191:MFW983196 LWA983191:LWA983196 LME983191:LME983196 LCI983191:LCI983196 KSM983191:KSM983196 KIQ983191:KIQ983196 JYU983191:JYU983196 JOY983191:JOY983196 JFC983191:JFC983196 IVG983191:IVG983196 ILK983191:ILK983196 IBO983191:IBO983196 HRS983191:HRS983196 HHW983191:HHW983196 GYA983191:GYA983196 GOE983191:GOE983196 GEI983191:GEI983196 FUM983191:FUM983196 FKQ983191:FKQ983196 FAU983191:FAU983196 EQY983191:EQY983196 EHC983191:EHC983196 DXG983191:DXG983196 DNK983191:DNK983196 DDO983191:DDO983196 CTS983191:CTS983196 CJW983191:CJW983196 CAA983191:CAA983196 BQE983191:BQE983196 BGI983191:BGI983196 AWM983191:AWM983196 AMQ983191:AMQ983196 ACU983191:ACU983196 SY983191:SY983196 JC983191:JC983196 D983191:E983196 WVO917655:WVO917660 WLS917655:WLS917660 WBW917655:WBW917660 VSA917655:VSA917660 VIE917655:VIE917660 UYI917655:UYI917660 UOM917655:UOM917660 UEQ917655:UEQ917660 TUU917655:TUU917660 TKY917655:TKY917660 TBC917655:TBC917660 SRG917655:SRG917660 SHK917655:SHK917660 RXO917655:RXO917660 RNS917655:RNS917660 RDW917655:RDW917660 QUA917655:QUA917660 QKE917655:QKE917660 QAI917655:QAI917660 PQM917655:PQM917660 PGQ917655:PGQ917660 OWU917655:OWU917660 OMY917655:OMY917660 ODC917655:ODC917660 NTG917655:NTG917660 NJK917655:NJK917660 MZO917655:MZO917660 MPS917655:MPS917660 MFW917655:MFW917660 LWA917655:LWA917660 LME917655:LME917660 LCI917655:LCI917660 KSM917655:KSM917660 KIQ917655:KIQ917660 JYU917655:JYU917660 JOY917655:JOY917660 JFC917655:JFC917660 IVG917655:IVG917660 ILK917655:ILK917660 IBO917655:IBO917660 HRS917655:HRS917660 HHW917655:HHW917660 GYA917655:GYA917660 GOE917655:GOE917660 GEI917655:GEI917660 FUM917655:FUM917660 FKQ917655:FKQ917660 FAU917655:FAU917660 EQY917655:EQY917660 EHC917655:EHC917660 DXG917655:DXG917660 DNK917655:DNK917660 DDO917655:DDO917660 CTS917655:CTS917660 CJW917655:CJW917660 CAA917655:CAA917660 BQE917655:BQE917660 BGI917655:BGI917660 AWM917655:AWM917660 AMQ917655:AMQ917660 ACU917655:ACU917660 SY917655:SY917660 JC917655:JC917660 D917655:E917660 WVO852119:WVO852124 WLS852119:WLS852124 WBW852119:WBW852124 VSA852119:VSA852124 VIE852119:VIE852124 UYI852119:UYI852124 UOM852119:UOM852124 UEQ852119:UEQ852124 TUU852119:TUU852124 TKY852119:TKY852124 TBC852119:TBC852124 SRG852119:SRG852124 SHK852119:SHK852124 RXO852119:RXO852124 RNS852119:RNS852124 RDW852119:RDW852124 QUA852119:QUA852124 QKE852119:QKE852124 QAI852119:QAI852124 PQM852119:PQM852124 PGQ852119:PGQ852124 OWU852119:OWU852124 OMY852119:OMY852124 ODC852119:ODC852124 NTG852119:NTG852124 NJK852119:NJK852124 MZO852119:MZO852124 MPS852119:MPS852124 MFW852119:MFW852124 LWA852119:LWA852124 LME852119:LME852124 LCI852119:LCI852124 KSM852119:KSM852124 KIQ852119:KIQ852124 JYU852119:JYU852124 JOY852119:JOY852124 JFC852119:JFC852124 IVG852119:IVG852124 ILK852119:ILK852124 IBO852119:IBO852124 HRS852119:HRS852124 HHW852119:HHW852124 GYA852119:GYA852124 GOE852119:GOE852124 GEI852119:GEI852124 FUM852119:FUM852124 FKQ852119:FKQ852124 FAU852119:FAU852124 EQY852119:EQY852124 EHC852119:EHC852124 DXG852119:DXG852124 DNK852119:DNK852124 DDO852119:DDO852124 CTS852119:CTS852124 CJW852119:CJW852124 CAA852119:CAA852124 BQE852119:BQE852124 BGI852119:BGI852124 AWM852119:AWM852124 AMQ852119:AMQ852124 ACU852119:ACU852124 SY852119:SY852124 JC852119:JC852124 D852119:E852124 WVO786583:WVO786588 WLS786583:WLS786588 WBW786583:WBW786588 VSA786583:VSA786588 VIE786583:VIE786588 UYI786583:UYI786588 UOM786583:UOM786588 UEQ786583:UEQ786588 TUU786583:TUU786588 TKY786583:TKY786588 TBC786583:TBC786588 SRG786583:SRG786588 SHK786583:SHK786588 RXO786583:RXO786588 RNS786583:RNS786588 RDW786583:RDW786588 QUA786583:QUA786588 QKE786583:QKE786588 QAI786583:QAI786588 PQM786583:PQM786588 PGQ786583:PGQ786588 OWU786583:OWU786588 OMY786583:OMY786588 ODC786583:ODC786588 NTG786583:NTG786588 NJK786583:NJK786588 MZO786583:MZO786588 MPS786583:MPS786588 MFW786583:MFW786588 LWA786583:LWA786588 LME786583:LME786588 LCI786583:LCI786588 KSM786583:KSM786588 KIQ786583:KIQ786588 JYU786583:JYU786588 JOY786583:JOY786588 JFC786583:JFC786588 IVG786583:IVG786588 ILK786583:ILK786588 IBO786583:IBO786588 HRS786583:HRS786588 HHW786583:HHW786588 GYA786583:GYA786588 GOE786583:GOE786588 GEI786583:GEI786588 FUM786583:FUM786588 FKQ786583:FKQ786588 FAU786583:FAU786588 EQY786583:EQY786588 EHC786583:EHC786588 DXG786583:DXG786588 DNK786583:DNK786588 DDO786583:DDO786588 CTS786583:CTS786588 CJW786583:CJW786588 CAA786583:CAA786588 BQE786583:BQE786588 BGI786583:BGI786588 AWM786583:AWM786588 AMQ786583:AMQ786588 ACU786583:ACU786588 SY786583:SY786588 JC786583:JC786588 D786583:E786588 WVO721047:WVO721052 WLS721047:WLS721052 WBW721047:WBW721052 VSA721047:VSA721052 VIE721047:VIE721052 UYI721047:UYI721052 UOM721047:UOM721052 UEQ721047:UEQ721052 TUU721047:TUU721052 TKY721047:TKY721052 TBC721047:TBC721052 SRG721047:SRG721052 SHK721047:SHK721052 RXO721047:RXO721052 RNS721047:RNS721052 RDW721047:RDW721052 QUA721047:QUA721052 QKE721047:QKE721052 QAI721047:QAI721052 PQM721047:PQM721052 PGQ721047:PGQ721052 OWU721047:OWU721052 OMY721047:OMY721052 ODC721047:ODC721052 NTG721047:NTG721052 NJK721047:NJK721052 MZO721047:MZO721052 MPS721047:MPS721052 MFW721047:MFW721052 LWA721047:LWA721052 LME721047:LME721052 LCI721047:LCI721052 KSM721047:KSM721052 KIQ721047:KIQ721052 JYU721047:JYU721052 JOY721047:JOY721052 JFC721047:JFC721052 IVG721047:IVG721052 ILK721047:ILK721052 IBO721047:IBO721052 HRS721047:HRS721052 HHW721047:HHW721052 GYA721047:GYA721052 GOE721047:GOE721052 GEI721047:GEI721052 FUM721047:FUM721052 FKQ721047:FKQ721052 FAU721047:FAU721052 EQY721047:EQY721052 EHC721047:EHC721052 DXG721047:DXG721052 DNK721047:DNK721052 DDO721047:DDO721052 CTS721047:CTS721052 CJW721047:CJW721052 CAA721047:CAA721052 BQE721047:BQE721052 BGI721047:BGI721052 AWM721047:AWM721052 AMQ721047:AMQ721052 ACU721047:ACU721052 SY721047:SY721052 JC721047:JC721052 D721047:E721052 WVO655511:WVO655516 WLS655511:WLS655516 WBW655511:WBW655516 VSA655511:VSA655516 VIE655511:VIE655516 UYI655511:UYI655516 UOM655511:UOM655516 UEQ655511:UEQ655516 TUU655511:TUU655516 TKY655511:TKY655516 TBC655511:TBC655516 SRG655511:SRG655516 SHK655511:SHK655516 RXO655511:RXO655516 RNS655511:RNS655516 RDW655511:RDW655516 QUA655511:QUA655516 QKE655511:QKE655516 QAI655511:QAI655516 PQM655511:PQM655516 PGQ655511:PGQ655516 OWU655511:OWU655516 OMY655511:OMY655516 ODC655511:ODC655516 NTG655511:NTG655516 NJK655511:NJK655516 MZO655511:MZO655516 MPS655511:MPS655516 MFW655511:MFW655516 LWA655511:LWA655516 LME655511:LME655516 LCI655511:LCI655516 KSM655511:KSM655516 KIQ655511:KIQ655516 JYU655511:JYU655516 JOY655511:JOY655516 JFC655511:JFC655516 IVG655511:IVG655516 ILK655511:ILK655516 IBO655511:IBO655516 HRS655511:HRS655516 HHW655511:HHW655516 GYA655511:GYA655516 GOE655511:GOE655516 GEI655511:GEI655516 FUM655511:FUM655516 FKQ655511:FKQ655516 FAU655511:FAU655516 EQY655511:EQY655516 EHC655511:EHC655516 DXG655511:DXG655516 DNK655511:DNK655516 DDO655511:DDO655516 CTS655511:CTS655516 CJW655511:CJW655516 CAA655511:CAA655516 BQE655511:BQE655516 BGI655511:BGI655516 AWM655511:AWM655516 AMQ655511:AMQ655516 ACU655511:ACU655516 SY655511:SY655516 JC655511:JC655516 D655511:E655516 WVO589975:WVO589980 WLS589975:WLS589980 WBW589975:WBW589980 VSA589975:VSA589980 VIE589975:VIE589980 UYI589975:UYI589980 UOM589975:UOM589980 UEQ589975:UEQ589980 TUU589975:TUU589980 TKY589975:TKY589980 TBC589975:TBC589980 SRG589975:SRG589980 SHK589975:SHK589980 RXO589975:RXO589980 RNS589975:RNS589980 RDW589975:RDW589980 QUA589975:QUA589980 QKE589975:QKE589980 QAI589975:QAI589980 PQM589975:PQM589980 PGQ589975:PGQ589980 OWU589975:OWU589980 OMY589975:OMY589980 ODC589975:ODC589980 NTG589975:NTG589980 NJK589975:NJK589980 MZO589975:MZO589980 MPS589975:MPS589980 MFW589975:MFW589980 LWA589975:LWA589980 LME589975:LME589980 LCI589975:LCI589980 KSM589975:KSM589980 KIQ589975:KIQ589980 JYU589975:JYU589980 JOY589975:JOY589980 JFC589975:JFC589980 IVG589975:IVG589980 ILK589975:ILK589980 IBO589975:IBO589980 HRS589975:HRS589980 HHW589975:HHW589980 GYA589975:GYA589980 GOE589975:GOE589980 GEI589975:GEI589980 FUM589975:FUM589980 FKQ589975:FKQ589980 FAU589975:FAU589980 EQY589975:EQY589980 EHC589975:EHC589980 DXG589975:DXG589980 DNK589975:DNK589980 DDO589975:DDO589980 CTS589975:CTS589980 CJW589975:CJW589980 CAA589975:CAA589980 BQE589975:BQE589980 BGI589975:BGI589980 AWM589975:AWM589980 AMQ589975:AMQ589980 ACU589975:ACU589980 SY589975:SY589980 JC589975:JC589980 D589975:E589980 WVO524439:WVO524444 WLS524439:WLS524444 WBW524439:WBW524444 VSA524439:VSA524444 VIE524439:VIE524444 UYI524439:UYI524444 UOM524439:UOM524444 UEQ524439:UEQ524444 TUU524439:TUU524444 TKY524439:TKY524444 TBC524439:TBC524444 SRG524439:SRG524444 SHK524439:SHK524444 RXO524439:RXO524444 RNS524439:RNS524444 RDW524439:RDW524444 QUA524439:QUA524444 QKE524439:QKE524444 QAI524439:QAI524444 PQM524439:PQM524444 PGQ524439:PGQ524444 OWU524439:OWU524444 OMY524439:OMY524444 ODC524439:ODC524444 NTG524439:NTG524444 NJK524439:NJK524444 MZO524439:MZO524444 MPS524439:MPS524444 MFW524439:MFW524444 LWA524439:LWA524444 LME524439:LME524444 LCI524439:LCI524444 KSM524439:KSM524444 KIQ524439:KIQ524444 JYU524439:JYU524444 JOY524439:JOY524444 JFC524439:JFC524444 IVG524439:IVG524444 ILK524439:ILK524444 IBO524439:IBO524444 HRS524439:HRS524444 HHW524439:HHW524444 GYA524439:GYA524444 GOE524439:GOE524444 GEI524439:GEI524444 FUM524439:FUM524444 FKQ524439:FKQ524444 FAU524439:FAU524444 EQY524439:EQY524444 EHC524439:EHC524444 DXG524439:DXG524444 DNK524439:DNK524444 DDO524439:DDO524444 CTS524439:CTS524444 CJW524439:CJW524444 CAA524439:CAA524444 BQE524439:BQE524444 BGI524439:BGI524444 AWM524439:AWM524444 AMQ524439:AMQ524444 ACU524439:ACU524444 SY524439:SY524444 JC524439:JC524444 D524439:E524444 WVO458903:WVO458908 WLS458903:WLS458908 WBW458903:WBW458908 VSA458903:VSA458908 VIE458903:VIE458908 UYI458903:UYI458908 UOM458903:UOM458908 UEQ458903:UEQ458908 TUU458903:TUU458908 TKY458903:TKY458908 TBC458903:TBC458908 SRG458903:SRG458908 SHK458903:SHK458908 RXO458903:RXO458908 RNS458903:RNS458908 RDW458903:RDW458908 QUA458903:QUA458908 QKE458903:QKE458908 QAI458903:QAI458908 PQM458903:PQM458908 PGQ458903:PGQ458908 OWU458903:OWU458908 OMY458903:OMY458908 ODC458903:ODC458908 NTG458903:NTG458908 NJK458903:NJK458908 MZO458903:MZO458908 MPS458903:MPS458908 MFW458903:MFW458908 LWA458903:LWA458908 LME458903:LME458908 LCI458903:LCI458908 KSM458903:KSM458908 KIQ458903:KIQ458908 JYU458903:JYU458908 JOY458903:JOY458908 JFC458903:JFC458908 IVG458903:IVG458908 ILK458903:ILK458908 IBO458903:IBO458908 HRS458903:HRS458908 HHW458903:HHW458908 GYA458903:GYA458908 GOE458903:GOE458908 GEI458903:GEI458908 FUM458903:FUM458908 FKQ458903:FKQ458908 FAU458903:FAU458908 EQY458903:EQY458908 EHC458903:EHC458908 DXG458903:DXG458908 DNK458903:DNK458908 DDO458903:DDO458908 CTS458903:CTS458908 CJW458903:CJW458908 CAA458903:CAA458908 BQE458903:BQE458908 BGI458903:BGI458908 AWM458903:AWM458908 AMQ458903:AMQ458908 ACU458903:ACU458908 SY458903:SY458908 JC458903:JC458908 D458903:E458908 WVO393367:WVO393372 WLS393367:WLS393372 WBW393367:WBW393372 VSA393367:VSA393372 VIE393367:VIE393372 UYI393367:UYI393372 UOM393367:UOM393372 UEQ393367:UEQ393372 TUU393367:TUU393372 TKY393367:TKY393372 TBC393367:TBC393372 SRG393367:SRG393372 SHK393367:SHK393372 RXO393367:RXO393372 RNS393367:RNS393372 RDW393367:RDW393372 QUA393367:QUA393372 QKE393367:QKE393372 QAI393367:QAI393372 PQM393367:PQM393372 PGQ393367:PGQ393372 OWU393367:OWU393372 OMY393367:OMY393372 ODC393367:ODC393372 NTG393367:NTG393372 NJK393367:NJK393372 MZO393367:MZO393372 MPS393367:MPS393372 MFW393367:MFW393372 LWA393367:LWA393372 LME393367:LME393372 LCI393367:LCI393372 KSM393367:KSM393372 KIQ393367:KIQ393372 JYU393367:JYU393372 JOY393367:JOY393372 JFC393367:JFC393372 IVG393367:IVG393372 ILK393367:ILK393372 IBO393367:IBO393372 HRS393367:HRS393372 HHW393367:HHW393372 GYA393367:GYA393372 GOE393367:GOE393372 GEI393367:GEI393372 FUM393367:FUM393372 FKQ393367:FKQ393372 FAU393367:FAU393372 EQY393367:EQY393372 EHC393367:EHC393372 DXG393367:DXG393372 DNK393367:DNK393372 DDO393367:DDO393372 CTS393367:CTS393372 CJW393367:CJW393372 CAA393367:CAA393372 BQE393367:BQE393372 BGI393367:BGI393372 AWM393367:AWM393372 AMQ393367:AMQ393372 ACU393367:ACU393372 SY393367:SY393372 JC393367:JC393372 D393367:E393372 WVO327831:WVO327836 WLS327831:WLS327836 WBW327831:WBW327836 VSA327831:VSA327836 VIE327831:VIE327836 UYI327831:UYI327836 UOM327831:UOM327836 UEQ327831:UEQ327836 TUU327831:TUU327836 TKY327831:TKY327836 TBC327831:TBC327836 SRG327831:SRG327836 SHK327831:SHK327836 RXO327831:RXO327836 RNS327831:RNS327836 RDW327831:RDW327836 QUA327831:QUA327836 QKE327831:QKE327836 QAI327831:QAI327836 PQM327831:PQM327836 PGQ327831:PGQ327836 OWU327831:OWU327836 OMY327831:OMY327836 ODC327831:ODC327836 NTG327831:NTG327836 NJK327831:NJK327836 MZO327831:MZO327836 MPS327831:MPS327836 MFW327831:MFW327836 LWA327831:LWA327836 LME327831:LME327836 LCI327831:LCI327836 KSM327831:KSM327836 KIQ327831:KIQ327836 JYU327831:JYU327836 JOY327831:JOY327836 JFC327831:JFC327836 IVG327831:IVG327836 ILK327831:ILK327836 IBO327831:IBO327836 HRS327831:HRS327836 HHW327831:HHW327836 GYA327831:GYA327836 GOE327831:GOE327836 GEI327831:GEI327836 FUM327831:FUM327836 FKQ327831:FKQ327836 FAU327831:FAU327836 EQY327831:EQY327836 EHC327831:EHC327836 DXG327831:DXG327836 DNK327831:DNK327836 DDO327831:DDO327836 CTS327831:CTS327836 CJW327831:CJW327836 CAA327831:CAA327836 BQE327831:BQE327836 BGI327831:BGI327836 AWM327831:AWM327836 AMQ327831:AMQ327836 ACU327831:ACU327836 SY327831:SY327836 JC327831:JC327836 D327831:E327836 WVO262295:WVO262300 WLS262295:WLS262300 WBW262295:WBW262300 VSA262295:VSA262300 VIE262295:VIE262300 UYI262295:UYI262300 UOM262295:UOM262300 UEQ262295:UEQ262300 TUU262295:TUU262300 TKY262295:TKY262300 TBC262295:TBC262300 SRG262295:SRG262300 SHK262295:SHK262300 RXO262295:RXO262300 RNS262295:RNS262300 RDW262295:RDW262300 QUA262295:QUA262300 QKE262295:QKE262300 QAI262295:QAI262300 PQM262295:PQM262300 PGQ262295:PGQ262300 OWU262295:OWU262300 OMY262295:OMY262300 ODC262295:ODC262300 NTG262295:NTG262300 NJK262295:NJK262300 MZO262295:MZO262300 MPS262295:MPS262300 MFW262295:MFW262300 LWA262295:LWA262300 LME262295:LME262300 LCI262295:LCI262300 KSM262295:KSM262300 KIQ262295:KIQ262300 JYU262295:JYU262300 JOY262295:JOY262300 JFC262295:JFC262300 IVG262295:IVG262300 ILK262295:ILK262300 IBO262295:IBO262300 HRS262295:HRS262300 HHW262295:HHW262300 GYA262295:GYA262300 GOE262295:GOE262300 GEI262295:GEI262300 FUM262295:FUM262300 FKQ262295:FKQ262300 FAU262295:FAU262300 EQY262295:EQY262300 EHC262295:EHC262300 DXG262295:DXG262300 DNK262295:DNK262300 DDO262295:DDO262300 CTS262295:CTS262300 CJW262295:CJW262300 CAA262295:CAA262300 BQE262295:BQE262300 BGI262295:BGI262300 AWM262295:AWM262300 AMQ262295:AMQ262300 ACU262295:ACU262300 SY262295:SY262300 JC262295:JC262300 D262295:E262300 WVO196759:WVO196764 WLS196759:WLS196764 WBW196759:WBW196764 VSA196759:VSA196764 VIE196759:VIE196764 UYI196759:UYI196764 UOM196759:UOM196764 UEQ196759:UEQ196764 TUU196759:TUU196764 TKY196759:TKY196764 TBC196759:TBC196764 SRG196759:SRG196764 SHK196759:SHK196764 RXO196759:RXO196764 RNS196759:RNS196764 RDW196759:RDW196764 QUA196759:QUA196764 QKE196759:QKE196764 QAI196759:QAI196764 PQM196759:PQM196764 PGQ196759:PGQ196764 OWU196759:OWU196764 OMY196759:OMY196764 ODC196759:ODC196764 NTG196759:NTG196764 NJK196759:NJK196764 MZO196759:MZO196764 MPS196759:MPS196764 MFW196759:MFW196764 LWA196759:LWA196764 LME196759:LME196764 LCI196759:LCI196764 KSM196759:KSM196764 KIQ196759:KIQ196764 JYU196759:JYU196764 JOY196759:JOY196764 JFC196759:JFC196764 IVG196759:IVG196764 ILK196759:ILK196764 IBO196759:IBO196764 HRS196759:HRS196764 HHW196759:HHW196764 GYA196759:GYA196764 GOE196759:GOE196764 GEI196759:GEI196764 FUM196759:FUM196764 FKQ196759:FKQ196764 FAU196759:FAU196764 EQY196759:EQY196764 EHC196759:EHC196764 DXG196759:DXG196764 DNK196759:DNK196764 DDO196759:DDO196764 CTS196759:CTS196764 CJW196759:CJW196764 CAA196759:CAA196764 BQE196759:BQE196764 BGI196759:BGI196764 AWM196759:AWM196764 AMQ196759:AMQ196764 ACU196759:ACU196764 SY196759:SY196764 JC196759:JC196764 D196759:E196764 WVO131223:WVO131228 WLS131223:WLS131228 WBW131223:WBW131228 VSA131223:VSA131228 VIE131223:VIE131228 UYI131223:UYI131228 UOM131223:UOM131228 UEQ131223:UEQ131228 TUU131223:TUU131228 TKY131223:TKY131228 TBC131223:TBC131228 SRG131223:SRG131228 SHK131223:SHK131228 RXO131223:RXO131228 RNS131223:RNS131228 RDW131223:RDW131228 QUA131223:QUA131228 QKE131223:QKE131228 QAI131223:QAI131228 PQM131223:PQM131228 PGQ131223:PGQ131228 OWU131223:OWU131228 OMY131223:OMY131228 ODC131223:ODC131228 NTG131223:NTG131228 NJK131223:NJK131228 MZO131223:MZO131228 MPS131223:MPS131228 MFW131223:MFW131228 LWA131223:LWA131228 LME131223:LME131228 LCI131223:LCI131228 KSM131223:KSM131228 KIQ131223:KIQ131228 JYU131223:JYU131228 JOY131223:JOY131228 JFC131223:JFC131228 IVG131223:IVG131228 ILK131223:ILK131228 IBO131223:IBO131228 HRS131223:HRS131228 HHW131223:HHW131228 GYA131223:GYA131228 GOE131223:GOE131228 GEI131223:GEI131228 FUM131223:FUM131228 FKQ131223:FKQ131228 FAU131223:FAU131228 EQY131223:EQY131228 EHC131223:EHC131228 DXG131223:DXG131228 DNK131223:DNK131228 DDO131223:DDO131228 CTS131223:CTS131228 CJW131223:CJW131228 CAA131223:CAA131228 BQE131223:BQE131228 BGI131223:BGI131228 AWM131223:AWM131228 AMQ131223:AMQ131228 ACU131223:ACU131228 SY131223:SY131228 JC131223:JC131228 D131223:E131228 WVO65687:WVO65692 WLS65687:WLS65692 WBW65687:WBW65692 VSA65687:VSA65692 VIE65687:VIE65692 UYI65687:UYI65692 UOM65687:UOM65692 UEQ65687:UEQ65692 TUU65687:TUU65692 TKY65687:TKY65692 TBC65687:TBC65692 SRG65687:SRG65692 SHK65687:SHK65692 RXO65687:RXO65692 RNS65687:RNS65692 RDW65687:RDW65692 QUA65687:QUA65692 QKE65687:QKE65692 QAI65687:QAI65692 PQM65687:PQM65692 PGQ65687:PGQ65692 OWU65687:OWU65692 OMY65687:OMY65692 ODC65687:ODC65692 NTG65687:NTG65692 NJK65687:NJK65692 MZO65687:MZO65692 MPS65687:MPS65692 MFW65687:MFW65692 LWA65687:LWA65692 LME65687:LME65692 LCI65687:LCI65692 KSM65687:KSM65692 KIQ65687:KIQ65692 JYU65687:JYU65692 JOY65687:JOY65692 JFC65687:JFC65692 IVG65687:IVG65692 ILK65687:ILK65692 IBO65687:IBO65692 HRS65687:HRS65692 HHW65687:HHW65692 GYA65687:GYA65692 GOE65687:GOE65692 GEI65687:GEI65692 FUM65687:FUM65692 FKQ65687:FKQ65692 FAU65687:FAU65692 EQY65687:EQY65692 EHC65687:EHC65692 DXG65687:DXG65692 DNK65687:DNK65692 DDO65687:DDO65692 CTS65687:CTS65692 CJW65687:CJW65692 CAA65687:CAA65692 BQE65687:BQE65692 BGI65687:BGI65692 AWM65687:AWM65692 AMQ65687:AMQ65692 ACU65687:ACU65692 SY65687:SY65692 JC65687:JC65692 D65687:E65692 WVO983199:WVO983204 WLS983199:WLS983204 WBW983199:WBW983204 VSA983199:VSA983204 VIE983199:VIE983204 UYI983199:UYI983204 UOM983199:UOM983204 UEQ983199:UEQ983204 TUU983199:TUU983204 TKY983199:TKY983204 TBC983199:TBC983204 SRG983199:SRG983204 SHK983199:SHK983204 RXO983199:RXO983204 RNS983199:RNS983204 RDW983199:RDW983204 QUA983199:QUA983204 QKE983199:QKE983204 QAI983199:QAI983204 PQM983199:PQM983204 PGQ983199:PGQ983204 OWU983199:OWU983204 OMY983199:OMY983204 ODC983199:ODC983204 NTG983199:NTG983204 NJK983199:NJK983204 MZO983199:MZO983204 MPS983199:MPS983204 MFW983199:MFW983204 LWA983199:LWA983204 LME983199:LME983204 LCI983199:LCI983204 KSM983199:KSM983204 KIQ983199:KIQ983204 JYU983199:JYU983204 JOY983199:JOY983204 JFC983199:JFC983204 IVG983199:IVG983204 ILK983199:ILK983204 IBO983199:IBO983204 HRS983199:HRS983204 HHW983199:HHW983204 GYA983199:GYA983204 GOE983199:GOE983204 GEI983199:GEI983204 FUM983199:FUM983204 FKQ983199:FKQ983204 FAU983199:FAU983204 EQY983199:EQY983204 EHC983199:EHC983204 DXG983199:DXG983204 DNK983199:DNK983204 DDO983199:DDO983204 CTS983199:CTS983204 CJW983199:CJW983204 CAA983199:CAA983204 BQE983199:BQE983204 BGI983199:BGI983204 AWM983199:AWM983204 AMQ983199:AMQ983204 ACU983199:ACU983204 SY983199:SY983204 JC983199:JC983204 D983199:E983204 WVO917663:WVO917668 WLS917663:WLS917668 WBW917663:WBW917668 VSA917663:VSA917668 VIE917663:VIE917668 UYI917663:UYI917668 UOM917663:UOM917668 UEQ917663:UEQ917668 TUU917663:TUU917668 TKY917663:TKY917668 TBC917663:TBC917668 SRG917663:SRG917668 SHK917663:SHK917668 RXO917663:RXO917668 RNS917663:RNS917668 RDW917663:RDW917668 QUA917663:QUA917668 QKE917663:QKE917668 QAI917663:QAI917668 PQM917663:PQM917668 PGQ917663:PGQ917668 OWU917663:OWU917668 OMY917663:OMY917668 ODC917663:ODC917668 NTG917663:NTG917668 NJK917663:NJK917668 MZO917663:MZO917668 MPS917663:MPS917668 MFW917663:MFW917668 LWA917663:LWA917668 LME917663:LME917668 LCI917663:LCI917668 KSM917663:KSM917668 KIQ917663:KIQ917668 JYU917663:JYU917668 JOY917663:JOY917668 JFC917663:JFC917668 IVG917663:IVG917668 ILK917663:ILK917668 IBO917663:IBO917668 HRS917663:HRS917668 HHW917663:HHW917668 GYA917663:GYA917668 GOE917663:GOE917668 GEI917663:GEI917668 FUM917663:FUM917668 FKQ917663:FKQ917668 FAU917663:FAU917668 EQY917663:EQY917668 EHC917663:EHC917668 DXG917663:DXG917668 DNK917663:DNK917668 DDO917663:DDO917668 CTS917663:CTS917668 CJW917663:CJW917668 CAA917663:CAA917668 BQE917663:BQE917668 BGI917663:BGI917668 AWM917663:AWM917668 AMQ917663:AMQ917668 ACU917663:ACU917668 SY917663:SY917668 JC917663:JC917668 D917663:E917668 WVO852127:WVO852132 WLS852127:WLS852132 WBW852127:WBW852132 VSA852127:VSA852132 VIE852127:VIE852132 UYI852127:UYI852132 UOM852127:UOM852132 UEQ852127:UEQ852132 TUU852127:TUU852132 TKY852127:TKY852132 TBC852127:TBC852132 SRG852127:SRG852132 SHK852127:SHK852132 RXO852127:RXO852132 RNS852127:RNS852132 RDW852127:RDW852132 QUA852127:QUA852132 QKE852127:QKE852132 QAI852127:QAI852132 PQM852127:PQM852132 PGQ852127:PGQ852132 OWU852127:OWU852132 OMY852127:OMY852132 ODC852127:ODC852132 NTG852127:NTG852132 NJK852127:NJK852132 MZO852127:MZO852132 MPS852127:MPS852132 MFW852127:MFW852132 LWA852127:LWA852132 LME852127:LME852132 LCI852127:LCI852132 KSM852127:KSM852132 KIQ852127:KIQ852132 JYU852127:JYU852132 JOY852127:JOY852132 JFC852127:JFC852132 IVG852127:IVG852132 ILK852127:ILK852132 IBO852127:IBO852132 HRS852127:HRS852132 HHW852127:HHW852132 GYA852127:GYA852132 GOE852127:GOE852132 GEI852127:GEI852132 FUM852127:FUM852132 FKQ852127:FKQ852132 FAU852127:FAU852132 EQY852127:EQY852132 EHC852127:EHC852132 DXG852127:DXG852132 DNK852127:DNK852132 DDO852127:DDO852132 CTS852127:CTS852132 CJW852127:CJW852132 CAA852127:CAA852132 BQE852127:BQE852132 BGI852127:BGI852132 AWM852127:AWM852132 AMQ852127:AMQ852132 ACU852127:ACU852132 SY852127:SY852132 JC852127:JC852132 D852127:E852132 WVO786591:WVO786596 WLS786591:WLS786596 WBW786591:WBW786596 VSA786591:VSA786596 VIE786591:VIE786596 UYI786591:UYI786596 UOM786591:UOM786596 UEQ786591:UEQ786596 TUU786591:TUU786596 TKY786591:TKY786596 TBC786591:TBC786596 SRG786591:SRG786596 SHK786591:SHK786596 RXO786591:RXO786596 RNS786591:RNS786596 RDW786591:RDW786596 QUA786591:QUA786596 QKE786591:QKE786596 QAI786591:QAI786596 PQM786591:PQM786596 PGQ786591:PGQ786596 OWU786591:OWU786596 OMY786591:OMY786596 ODC786591:ODC786596 NTG786591:NTG786596 NJK786591:NJK786596 MZO786591:MZO786596 MPS786591:MPS786596 MFW786591:MFW786596 LWA786591:LWA786596 LME786591:LME786596 LCI786591:LCI786596 KSM786591:KSM786596 KIQ786591:KIQ786596 JYU786591:JYU786596 JOY786591:JOY786596 JFC786591:JFC786596 IVG786591:IVG786596 ILK786591:ILK786596 IBO786591:IBO786596 HRS786591:HRS786596 HHW786591:HHW786596 GYA786591:GYA786596 GOE786591:GOE786596 GEI786591:GEI786596 FUM786591:FUM786596 FKQ786591:FKQ786596 FAU786591:FAU786596 EQY786591:EQY786596 EHC786591:EHC786596 DXG786591:DXG786596 DNK786591:DNK786596 DDO786591:DDO786596 CTS786591:CTS786596 CJW786591:CJW786596 CAA786591:CAA786596 BQE786591:BQE786596 BGI786591:BGI786596 AWM786591:AWM786596 AMQ786591:AMQ786596 ACU786591:ACU786596 SY786591:SY786596 JC786591:JC786596 D786591:E786596 WVO721055:WVO721060 WLS721055:WLS721060 WBW721055:WBW721060 VSA721055:VSA721060 VIE721055:VIE721060 UYI721055:UYI721060 UOM721055:UOM721060 UEQ721055:UEQ721060 TUU721055:TUU721060 TKY721055:TKY721060 TBC721055:TBC721060 SRG721055:SRG721060 SHK721055:SHK721060 RXO721055:RXO721060 RNS721055:RNS721060 RDW721055:RDW721060 QUA721055:QUA721060 QKE721055:QKE721060 QAI721055:QAI721060 PQM721055:PQM721060 PGQ721055:PGQ721060 OWU721055:OWU721060 OMY721055:OMY721060 ODC721055:ODC721060 NTG721055:NTG721060 NJK721055:NJK721060 MZO721055:MZO721060 MPS721055:MPS721060 MFW721055:MFW721060 LWA721055:LWA721060 LME721055:LME721060 LCI721055:LCI721060 KSM721055:KSM721060 KIQ721055:KIQ721060 JYU721055:JYU721060 JOY721055:JOY721060 JFC721055:JFC721060 IVG721055:IVG721060 ILK721055:ILK721060 IBO721055:IBO721060 HRS721055:HRS721060 HHW721055:HHW721060 GYA721055:GYA721060 GOE721055:GOE721060 GEI721055:GEI721060 FUM721055:FUM721060 FKQ721055:FKQ721060 FAU721055:FAU721060 EQY721055:EQY721060 EHC721055:EHC721060 DXG721055:DXG721060 DNK721055:DNK721060 DDO721055:DDO721060 CTS721055:CTS721060 CJW721055:CJW721060 CAA721055:CAA721060 BQE721055:BQE721060 BGI721055:BGI721060 AWM721055:AWM721060 AMQ721055:AMQ721060 ACU721055:ACU721060 SY721055:SY721060 JC721055:JC721060 D721055:E721060 WVO655519:WVO655524 WLS655519:WLS655524 WBW655519:WBW655524 VSA655519:VSA655524 VIE655519:VIE655524 UYI655519:UYI655524 UOM655519:UOM655524 UEQ655519:UEQ655524 TUU655519:TUU655524 TKY655519:TKY655524 TBC655519:TBC655524 SRG655519:SRG655524 SHK655519:SHK655524 RXO655519:RXO655524 RNS655519:RNS655524 RDW655519:RDW655524 QUA655519:QUA655524 QKE655519:QKE655524 QAI655519:QAI655524 PQM655519:PQM655524 PGQ655519:PGQ655524 OWU655519:OWU655524 OMY655519:OMY655524 ODC655519:ODC655524 NTG655519:NTG655524 NJK655519:NJK655524 MZO655519:MZO655524 MPS655519:MPS655524 MFW655519:MFW655524 LWA655519:LWA655524 LME655519:LME655524 LCI655519:LCI655524 KSM655519:KSM655524 KIQ655519:KIQ655524 JYU655519:JYU655524 JOY655519:JOY655524 JFC655519:JFC655524 IVG655519:IVG655524 ILK655519:ILK655524 IBO655519:IBO655524 HRS655519:HRS655524 HHW655519:HHW655524 GYA655519:GYA655524 GOE655519:GOE655524 GEI655519:GEI655524 FUM655519:FUM655524 FKQ655519:FKQ655524 FAU655519:FAU655524 EQY655519:EQY655524 EHC655519:EHC655524 DXG655519:DXG655524 DNK655519:DNK655524 DDO655519:DDO655524 CTS655519:CTS655524 CJW655519:CJW655524 CAA655519:CAA655524 BQE655519:BQE655524 BGI655519:BGI655524 AWM655519:AWM655524 AMQ655519:AMQ655524 ACU655519:ACU655524 SY655519:SY655524 JC655519:JC655524 D655519:E655524 WVO589983:WVO589988 WLS589983:WLS589988 WBW589983:WBW589988 VSA589983:VSA589988 VIE589983:VIE589988 UYI589983:UYI589988 UOM589983:UOM589988 UEQ589983:UEQ589988 TUU589983:TUU589988 TKY589983:TKY589988 TBC589983:TBC589988 SRG589983:SRG589988 SHK589983:SHK589988 RXO589983:RXO589988 RNS589983:RNS589988 RDW589983:RDW589988 QUA589983:QUA589988 QKE589983:QKE589988 QAI589983:QAI589988 PQM589983:PQM589988 PGQ589983:PGQ589988 OWU589983:OWU589988 OMY589983:OMY589988 ODC589983:ODC589988 NTG589983:NTG589988 NJK589983:NJK589988 MZO589983:MZO589988 MPS589983:MPS589988 MFW589983:MFW589988 LWA589983:LWA589988 LME589983:LME589988 LCI589983:LCI589988 KSM589983:KSM589988 KIQ589983:KIQ589988 JYU589983:JYU589988 JOY589983:JOY589988 JFC589983:JFC589988 IVG589983:IVG589988 ILK589983:ILK589988 IBO589983:IBO589988 HRS589983:HRS589988 HHW589983:HHW589988 GYA589983:GYA589988 GOE589983:GOE589988 GEI589983:GEI589988 FUM589983:FUM589988 FKQ589983:FKQ589988 FAU589983:FAU589988 EQY589983:EQY589988 EHC589983:EHC589988 DXG589983:DXG589988 DNK589983:DNK589988 DDO589983:DDO589988 CTS589983:CTS589988 CJW589983:CJW589988 CAA589983:CAA589988 BQE589983:BQE589988 BGI589983:BGI589988 AWM589983:AWM589988 AMQ589983:AMQ589988 ACU589983:ACU589988 SY589983:SY589988 JC589983:JC589988 D589983:E589988 WVO524447:WVO524452 WLS524447:WLS524452 WBW524447:WBW524452 VSA524447:VSA524452 VIE524447:VIE524452 UYI524447:UYI524452 UOM524447:UOM524452 UEQ524447:UEQ524452 TUU524447:TUU524452 TKY524447:TKY524452 TBC524447:TBC524452 SRG524447:SRG524452 SHK524447:SHK524452 RXO524447:RXO524452 RNS524447:RNS524452 RDW524447:RDW524452 QUA524447:QUA524452 QKE524447:QKE524452 QAI524447:QAI524452 PQM524447:PQM524452 PGQ524447:PGQ524452 OWU524447:OWU524452 OMY524447:OMY524452 ODC524447:ODC524452 NTG524447:NTG524452 NJK524447:NJK524452 MZO524447:MZO524452 MPS524447:MPS524452 MFW524447:MFW524452 LWA524447:LWA524452 LME524447:LME524452 LCI524447:LCI524452 KSM524447:KSM524452 KIQ524447:KIQ524452 JYU524447:JYU524452 JOY524447:JOY524452 JFC524447:JFC524452 IVG524447:IVG524452 ILK524447:ILK524452 IBO524447:IBO524452 HRS524447:HRS524452 HHW524447:HHW524452 GYA524447:GYA524452 GOE524447:GOE524452 GEI524447:GEI524452 FUM524447:FUM524452 FKQ524447:FKQ524452 FAU524447:FAU524452 EQY524447:EQY524452 EHC524447:EHC524452 DXG524447:DXG524452 DNK524447:DNK524452 DDO524447:DDO524452 CTS524447:CTS524452 CJW524447:CJW524452 CAA524447:CAA524452 BQE524447:BQE524452 BGI524447:BGI524452 AWM524447:AWM524452 AMQ524447:AMQ524452 ACU524447:ACU524452 SY524447:SY524452 JC524447:JC524452 D524447:E524452 WVO458911:WVO458916 WLS458911:WLS458916 WBW458911:WBW458916 VSA458911:VSA458916 VIE458911:VIE458916 UYI458911:UYI458916 UOM458911:UOM458916 UEQ458911:UEQ458916 TUU458911:TUU458916 TKY458911:TKY458916 TBC458911:TBC458916 SRG458911:SRG458916 SHK458911:SHK458916 RXO458911:RXO458916 RNS458911:RNS458916 RDW458911:RDW458916 QUA458911:QUA458916 QKE458911:QKE458916 QAI458911:QAI458916 PQM458911:PQM458916 PGQ458911:PGQ458916 OWU458911:OWU458916 OMY458911:OMY458916 ODC458911:ODC458916 NTG458911:NTG458916 NJK458911:NJK458916 MZO458911:MZO458916 MPS458911:MPS458916 MFW458911:MFW458916 LWA458911:LWA458916 LME458911:LME458916 LCI458911:LCI458916 KSM458911:KSM458916 KIQ458911:KIQ458916 JYU458911:JYU458916 JOY458911:JOY458916 JFC458911:JFC458916 IVG458911:IVG458916 ILK458911:ILK458916 IBO458911:IBO458916 HRS458911:HRS458916 HHW458911:HHW458916 GYA458911:GYA458916 GOE458911:GOE458916 GEI458911:GEI458916 FUM458911:FUM458916 FKQ458911:FKQ458916 FAU458911:FAU458916 EQY458911:EQY458916 EHC458911:EHC458916 DXG458911:DXG458916 DNK458911:DNK458916 DDO458911:DDO458916 CTS458911:CTS458916 CJW458911:CJW458916 CAA458911:CAA458916 BQE458911:BQE458916 BGI458911:BGI458916 AWM458911:AWM458916 AMQ458911:AMQ458916 ACU458911:ACU458916 SY458911:SY458916 JC458911:JC458916 D458911:E458916 WVO393375:WVO393380 WLS393375:WLS393380 WBW393375:WBW393380 VSA393375:VSA393380 VIE393375:VIE393380 UYI393375:UYI393380 UOM393375:UOM393380 UEQ393375:UEQ393380 TUU393375:TUU393380 TKY393375:TKY393380 TBC393375:TBC393380 SRG393375:SRG393380 SHK393375:SHK393380 RXO393375:RXO393380 RNS393375:RNS393380 RDW393375:RDW393380 QUA393375:QUA393380 QKE393375:QKE393380 QAI393375:QAI393380 PQM393375:PQM393380 PGQ393375:PGQ393380 OWU393375:OWU393380 OMY393375:OMY393380 ODC393375:ODC393380 NTG393375:NTG393380 NJK393375:NJK393380 MZO393375:MZO393380 MPS393375:MPS393380 MFW393375:MFW393380 LWA393375:LWA393380 LME393375:LME393380 LCI393375:LCI393380 KSM393375:KSM393380 KIQ393375:KIQ393380 JYU393375:JYU393380 JOY393375:JOY393380 JFC393375:JFC393380 IVG393375:IVG393380 ILK393375:ILK393380 IBO393375:IBO393380 HRS393375:HRS393380 HHW393375:HHW393380 GYA393375:GYA393380 GOE393375:GOE393380 GEI393375:GEI393380 FUM393375:FUM393380 FKQ393375:FKQ393380 FAU393375:FAU393380 EQY393375:EQY393380 EHC393375:EHC393380 DXG393375:DXG393380 DNK393375:DNK393380 DDO393375:DDO393380 CTS393375:CTS393380 CJW393375:CJW393380 CAA393375:CAA393380 BQE393375:BQE393380 BGI393375:BGI393380 AWM393375:AWM393380 AMQ393375:AMQ393380 ACU393375:ACU393380 SY393375:SY393380 JC393375:JC393380 D393375:E393380 WVO327839:WVO327844 WLS327839:WLS327844 WBW327839:WBW327844 VSA327839:VSA327844 VIE327839:VIE327844 UYI327839:UYI327844 UOM327839:UOM327844 UEQ327839:UEQ327844 TUU327839:TUU327844 TKY327839:TKY327844 TBC327839:TBC327844 SRG327839:SRG327844 SHK327839:SHK327844 RXO327839:RXO327844 RNS327839:RNS327844 RDW327839:RDW327844 QUA327839:QUA327844 QKE327839:QKE327844 QAI327839:QAI327844 PQM327839:PQM327844 PGQ327839:PGQ327844 OWU327839:OWU327844 OMY327839:OMY327844 ODC327839:ODC327844 NTG327839:NTG327844 NJK327839:NJK327844 MZO327839:MZO327844 MPS327839:MPS327844 MFW327839:MFW327844 LWA327839:LWA327844 LME327839:LME327844 LCI327839:LCI327844 KSM327839:KSM327844 KIQ327839:KIQ327844 JYU327839:JYU327844 JOY327839:JOY327844 JFC327839:JFC327844 IVG327839:IVG327844 ILK327839:ILK327844 IBO327839:IBO327844 HRS327839:HRS327844 HHW327839:HHW327844 GYA327839:GYA327844 GOE327839:GOE327844 GEI327839:GEI327844 FUM327839:FUM327844 FKQ327839:FKQ327844 FAU327839:FAU327844 EQY327839:EQY327844 EHC327839:EHC327844 DXG327839:DXG327844 DNK327839:DNK327844 DDO327839:DDO327844 CTS327839:CTS327844 CJW327839:CJW327844 CAA327839:CAA327844 BQE327839:BQE327844 BGI327839:BGI327844 AWM327839:AWM327844 AMQ327839:AMQ327844 ACU327839:ACU327844 SY327839:SY327844 JC327839:JC327844 D327839:E327844 WVO262303:WVO262308 WLS262303:WLS262308 WBW262303:WBW262308 VSA262303:VSA262308 VIE262303:VIE262308 UYI262303:UYI262308 UOM262303:UOM262308 UEQ262303:UEQ262308 TUU262303:TUU262308 TKY262303:TKY262308 TBC262303:TBC262308 SRG262303:SRG262308 SHK262303:SHK262308 RXO262303:RXO262308 RNS262303:RNS262308 RDW262303:RDW262308 QUA262303:QUA262308 QKE262303:QKE262308 QAI262303:QAI262308 PQM262303:PQM262308 PGQ262303:PGQ262308 OWU262303:OWU262308 OMY262303:OMY262308 ODC262303:ODC262308 NTG262303:NTG262308 NJK262303:NJK262308 MZO262303:MZO262308 MPS262303:MPS262308 MFW262303:MFW262308 LWA262303:LWA262308 LME262303:LME262308 LCI262303:LCI262308 KSM262303:KSM262308 KIQ262303:KIQ262308 JYU262303:JYU262308 JOY262303:JOY262308 JFC262303:JFC262308 IVG262303:IVG262308 ILK262303:ILK262308 IBO262303:IBO262308 HRS262303:HRS262308 HHW262303:HHW262308 GYA262303:GYA262308 GOE262303:GOE262308 GEI262303:GEI262308 FUM262303:FUM262308 FKQ262303:FKQ262308 FAU262303:FAU262308 EQY262303:EQY262308 EHC262303:EHC262308 DXG262303:DXG262308 DNK262303:DNK262308 DDO262303:DDO262308 CTS262303:CTS262308 CJW262303:CJW262308 CAA262303:CAA262308 BQE262303:BQE262308 BGI262303:BGI262308 AWM262303:AWM262308 AMQ262303:AMQ262308 ACU262303:ACU262308 SY262303:SY262308 JC262303:JC262308 D262303:E262308 WVO196767:WVO196772 WLS196767:WLS196772 WBW196767:WBW196772 VSA196767:VSA196772 VIE196767:VIE196772 UYI196767:UYI196772 UOM196767:UOM196772 UEQ196767:UEQ196772 TUU196767:TUU196772 TKY196767:TKY196772 TBC196767:TBC196772 SRG196767:SRG196772 SHK196767:SHK196772 RXO196767:RXO196772 RNS196767:RNS196772 RDW196767:RDW196772 QUA196767:QUA196772 QKE196767:QKE196772 QAI196767:QAI196772 PQM196767:PQM196772 PGQ196767:PGQ196772 OWU196767:OWU196772 OMY196767:OMY196772 ODC196767:ODC196772 NTG196767:NTG196772 NJK196767:NJK196772 MZO196767:MZO196772 MPS196767:MPS196772 MFW196767:MFW196772 LWA196767:LWA196772 LME196767:LME196772 LCI196767:LCI196772 KSM196767:KSM196772 KIQ196767:KIQ196772 JYU196767:JYU196772 JOY196767:JOY196772 JFC196767:JFC196772 IVG196767:IVG196772 ILK196767:ILK196772 IBO196767:IBO196772 HRS196767:HRS196772 HHW196767:HHW196772 GYA196767:GYA196772 GOE196767:GOE196772 GEI196767:GEI196772 FUM196767:FUM196772 FKQ196767:FKQ196772 FAU196767:FAU196772 EQY196767:EQY196772 EHC196767:EHC196772 DXG196767:DXG196772 DNK196767:DNK196772 DDO196767:DDO196772 CTS196767:CTS196772 CJW196767:CJW196772 CAA196767:CAA196772 BQE196767:BQE196772 BGI196767:BGI196772 AWM196767:AWM196772 AMQ196767:AMQ196772 ACU196767:ACU196772 SY196767:SY196772 JC196767:JC196772 D196767:E196772 WVO131231:WVO131236 WLS131231:WLS131236 WBW131231:WBW131236 VSA131231:VSA131236 VIE131231:VIE131236 UYI131231:UYI131236 UOM131231:UOM131236 UEQ131231:UEQ131236 TUU131231:TUU131236 TKY131231:TKY131236 TBC131231:TBC131236 SRG131231:SRG131236 SHK131231:SHK131236 RXO131231:RXO131236 RNS131231:RNS131236 RDW131231:RDW131236 QUA131231:QUA131236 QKE131231:QKE131236 QAI131231:QAI131236 PQM131231:PQM131236 PGQ131231:PGQ131236 OWU131231:OWU131236 OMY131231:OMY131236 ODC131231:ODC131236 NTG131231:NTG131236 NJK131231:NJK131236 MZO131231:MZO131236 MPS131231:MPS131236 MFW131231:MFW131236 LWA131231:LWA131236 LME131231:LME131236 LCI131231:LCI131236 KSM131231:KSM131236 KIQ131231:KIQ131236 JYU131231:JYU131236 JOY131231:JOY131236 JFC131231:JFC131236 IVG131231:IVG131236 ILK131231:ILK131236 IBO131231:IBO131236 HRS131231:HRS131236 HHW131231:HHW131236 GYA131231:GYA131236 GOE131231:GOE131236 GEI131231:GEI131236 FUM131231:FUM131236 FKQ131231:FKQ131236 FAU131231:FAU131236 EQY131231:EQY131236 EHC131231:EHC131236 DXG131231:DXG131236 DNK131231:DNK131236 DDO131231:DDO131236 CTS131231:CTS131236 CJW131231:CJW131236 CAA131231:CAA131236 BQE131231:BQE131236 BGI131231:BGI131236 AWM131231:AWM131236 AMQ131231:AMQ131236 ACU131231:ACU131236 SY131231:SY131236 JC131231:JC131236 D131231:E131236 WVO65695:WVO65700 WLS65695:WLS65700 WBW65695:WBW65700 VSA65695:VSA65700 VIE65695:VIE65700 UYI65695:UYI65700 UOM65695:UOM65700 UEQ65695:UEQ65700 TUU65695:TUU65700 TKY65695:TKY65700 TBC65695:TBC65700 SRG65695:SRG65700 SHK65695:SHK65700 RXO65695:RXO65700 RNS65695:RNS65700 RDW65695:RDW65700 QUA65695:QUA65700 QKE65695:QKE65700 QAI65695:QAI65700 PQM65695:PQM65700 PGQ65695:PGQ65700 OWU65695:OWU65700 OMY65695:OMY65700 ODC65695:ODC65700 NTG65695:NTG65700 NJK65695:NJK65700 MZO65695:MZO65700 MPS65695:MPS65700 MFW65695:MFW65700 LWA65695:LWA65700 LME65695:LME65700 LCI65695:LCI65700 KSM65695:KSM65700 KIQ65695:KIQ65700 JYU65695:JYU65700 JOY65695:JOY65700 JFC65695:JFC65700 IVG65695:IVG65700 ILK65695:ILK65700 IBO65695:IBO65700 HRS65695:HRS65700 HHW65695:HHW65700 GYA65695:GYA65700 GOE65695:GOE65700 GEI65695:GEI65700 FUM65695:FUM65700 FKQ65695:FKQ65700 FAU65695:FAU65700 EQY65695:EQY65700 EHC65695:EHC65700 DXG65695:DXG65700 DNK65695:DNK65700 DDO65695:DDO65700 CTS65695:CTS65700 CJW65695:CJW65700 CAA65695:CAA65700 BQE65695:BQE65700 BGI65695:BGI65700 AWM65695:AWM65700 AMQ65695:AMQ65700 ACU65695:ACU65700 SY65695:SY65700 JC65695:JC65700 D65695:E65700 WVO983207:WVO983212 WLS983207:WLS983212 WBW983207:WBW983212 VSA983207:VSA983212 VIE983207:VIE983212 UYI983207:UYI983212 UOM983207:UOM983212 UEQ983207:UEQ983212 TUU983207:TUU983212 TKY983207:TKY983212 TBC983207:TBC983212 SRG983207:SRG983212 SHK983207:SHK983212 RXO983207:RXO983212 RNS983207:RNS983212 RDW983207:RDW983212 QUA983207:QUA983212 QKE983207:QKE983212 QAI983207:QAI983212 PQM983207:PQM983212 PGQ983207:PGQ983212 OWU983207:OWU983212 OMY983207:OMY983212 ODC983207:ODC983212 NTG983207:NTG983212 NJK983207:NJK983212 MZO983207:MZO983212 MPS983207:MPS983212 MFW983207:MFW983212 LWA983207:LWA983212 LME983207:LME983212 LCI983207:LCI983212 KSM983207:KSM983212 KIQ983207:KIQ983212 JYU983207:JYU983212 JOY983207:JOY983212 JFC983207:JFC983212 IVG983207:IVG983212 ILK983207:ILK983212 IBO983207:IBO983212 HRS983207:HRS983212 HHW983207:HHW983212 GYA983207:GYA983212 GOE983207:GOE983212 GEI983207:GEI983212 FUM983207:FUM983212 FKQ983207:FKQ983212 FAU983207:FAU983212 EQY983207:EQY983212 EHC983207:EHC983212 DXG983207:DXG983212 DNK983207:DNK983212 DDO983207:DDO983212 CTS983207:CTS983212 CJW983207:CJW983212 CAA983207:CAA983212 BQE983207:BQE983212 BGI983207:BGI983212 AWM983207:AWM983212 AMQ983207:AMQ983212 ACU983207:ACU983212 SY983207:SY983212 JC983207:JC983212 D983207:E983212 WVO917671:WVO917676 WLS917671:WLS917676 WBW917671:WBW917676 VSA917671:VSA917676 VIE917671:VIE917676 UYI917671:UYI917676 UOM917671:UOM917676 UEQ917671:UEQ917676 TUU917671:TUU917676 TKY917671:TKY917676 TBC917671:TBC917676 SRG917671:SRG917676 SHK917671:SHK917676 RXO917671:RXO917676 RNS917671:RNS917676 RDW917671:RDW917676 QUA917671:QUA917676 QKE917671:QKE917676 QAI917671:QAI917676 PQM917671:PQM917676 PGQ917671:PGQ917676 OWU917671:OWU917676 OMY917671:OMY917676 ODC917671:ODC917676 NTG917671:NTG917676 NJK917671:NJK917676 MZO917671:MZO917676 MPS917671:MPS917676 MFW917671:MFW917676 LWA917671:LWA917676 LME917671:LME917676 LCI917671:LCI917676 KSM917671:KSM917676 KIQ917671:KIQ917676 JYU917671:JYU917676 JOY917671:JOY917676 JFC917671:JFC917676 IVG917671:IVG917676 ILK917671:ILK917676 IBO917671:IBO917676 HRS917671:HRS917676 HHW917671:HHW917676 GYA917671:GYA917676 GOE917671:GOE917676 GEI917671:GEI917676 FUM917671:FUM917676 FKQ917671:FKQ917676 FAU917671:FAU917676 EQY917671:EQY917676 EHC917671:EHC917676 DXG917671:DXG917676 DNK917671:DNK917676 DDO917671:DDO917676 CTS917671:CTS917676 CJW917671:CJW917676 CAA917671:CAA917676 BQE917671:BQE917676 BGI917671:BGI917676 AWM917671:AWM917676 AMQ917671:AMQ917676 ACU917671:ACU917676 SY917671:SY917676 JC917671:JC917676 D917671:E917676 WVO852135:WVO852140 WLS852135:WLS852140 WBW852135:WBW852140 VSA852135:VSA852140 VIE852135:VIE852140 UYI852135:UYI852140 UOM852135:UOM852140 UEQ852135:UEQ852140 TUU852135:TUU852140 TKY852135:TKY852140 TBC852135:TBC852140 SRG852135:SRG852140 SHK852135:SHK852140 RXO852135:RXO852140 RNS852135:RNS852140 RDW852135:RDW852140 QUA852135:QUA852140 QKE852135:QKE852140 QAI852135:QAI852140 PQM852135:PQM852140 PGQ852135:PGQ852140 OWU852135:OWU852140 OMY852135:OMY852140 ODC852135:ODC852140 NTG852135:NTG852140 NJK852135:NJK852140 MZO852135:MZO852140 MPS852135:MPS852140 MFW852135:MFW852140 LWA852135:LWA852140 LME852135:LME852140 LCI852135:LCI852140 KSM852135:KSM852140 KIQ852135:KIQ852140 JYU852135:JYU852140 JOY852135:JOY852140 JFC852135:JFC852140 IVG852135:IVG852140 ILK852135:ILK852140 IBO852135:IBO852140 HRS852135:HRS852140 HHW852135:HHW852140 GYA852135:GYA852140 GOE852135:GOE852140 GEI852135:GEI852140 FUM852135:FUM852140 FKQ852135:FKQ852140 FAU852135:FAU852140 EQY852135:EQY852140 EHC852135:EHC852140 DXG852135:DXG852140 DNK852135:DNK852140 DDO852135:DDO852140 CTS852135:CTS852140 CJW852135:CJW852140 CAA852135:CAA852140 BQE852135:BQE852140 BGI852135:BGI852140 AWM852135:AWM852140 AMQ852135:AMQ852140 ACU852135:ACU852140 SY852135:SY852140 JC852135:JC852140 D852135:E852140 WVO786599:WVO786604 WLS786599:WLS786604 WBW786599:WBW786604 VSA786599:VSA786604 VIE786599:VIE786604 UYI786599:UYI786604 UOM786599:UOM786604 UEQ786599:UEQ786604 TUU786599:TUU786604 TKY786599:TKY786604 TBC786599:TBC786604 SRG786599:SRG786604 SHK786599:SHK786604 RXO786599:RXO786604 RNS786599:RNS786604 RDW786599:RDW786604 QUA786599:QUA786604 QKE786599:QKE786604 QAI786599:QAI786604 PQM786599:PQM786604 PGQ786599:PGQ786604 OWU786599:OWU786604 OMY786599:OMY786604 ODC786599:ODC786604 NTG786599:NTG786604 NJK786599:NJK786604 MZO786599:MZO786604 MPS786599:MPS786604 MFW786599:MFW786604 LWA786599:LWA786604 LME786599:LME786604 LCI786599:LCI786604 KSM786599:KSM786604 KIQ786599:KIQ786604 JYU786599:JYU786604 JOY786599:JOY786604 JFC786599:JFC786604 IVG786599:IVG786604 ILK786599:ILK786604 IBO786599:IBO786604 HRS786599:HRS786604 HHW786599:HHW786604 GYA786599:GYA786604 GOE786599:GOE786604 GEI786599:GEI786604 FUM786599:FUM786604 FKQ786599:FKQ786604 FAU786599:FAU786604 EQY786599:EQY786604 EHC786599:EHC786604 DXG786599:DXG786604 DNK786599:DNK786604 DDO786599:DDO786604 CTS786599:CTS786604 CJW786599:CJW786604 CAA786599:CAA786604 BQE786599:BQE786604 BGI786599:BGI786604 AWM786599:AWM786604 AMQ786599:AMQ786604 ACU786599:ACU786604 SY786599:SY786604 JC786599:JC786604 D786599:E786604 WVO721063:WVO721068 WLS721063:WLS721068 WBW721063:WBW721068 VSA721063:VSA721068 VIE721063:VIE721068 UYI721063:UYI721068 UOM721063:UOM721068 UEQ721063:UEQ721068 TUU721063:TUU721068 TKY721063:TKY721068 TBC721063:TBC721068 SRG721063:SRG721068 SHK721063:SHK721068 RXO721063:RXO721068 RNS721063:RNS721068 RDW721063:RDW721068 QUA721063:QUA721068 QKE721063:QKE721068 QAI721063:QAI721068 PQM721063:PQM721068 PGQ721063:PGQ721068 OWU721063:OWU721068 OMY721063:OMY721068 ODC721063:ODC721068 NTG721063:NTG721068 NJK721063:NJK721068 MZO721063:MZO721068 MPS721063:MPS721068 MFW721063:MFW721068 LWA721063:LWA721068 LME721063:LME721068 LCI721063:LCI721068 KSM721063:KSM721068 KIQ721063:KIQ721068 JYU721063:JYU721068 JOY721063:JOY721068 JFC721063:JFC721068 IVG721063:IVG721068 ILK721063:ILK721068 IBO721063:IBO721068 HRS721063:HRS721068 HHW721063:HHW721068 GYA721063:GYA721068 GOE721063:GOE721068 GEI721063:GEI721068 FUM721063:FUM721068 FKQ721063:FKQ721068 FAU721063:FAU721068 EQY721063:EQY721068 EHC721063:EHC721068 DXG721063:DXG721068 DNK721063:DNK721068 DDO721063:DDO721068 CTS721063:CTS721068 CJW721063:CJW721068 CAA721063:CAA721068 BQE721063:BQE721068 BGI721063:BGI721068 AWM721063:AWM721068 AMQ721063:AMQ721068 ACU721063:ACU721068 SY721063:SY721068 JC721063:JC721068 D721063:E721068 WVO655527:WVO655532 WLS655527:WLS655532 WBW655527:WBW655532 VSA655527:VSA655532 VIE655527:VIE655532 UYI655527:UYI655532 UOM655527:UOM655532 UEQ655527:UEQ655532 TUU655527:TUU655532 TKY655527:TKY655532 TBC655527:TBC655532 SRG655527:SRG655532 SHK655527:SHK655532 RXO655527:RXO655532 RNS655527:RNS655532 RDW655527:RDW655532 QUA655527:QUA655532 QKE655527:QKE655532 QAI655527:QAI655532 PQM655527:PQM655532 PGQ655527:PGQ655532 OWU655527:OWU655532 OMY655527:OMY655532 ODC655527:ODC655532 NTG655527:NTG655532 NJK655527:NJK655532 MZO655527:MZO655532 MPS655527:MPS655532 MFW655527:MFW655532 LWA655527:LWA655532 LME655527:LME655532 LCI655527:LCI655532 KSM655527:KSM655532 KIQ655527:KIQ655532 JYU655527:JYU655532 JOY655527:JOY655532 JFC655527:JFC655532 IVG655527:IVG655532 ILK655527:ILK655532 IBO655527:IBO655532 HRS655527:HRS655532 HHW655527:HHW655532 GYA655527:GYA655532 GOE655527:GOE655532 GEI655527:GEI655532 FUM655527:FUM655532 FKQ655527:FKQ655532 FAU655527:FAU655532 EQY655527:EQY655532 EHC655527:EHC655532 DXG655527:DXG655532 DNK655527:DNK655532 DDO655527:DDO655532 CTS655527:CTS655532 CJW655527:CJW655532 CAA655527:CAA655532 BQE655527:BQE655532 BGI655527:BGI655532 AWM655527:AWM655532 AMQ655527:AMQ655532 ACU655527:ACU655532 SY655527:SY655532 JC655527:JC655532 D655527:E655532 WVO589991:WVO589996 WLS589991:WLS589996 WBW589991:WBW589996 VSA589991:VSA589996 VIE589991:VIE589996 UYI589991:UYI589996 UOM589991:UOM589996 UEQ589991:UEQ589996 TUU589991:TUU589996 TKY589991:TKY589996 TBC589991:TBC589996 SRG589991:SRG589996 SHK589991:SHK589996 RXO589991:RXO589996 RNS589991:RNS589996 RDW589991:RDW589996 QUA589991:QUA589996 QKE589991:QKE589996 QAI589991:QAI589996 PQM589991:PQM589996 PGQ589991:PGQ589996 OWU589991:OWU589996 OMY589991:OMY589996 ODC589991:ODC589996 NTG589991:NTG589996 NJK589991:NJK589996 MZO589991:MZO589996 MPS589991:MPS589996 MFW589991:MFW589996 LWA589991:LWA589996 LME589991:LME589996 LCI589991:LCI589996 KSM589991:KSM589996 KIQ589991:KIQ589996 JYU589991:JYU589996 JOY589991:JOY589996 JFC589991:JFC589996 IVG589991:IVG589996 ILK589991:ILK589996 IBO589991:IBO589996 HRS589991:HRS589996 HHW589991:HHW589996 GYA589991:GYA589996 GOE589991:GOE589996 GEI589991:GEI589996 FUM589991:FUM589996 FKQ589991:FKQ589996 FAU589991:FAU589996 EQY589991:EQY589996 EHC589991:EHC589996 DXG589991:DXG589996 DNK589991:DNK589996 DDO589991:DDO589996 CTS589991:CTS589996 CJW589991:CJW589996 CAA589991:CAA589996 BQE589991:BQE589996 BGI589991:BGI589996 AWM589991:AWM589996 AMQ589991:AMQ589996 ACU589991:ACU589996 SY589991:SY589996 JC589991:JC589996 D589991:E589996 WVO524455:WVO524460 WLS524455:WLS524460 WBW524455:WBW524460 VSA524455:VSA524460 VIE524455:VIE524460 UYI524455:UYI524460 UOM524455:UOM524460 UEQ524455:UEQ524460 TUU524455:TUU524460 TKY524455:TKY524460 TBC524455:TBC524460 SRG524455:SRG524460 SHK524455:SHK524460 RXO524455:RXO524460 RNS524455:RNS524460 RDW524455:RDW524460 QUA524455:QUA524460 QKE524455:QKE524460 QAI524455:QAI524460 PQM524455:PQM524460 PGQ524455:PGQ524460 OWU524455:OWU524460 OMY524455:OMY524460 ODC524455:ODC524460 NTG524455:NTG524460 NJK524455:NJK524460 MZO524455:MZO524460 MPS524455:MPS524460 MFW524455:MFW524460 LWA524455:LWA524460 LME524455:LME524460 LCI524455:LCI524460 KSM524455:KSM524460 KIQ524455:KIQ524460 JYU524455:JYU524460 JOY524455:JOY524460 JFC524455:JFC524460 IVG524455:IVG524460 ILK524455:ILK524460 IBO524455:IBO524460 HRS524455:HRS524460 HHW524455:HHW524460 GYA524455:GYA524460 GOE524455:GOE524460 GEI524455:GEI524460 FUM524455:FUM524460 FKQ524455:FKQ524460 FAU524455:FAU524460 EQY524455:EQY524460 EHC524455:EHC524460 DXG524455:DXG524460 DNK524455:DNK524460 DDO524455:DDO524460 CTS524455:CTS524460 CJW524455:CJW524460 CAA524455:CAA524460 BQE524455:BQE524460 BGI524455:BGI524460 AWM524455:AWM524460 AMQ524455:AMQ524460 ACU524455:ACU524460 SY524455:SY524460 JC524455:JC524460 D524455:E524460 WVO458919:WVO458924 WLS458919:WLS458924 WBW458919:WBW458924 VSA458919:VSA458924 VIE458919:VIE458924 UYI458919:UYI458924 UOM458919:UOM458924 UEQ458919:UEQ458924 TUU458919:TUU458924 TKY458919:TKY458924 TBC458919:TBC458924 SRG458919:SRG458924 SHK458919:SHK458924 RXO458919:RXO458924 RNS458919:RNS458924 RDW458919:RDW458924 QUA458919:QUA458924 QKE458919:QKE458924 QAI458919:QAI458924 PQM458919:PQM458924 PGQ458919:PGQ458924 OWU458919:OWU458924 OMY458919:OMY458924 ODC458919:ODC458924 NTG458919:NTG458924 NJK458919:NJK458924 MZO458919:MZO458924 MPS458919:MPS458924 MFW458919:MFW458924 LWA458919:LWA458924 LME458919:LME458924 LCI458919:LCI458924 KSM458919:KSM458924 KIQ458919:KIQ458924 JYU458919:JYU458924 JOY458919:JOY458924 JFC458919:JFC458924 IVG458919:IVG458924 ILK458919:ILK458924 IBO458919:IBO458924 HRS458919:HRS458924 HHW458919:HHW458924 GYA458919:GYA458924 GOE458919:GOE458924 GEI458919:GEI458924 FUM458919:FUM458924 FKQ458919:FKQ458924 FAU458919:FAU458924 EQY458919:EQY458924 EHC458919:EHC458924 DXG458919:DXG458924 DNK458919:DNK458924 DDO458919:DDO458924 CTS458919:CTS458924 CJW458919:CJW458924 CAA458919:CAA458924 BQE458919:BQE458924 BGI458919:BGI458924 AWM458919:AWM458924 AMQ458919:AMQ458924 ACU458919:ACU458924 SY458919:SY458924 JC458919:JC458924 D458919:E458924 WVO393383:WVO393388 WLS393383:WLS393388 WBW393383:WBW393388 VSA393383:VSA393388 VIE393383:VIE393388 UYI393383:UYI393388 UOM393383:UOM393388 UEQ393383:UEQ393388 TUU393383:TUU393388 TKY393383:TKY393388 TBC393383:TBC393388 SRG393383:SRG393388 SHK393383:SHK393388 RXO393383:RXO393388 RNS393383:RNS393388 RDW393383:RDW393388 QUA393383:QUA393388 QKE393383:QKE393388 QAI393383:QAI393388 PQM393383:PQM393388 PGQ393383:PGQ393388 OWU393383:OWU393388 OMY393383:OMY393388 ODC393383:ODC393388 NTG393383:NTG393388 NJK393383:NJK393388 MZO393383:MZO393388 MPS393383:MPS393388 MFW393383:MFW393388 LWA393383:LWA393388 LME393383:LME393388 LCI393383:LCI393388 KSM393383:KSM393388 KIQ393383:KIQ393388 JYU393383:JYU393388 JOY393383:JOY393388 JFC393383:JFC393388 IVG393383:IVG393388 ILK393383:ILK393388 IBO393383:IBO393388 HRS393383:HRS393388 HHW393383:HHW393388 GYA393383:GYA393388 GOE393383:GOE393388 GEI393383:GEI393388 FUM393383:FUM393388 FKQ393383:FKQ393388 FAU393383:FAU393388 EQY393383:EQY393388 EHC393383:EHC393388 DXG393383:DXG393388 DNK393383:DNK393388 DDO393383:DDO393388 CTS393383:CTS393388 CJW393383:CJW393388 CAA393383:CAA393388 BQE393383:BQE393388 BGI393383:BGI393388 AWM393383:AWM393388 AMQ393383:AMQ393388 ACU393383:ACU393388 SY393383:SY393388 JC393383:JC393388 D393383:E393388 WVO327847:WVO327852 WLS327847:WLS327852 WBW327847:WBW327852 VSA327847:VSA327852 VIE327847:VIE327852 UYI327847:UYI327852 UOM327847:UOM327852 UEQ327847:UEQ327852 TUU327847:TUU327852 TKY327847:TKY327852 TBC327847:TBC327852 SRG327847:SRG327852 SHK327847:SHK327852 RXO327847:RXO327852 RNS327847:RNS327852 RDW327847:RDW327852 QUA327847:QUA327852 QKE327847:QKE327852 QAI327847:QAI327852 PQM327847:PQM327852 PGQ327847:PGQ327852 OWU327847:OWU327852 OMY327847:OMY327852 ODC327847:ODC327852 NTG327847:NTG327852 NJK327847:NJK327852 MZO327847:MZO327852 MPS327847:MPS327852 MFW327847:MFW327852 LWA327847:LWA327852 LME327847:LME327852 LCI327847:LCI327852 KSM327847:KSM327852 KIQ327847:KIQ327852 JYU327847:JYU327852 JOY327847:JOY327852 JFC327847:JFC327852 IVG327847:IVG327852 ILK327847:ILK327852 IBO327847:IBO327852 HRS327847:HRS327852 HHW327847:HHW327852 GYA327847:GYA327852 GOE327847:GOE327852 GEI327847:GEI327852 FUM327847:FUM327852 FKQ327847:FKQ327852 FAU327847:FAU327852 EQY327847:EQY327852 EHC327847:EHC327852 DXG327847:DXG327852 DNK327847:DNK327852 DDO327847:DDO327852 CTS327847:CTS327852 CJW327847:CJW327852 CAA327847:CAA327852 BQE327847:BQE327852 BGI327847:BGI327852 AWM327847:AWM327852 AMQ327847:AMQ327852 ACU327847:ACU327852 SY327847:SY327852 JC327847:JC327852 D327847:E327852 WVO262311:WVO262316 WLS262311:WLS262316 WBW262311:WBW262316 VSA262311:VSA262316 VIE262311:VIE262316 UYI262311:UYI262316 UOM262311:UOM262316 UEQ262311:UEQ262316 TUU262311:TUU262316 TKY262311:TKY262316 TBC262311:TBC262316 SRG262311:SRG262316 SHK262311:SHK262316 RXO262311:RXO262316 RNS262311:RNS262316 RDW262311:RDW262316 QUA262311:QUA262316 QKE262311:QKE262316 QAI262311:QAI262316 PQM262311:PQM262316 PGQ262311:PGQ262316 OWU262311:OWU262316 OMY262311:OMY262316 ODC262311:ODC262316 NTG262311:NTG262316 NJK262311:NJK262316 MZO262311:MZO262316 MPS262311:MPS262316 MFW262311:MFW262316 LWA262311:LWA262316 LME262311:LME262316 LCI262311:LCI262316 KSM262311:KSM262316 KIQ262311:KIQ262316 JYU262311:JYU262316 JOY262311:JOY262316 JFC262311:JFC262316 IVG262311:IVG262316 ILK262311:ILK262316 IBO262311:IBO262316 HRS262311:HRS262316 HHW262311:HHW262316 GYA262311:GYA262316 GOE262311:GOE262316 GEI262311:GEI262316 FUM262311:FUM262316 FKQ262311:FKQ262316 FAU262311:FAU262316 EQY262311:EQY262316 EHC262311:EHC262316 DXG262311:DXG262316 DNK262311:DNK262316 DDO262311:DDO262316 CTS262311:CTS262316 CJW262311:CJW262316 CAA262311:CAA262316 BQE262311:BQE262316 BGI262311:BGI262316 AWM262311:AWM262316 AMQ262311:AMQ262316 ACU262311:ACU262316 SY262311:SY262316 JC262311:JC262316 D262311:E262316 WVO196775:WVO196780 WLS196775:WLS196780 WBW196775:WBW196780 VSA196775:VSA196780 VIE196775:VIE196780 UYI196775:UYI196780 UOM196775:UOM196780 UEQ196775:UEQ196780 TUU196775:TUU196780 TKY196775:TKY196780 TBC196775:TBC196780 SRG196775:SRG196780 SHK196775:SHK196780 RXO196775:RXO196780 RNS196775:RNS196780 RDW196775:RDW196780 QUA196775:QUA196780 QKE196775:QKE196780 QAI196775:QAI196780 PQM196775:PQM196780 PGQ196775:PGQ196780 OWU196775:OWU196780 OMY196775:OMY196780 ODC196775:ODC196780 NTG196775:NTG196780 NJK196775:NJK196780 MZO196775:MZO196780 MPS196775:MPS196780 MFW196775:MFW196780 LWA196775:LWA196780 LME196775:LME196780 LCI196775:LCI196780 KSM196775:KSM196780 KIQ196775:KIQ196780 JYU196775:JYU196780 JOY196775:JOY196780 JFC196775:JFC196780 IVG196775:IVG196780 ILK196775:ILK196780 IBO196775:IBO196780 HRS196775:HRS196780 HHW196775:HHW196780 GYA196775:GYA196780 GOE196775:GOE196780 GEI196775:GEI196780 FUM196775:FUM196780 FKQ196775:FKQ196780 FAU196775:FAU196780 EQY196775:EQY196780 EHC196775:EHC196780 DXG196775:DXG196780 DNK196775:DNK196780 DDO196775:DDO196780 CTS196775:CTS196780 CJW196775:CJW196780 CAA196775:CAA196780 BQE196775:BQE196780 BGI196775:BGI196780 AWM196775:AWM196780 AMQ196775:AMQ196780 ACU196775:ACU196780 SY196775:SY196780 JC196775:JC196780 D196775:E196780 WVO131239:WVO131244 WLS131239:WLS131244 WBW131239:WBW131244 VSA131239:VSA131244 VIE131239:VIE131244 UYI131239:UYI131244 UOM131239:UOM131244 UEQ131239:UEQ131244 TUU131239:TUU131244 TKY131239:TKY131244 TBC131239:TBC131244 SRG131239:SRG131244 SHK131239:SHK131244 RXO131239:RXO131244 RNS131239:RNS131244 RDW131239:RDW131244 QUA131239:QUA131244 QKE131239:QKE131244 QAI131239:QAI131244 PQM131239:PQM131244 PGQ131239:PGQ131244 OWU131239:OWU131244 OMY131239:OMY131244 ODC131239:ODC131244 NTG131239:NTG131244 NJK131239:NJK131244 MZO131239:MZO131244 MPS131239:MPS131244 MFW131239:MFW131244 LWA131239:LWA131244 LME131239:LME131244 LCI131239:LCI131244 KSM131239:KSM131244 KIQ131239:KIQ131244 JYU131239:JYU131244 JOY131239:JOY131244 JFC131239:JFC131244 IVG131239:IVG131244 ILK131239:ILK131244 IBO131239:IBO131244 HRS131239:HRS131244 HHW131239:HHW131244 GYA131239:GYA131244 GOE131239:GOE131244 GEI131239:GEI131244 FUM131239:FUM131244 FKQ131239:FKQ131244 FAU131239:FAU131244 EQY131239:EQY131244 EHC131239:EHC131244 DXG131239:DXG131244 DNK131239:DNK131244 DDO131239:DDO131244 CTS131239:CTS131244 CJW131239:CJW131244 CAA131239:CAA131244 BQE131239:BQE131244 BGI131239:BGI131244 AWM131239:AWM131244 AMQ131239:AMQ131244 ACU131239:ACU131244 SY131239:SY131244 JC131239:JC131244 D131239:E131244 WVO65703:WVO65708 WLS65703:WLS65708 WBW65703:WBW65708 VSA65703:VSA65708 VIE65703:VIE65708 UYI65703:UYI65708 UOM65703:UOM65708 UEQ65703:UEQ65708 TUU65703:TUU65708 TKY65703:TKY65708 TBC65703:TBC65708 SRG65703:SRG65708 SHK65703:SHK65708 RXO65703:RXO65708 RNS65703:RNS65708 RDW65703:RDW65708 QUA65703:QUA65708 QKE65703:QKE65708 QAI65703:QAI65708 PQM65703:PQM65708 PGQ65703:PGQ65708 OWU65703:OWU65708 OMY65703:OMY65708 ODC65703:ODC65708 NTG65703:NTG65708 NJK65703:NJK65708 MZO65703:MZO65708 MPS65703:MPS65708 MFW65703:MFW65708 LWA65703:LWA65708 LME65703:LME65708 LCI65703:LCI65708 KSM65703:KSM65708 KIQ65703:KIQ65708 JYU65703:JYU65708 JOY65703:JOY65708 JFC65703:JFC65708 IVG65703:IVG65708 ILK65703:ILK65708 IBO65703:IBO65708 HRS65703:HRS65708 HHW65703:HHW65708 GYA65703:GYA65708 GOE65703:GOE65708 GEI65703:GEI65708 FUM65703:FUM65708 FKQ65703:FKQ65708 FAU65703:FAU65708 EQY65703:EQY65708 EHC65703:EHC65708 DXG65703:DXG65708 DNK65703:DNK65708 DDO65703:DDO65708 CTS65703:CTS65708 CJW65703:CJW65708 CAA65703:CAA65708 BQE65703:BQE65708 BGI65703:BGI65708 AWM65703:AWM65708 AMQ65703:AMQ65708 ACU65703:ACU65708 SY65703:SY65708 JC65703:JC65708 D65703:E65708 WVO983215:WVO983220 WLS983215:WLS983220 WBW983215:WBW983220 VSA983215:VSA983220 VIE983215:VIE983220 UYI983215:UYI983220 UOM983215:UOM983220 UEQ983215:UEQ983220 TUU983215:TUU983220 TKY983215:TKY983220 TBC983215:TBC983220 SRG983215:SRG983220 SHK983215:SHK983220 RXO983215:RXO983220 RNS983215:RNS983220 RDW983215:RDW983220 QUA983215:QUA983220 QKE983215:QKE983220 QAI983215:QAI983220 PQM983215:PQM983220 PGQ983215:PGQ983220 OWU983215:OWU983220 OMY983215:OMY983220 ODC983215:ODC983220 NTG983215:NTG983220 NJK983215:NJK983220 MZO983215:MZO983220 MPS983215:MPS983220 MFW983215:MFW983220 LWA983215:LWA983220 LME983215:LME983220 LCI983215:LCI983220 KSM983215:KSM983220 KIQ983215:KIQ983220 JYU983215:JYU983220 JOY983215:JOY983220 JFC983215:JFC983220 IVG983215:IVG983220 ILK983215:ILK983220 IBO983215:IBO983220 HRS983215:HRS983220 HHW983215:HHW983220 GYA983215:GYA983220 GOE983215:GOE983220 GEI983215:GEI983220 FUM983215:FUM983220 FKQ983215:FKQ983220 FAU983215:FAU983220 EQY983215:EQY983220 EHC983215:EHC983220 DXG983215:DXG983220 DNK983215:DNK983220 DDO983215:DDO983220 CTS983215:CTS983220 CJW983215:CJW983220 CAA983215:CAA983220 BQE983215:BQE983220 BGI983215:BGI983220 AWM983215:AWM983220 AMQ983215:AMQ983220 ACU983215:ACU983220 SY983215:SY983220 JC983215:JC983220 D983215:E983220 WVO917679:WVO917684 WLS917679:WLS917684 WBW917679:WBW917684 VSA917679:VSA917684 VIE917679:VIE917684 UYI917679:UYI917684 UOM917679:UOM917684 UEQ917679:UEQ917684 TUU917679:TUU917684 TKY917679:TKY917684 TBC917679:TBC917684 SRG917679:SRG917684 SHK917679:SHK917684 RXO917679:RXO917684 RNS917679:RNS917684 RDW917679:RDW917684 QUA917679:QUA917684 QKE917679:QKE917684 QAI917679:QAI917684 PQM917679:PQM917684 PGQ917679:PGQ917684 OWU917679:OWU917684 OMY917679:OMY917684 ODC917679:ODC917684 NTG917679:NTG917684 NJK917679:NJK917684 MZO917679:MZO917684 MPS917679:MPS917684 MFW917679:MFW917684 LWA917679:LWA917684 LME917679:LME917684 LCI917679:LCI917684 KSM917679:KSM917684 KIQ917679:KIQ917684 JYU917679:JYU917684 JOY917679:JOY917684 JFC917679:JFC917684 IVG917679:IVG917684 ILK917679:ILK917684 IBO917679:IBO917684 HRS917679:HRS917684 HHW917679:HHW917684 GYA917679:GYA917684 GOE917679:GOE917684 GEI917679:GEI917684 FUM917679:FUM917684 FKQ917679:FKQ917684 FAU917679:FAU917684 EQY917679:EQY917684 EHC917679:EHC917684 DXG917679:DXG917684 DNK917679:DNK917684 DDO917679:DDO917684 CTS917679:CTS917684 CJW917679:CJW917684 CAA917679:CAA917684 BQE917679:BQE917684 BGI917679:BGI917684 AWM917679:AWM917684 AMQ917679:AMQ917684 ACU917679:ACU917684 SY917679:SY917684 JC917679:JC917684 D917679:E917684 WVO852143:WVO852148 WLS852143:WLS852148 WBW852143:WBW852148 VSA852143:VSA852148 VIE852143:VIE852148 UYI852143:UYI852148 UOM852143:UOM852148 UEQ852143:UEQ852148 TUU852143:TUU852148 TKY852143:TKY852148 TBC852143:TBC852148 SRG852143:SRG852148 SHK852143:SHK852148 RXO852143:RXO852148 RNS852143:RNS852148 RDW852143:RDW852148 QUA852143:QUA852148 QKE852143:QKE852148 QAI852143:QAI852148 PQM852143:PQM852148 PGQ852143:PGQ852148 OWU852143:OWU852148 OMY852143:OMY852148 ODC852143:ODC852148 NTG852143:NTG852148 NJK852143:NJK852148 MZO852143:MZO852148 MPS852143:MPS852148 MFW852143:MFW852148 LWA852143:LWA852148 LME852143:LME852148 LCI852143:LCI852148 KSM852143:KSM852148 KIQ852143:KIQ852148 JYU852143:JYU852148 JOY852143:JOY852148 JFC852143:JFC852148 IVG852143:IVG852148 ILK852143:ILK852148 IBO852143:IBO852148 HRS852143:HRS852148 HHW852143:HHW852148 GYA852143:GYA852148 GOE852143:GOE852148 GEI852143:GEI852148 FUM852143:FUM852148 FKQ852143:FKQ852148 FAU852143:FAU852148 EQY852143:EQY852148 EHC852143:EHC852148 DXG852143:DXG852148 DNK852143:DNK852148 DDO852143:DDO852148 CTS852143:CTS852148 CJW852143:CJW852148 CAA852143:CAA852148 BQE852143:BQE852148 BGI852143:BGI852148 AWM852143:AWM852148 AMQ852143:AMQ852148 ACU852143:ACU852148 SY852143:SY852148 JC852143:JC852148 D852143:E852148 WVO786607:WVO786612 WLS786607:WLS786612 WBW786607:WBW786612 VSA786607:VSA786612 VIE786607:VIE786612 UYI786607:UYI786612 UOM786607:UOM786612 UEQ786607:UEQ786612 TUU786607:TUU786612 TKY786607:TKY786612 TBC786607:TBC786612 SRG786607:SRG786612 SHK786607:SHK786612 RXO786607:RXO786612 RNS786607:RNS786612 RDW786607:RDW786612 QUA786607:QUA786612 QKE786607:QKE786612 QAI786607:QAI786612 PQM786607:PQM786612 PGQ786607:PGQ786612 OWU786607:OWU786612 OMY786607:OMY786612 ODC786607:ODC786612 NTG786607:NTG786612 NJK786607:NJK786612 MZO786607:MZO786612 MPS786607:MPS786612 MFW786607:MFW786612 LWA786607:LWA786612 LME786607:LME786612 LCI786607:LCI786612 KSM786607:KSM786612 KIQ786607:KIQ786612 JYU786607:JYU786612 JOY786607:JOY786612 JFC786607:JFC786612 IVG786607:IVG786612 ILK786607:ILK786612 IBO786607:IBO786612 HRS786607:HRS786612 HHW786607:HHW786612 GYA786607:GYA786612 GOE786607:GOE786612 GEI786607:GEI786612 FUM786607:FUM786612 FKQ786607:FKQ786612 FAU786607:FAU786612 EQY786607:EQY786612 EHC786607:EHC786612 DXG786607:DXG786612 DNK786607:DNK786612 DDO786607:DDO786612 CTS786607:CTS786612 CJW786607:CJW786612 CAA786607:CAA786612 BQE786607:BQE786612 BGI786607:BGI786612 AWM786607:AWM786612 AMQ786607:AMQ786612 ACU786607:ACU786612 SY786607:SY786612 JC786607:JC786612 D786607:E786612 WVO721071:WVO721076 WLS721071:WLS721076 WBW721071:WBW721076 VSA721071:VSA721076 VIE721071:VIE721076 UYI721071:UYI721076 UOM721071:UOM721076 UEQ721071:UEQ721076 TUU721071:TUU721076 TKY721071:TKY721076 TBC721071:TBC721076 SRG721071:SRG721076 SHK721071:SHK721076 RXO721071:RXO721076 RNS721071:RNS721076 RDW721071:RDW721076 QUA721071:QUA721076 QKE721071:QKE721076 QAI721071:QAI721076 PQM721071:PQM721076 PGQ721071:PGQ721076 OWU721071:OWU721076 OMY721071:OMY721076 ODC721071:ODC721076 NTG721071:NTG721076 NJK721071:NJK721076 MZO721071:MZO721076 MPS721071:MPS721076 MFW721071:MFW721076 LWA721071:LWA721076 LME721071:LME721076 LCI721071:LCI721076 KSM721071:KSM721076 KIQ721071:KIQ721076 JYU721071:JYU721076 JOY721071:JOY721076 JFC721071:JFC721076 IVG721071:IVG721076 ILK721071:ILK721076 IBO721071:IBO721076 HRS721071:HRS721076 HHW721071:HHW721076 GYA721071:GYA721076 GOE721071:GOE721076 GEI721071:GEI721076 FUM721071:FUM721076 FKQ721071:FKQ721076 FAU721071:FAU721076 EQY721071:EQY721076 EHC721071:EHC721076 DXG721071:DXG721076 DNK721071:DNK721076 DDO721071:DDO721076 CTS721071:CTS721076 CJW721071:CJW721076 CAA721071:CAA721076 BQE721071:BQE721076 BGI721071:BGI721076 AWM721071:AWM721076 AMQ721071:AMQ721076 ACU721071:ACU721076 SY721071:SY721076 JC721071:JC721076 D721071:E721076 WVO655535:WVO655540 WLS655535:WLS655540 WBW655535:WBW655540 VSA655535:VSA655540 VIE655535:VIE655540 UYI655535:UYI655540 UOM655535:UOM655540 UEQ655535:UEQ655540 TUU655535:TUU655540 TKY655535:TKY655540 TBC655535:TBC655540 SRG655535:SRG655540 SHK655535:SHK655540 RXO655535:RXO655540 RNS655535:RNS655540 RDW655535:RDW655540 QUA655535:QUA655540 QKE655535:QKE655540 QAI655535:QAI655540 PQM655535:PQM655540 PGQ655535:PGQ655540 OWU655535:OWU655540 OMY655535:OMY655540 ODC655535:ODC655540 NTG655535:NTG655540 NJK655535:NJK655540 MZO655535:MZO655540 MPS655535:MPS655540 MFW655535:MFW655540 LWA655535:LWA655540 LME655535:LME655540 LCI655535:LCI655540 KSM655535:KSM655540 KIQ655535:KIQ655540 JYU655535:JYU655540 JOY655535:JOY655540 JFC655535:JFC655540 IVG655535:IVG655540 ILK655535:ILK655540 IBO655535:IBO655540 HRS655535:HRS655540 HHW655535:HHW655540 GYA655535:GYA655540 GOE655535:GOE655540 GEI655535:GEI655540 FUM655535:FUM655540 FKQ655535:FKQ655540 FAU655535:FAU655540 EQY655535:EQY655540 EHC655535:EHC655540 DXG655535:DXG655540 DNK655535:DNK655540 DDO655535:DDO655540 CTS655535:CTS655540 CJW655535:CJW655540 CAA655535:CAA655540 BQE655535:BQE655540 BGI655535:BGI655540 AWM655535:AWM655540 AMQ655535:AMQ655540 ACU655535:ACU655540 SY655535:SY655540 JC655535:JC655540 D655535:E655540 WVO589999:WVO590004 WLS589999:WLS590004 WBW589999:WBW590004 VSA589999:VSA590004 VIE589999:VIE590004 UYI589999:UYI590004 UOM589999:UOM590004 UEQ589999:UEQ590004 TUU589999:TUU590004 TKY589999:TKY590004 TBC589999:TBC590004 SRG589999:SRG590004 SHK589999:SHK590004 RXO589999:RXO590004 RNS589999:RNS590004 RDW589999:RDW590004 QUA589999:QUA590004 QKE589999:QKE590004 QAI589999:QAI590004 PQM589999:PQM590004 PGQ589999:PGQ590004 OWU589999:OWU590004 OMY589999:OMY590004 ODC589999:ODC590004 NTG589999:NTG590004 NJK589999:NJK590004 MZO589999:MZO590004 MPS589999:MPS590004 MFW589999:MFW590004 LWA589999:LWA590004 LME589999:LME590004 LCI589999:LCI590004 KSM589999:KSM590004 KIQ589999:KIQ590004 JYU589999:JYU590004 JOY589999:JOY590004 JFC589999:JFC590004 IVG589999:IVG590004 ILK589999:ILK590004 IBO589999:IBO590004 HRS589999:HRS590004 HHW589999:HHW590004 GYA589999:GYA590004 GOE589999:GOE590004 GEI589999:GEI590004 FUM589999:FUM590004 FKQ589999:FKQ590004 FAU589999:FAU590004 EQY589999:EQY590004 EHC589999:EHC590004 DXG589999:DXG590004 DNK589999:DNK590004 DDO589999:DDO590004 CTS589999:CTS590004 CJW589999:CJW590004 CAA589999:CAA590004 BQE589999:BQE590004 BGI589999:BGI590004 AWM589999:AWM590004 AMQ589999:AMQ590004 ACU589999:ACU590004 SY589999:SY590004 JC589999:JC590004 D589999:E590004 WVO524463:WVO524468 WLS524463:WLS524468 WBW524463:WBW524468 VSA524463:VSA524468 VIE524463:VIE524468 UYI524463:UYI524468 UOM524463:UOM524468 UEQ524463:UEQ524468 TUU524463:TUU524468 TKY524463:TKY524468 TBC524463:TBC524468 SRG524463:SRG524468 SHK524463:SHK524468 RXO524463:RXO524468 RNS524463:RNS524468 RDW524463:RDW524468 QUA524463:QUA524468 QKE524463:QKE524468 QAI524463:QAI524468 PQM524463:PQM524468 PGQ524463:PGQ524468 OWU524463:OWU524468 OMY524463:OMY524468 ODC524463:ODC524468 NTG524463:NTG524468 NJK524463:NJK524468 MZO524463:MZO524468 MPS524463:MPS524468 MFW524463:MFW524468 LWA524463:LWA524468 LME524463:LME524468 LCI524463:LCI524468 KSM524463:KSM524468 KIQ524463:KIQ524468 JYU524463:JYU524468 JOY524463:JOY524468 JFC524463:JFC524468 IVG524463:IVG524468 ILK524463:ILK524468 IBO524463:IBO524468 HRS524463:HRS524468 HHW524463:HHW524468 GYA524463:GYA524468 GOE524463:GOE524468 GEI524463:GEI524468 FUM524463:FUM524468 FKQ524463:FKQ524468 FAU524463:FAU524468 EQY524463:EQY524468 EHC524463:EHC524468 DXG524463:DXG524468 DNK524463:DNK524468 DDO524463:DDO524468 CTS524463:CTS524468 CJW524463:CJW524468 CAA524463:CAA524468 BQE524463:BQE524468 BGI524463:BGI524468 AWM524463:AWM524468 AMQ524463:AMQ524468 ACU524463:ACU524468 SY524463:SY524468 JC524463:JC524468 D524463:E524468 WVO458927:WVO458932 WLS458927:WLS458932 WBW458927:WBW458932 VSA458927:VSA458932 VIE458927:VIE458932 UYI458927:UYI458932 UOM458927:UOM458932 UEQ458927:UEQ458932 TUU458927:TUU458932 TKY458927:TKY458932 TBC458927:TBC458932 SRG458927:SRG458932 SHK458927:SHK458932 RXO458927:RXO458932 RNS458927:RNS458932 RDW458927:RDW458932 QUA458927:QUA458932 QKE458927:QKE458932 QAI458927:QAI458932 PQM458927:PQM458932 PGQ458927:PGQ458932 OWU458927:OWU458932 OMY458927:OMY458932 ODC458927:ODC458932 NTG458927:NTG458932 NJK458927:NJK458932 MZO458927:MZO458932 MPS458927:MPS458932 MFW458927:MFW458932 LWA458927:LWA458932 LME458927:LME458932 LCI458927:LCI458932 KSM458927:KSM458932 KIQ458927:KIQ458932 JYU458927:JYU458932 JOY458927:JOY458932 JFC458927:JFC458932 IVG458927:IVG458932 ILK458927:ILK458932 IBO458927:IBO458932 HRS458927:HRS458932 HHW458927:HHW458932 GYA458927:GYA458932 GOE458927:GOE458932 GEI458927:GEI458932 FUM458927:FUM458932 FKQ458927:FKQ458932 FAU458927:FAU458932 EQY458927:EQY458932 EHC458927:EHC458932 DXG458927:DXG458932 DNK458927:DNK458932 DDO458927:DDO458932 CTS458927:CTS458932 CJW458927:CJW458932 CAA458927:CAA458932 BQE458927:BQE458932 BGI458927:BGI458932 AWM458927:AWM458932 AMQ458927:AMQ458932 ACU458927:ACU458932 SY458927:SY458932 JC458927:JC458932 D458927:E458932 WVO393391:WVO393396 WLS393391:WLS393396 WBW393391:WBW393396 VSA393391:VSA393396 VIE393391:VIE393396 UYI393391:UYI393396 UOM393391:UOM393396 UEQ393391:UEQ393396 TUU393391:TUU393396 TKY393391:TKY393396 TBC393391:TBC393396 SRG393391:SRG393396 SHK393391:SHK393396 RXO393391:RXO393396 RNS393391:RNS393396 RDW393391:RDW393396 QUA393391:QUA393396 QKE393391:QKE393396 QAI393391:QAI393396 PQM393391:PQM393396 PGQ393391:PGQ393396 OWU393391:OWU393396 OMY393391:OMY393396 ODC393391:ODC393396 NTG393391:NTG393396 NJK393391:NJK393396 MZO393391:MZO393396 MPS393391:MPS393396 MFW393391:MFW393396 LWA393391:LWA393396 LME393391:LME393396 LCI393391:LCI393396 KSM393391:KSM393396 KIQ393391:KIQ393396 JYU393391:JYU393396 JOY393391:JOY393396 JFC393391:JFC393396 IVG393391:IVG393396 ILK393391:ILK393396 IBO393391:IBO393396 HRS393391:HRS393396 HHW393391:HHW393396 GYA393391:GYA393396 GOE393391:GOE393396 GEI393391:GEI393396 FUM393391:FUM393396 FKQ393391:FKQ393396 FAU393391:FAU393396 EQY393391:EQY393396 EHC393391:EHC393396 DXG393391:DXG393396 DNK393391:DNK393396 DDO393391:DDO393396 CTS393391:CTS393396 CJW393391:CJW393396 CAA393391:CAA393396 BQE393391:BQE393396 BGI393391:BGI393396 AWM393391:AWM393396 AMQ393391:AMQ393396 ACU393391:ACU393396 SY393391:SY393396 JC393391:JC393396 D393391:E393396 WVO327855:WVO327860 WLS327855:WLS327860 WBW327855:WBW327860 VSA327855:VSA327860 VIE327855:VIE327860 UYI327855:UYI327860 UOM327855:UOM327860 UEQ327855:UEQ327860 TUU327855:TUU327860 TKY327855:TKY327860 TBC327855:TBC327860 SRG327855:SRG327860 SHK327855:SHK327860 RXO327855:RXO327860 RNS327855:RNS327860 RDW327855:RDW327860 QUA327855:QUA327860 QKE327855:QKE327860 QAI327855:QAI327860 PQM327855:PQM327860 PGQ327855:PGQ327860 OWU327855:OWU327860 OMY327855:OMY327860 ODC327855:ODC327860 NTG327855:NTG327860 NJK327855:NJK327860 MZO327855:MZO327860 MPS327855:MPS327860 MFW327855:MFW327860 LWA327855:LWA327860 LME327855:LME327860 LCI327855:LCI327860 KSM327855:KSM327860 KIQ327855:KIQ327860 JYU327855:JYU327860 JOY327855:JOY327860 JFC327855:JFC327860 IVG327855:IVG327860 ILK327855:ILK327860 IBO327855:IBO327860 HRS327855:HRS327860 HHW327855:HHW327860 GYA327855:GYA327860 GOE327855:GOE327860 GEI327855:GEI327860 FUM327855:FUM327860 FKQ327855:FKQ327860 FAU327855:FAU327860 EQY327855:EQY327860 EHC327855:EHC327860 DXG327855:DXG327860 DNK327855:DNK327860 DDO327855:DDO327860 CTS327855:CTS327860 CJW327855:CJW327860 CAA327855:CAA327860 BQE327855:BQE327860 BGI327855:BGI327860 AWM327855:AWM327860 AMQ327855:AMQ327860 ACU327855:ACU327860 SY327855:SY327860 JC327855:JC327860 D327855:E327860 WVO262319:WVO262324 WLS262319:WLS262324 WBW262319:WBW262324 VSA262319:VSA262324 VIE262319:VIE262324 UYI262319:UYI262324 UOM262319:UOM262324 UEQ262319:UEQ262324 TUU262319:TUU262324 TKY262319:TKY262324 TBC262319:TBC262324 SRG262319:SRG262324 SHK262319:SHK262324 RXO262319:RXO262324 RNS262319:RNS262324 RDW262319:RDW262324 QUA262319:QUA262324 QKE262319:QKE262324 QAI262319:QAI262324 PQM262319:PQM262324 PGQ262319:PGQ262324 OWU262319:OWU262324 OMY262319:OMY262324 ODC262319:ODC262324 NTG262319:NTG262324 NJK262319:NJK262324 MZO262319:MZO262324 MPS262319:MPS262324 MFW262319:MFW262324 LWA262319:LWA262324 LME262319:LME262324 LCI262319:LCI262324 KSM262319:KSM262324 KIQ262319:KIQ262324 JYU262319:JYU262324 JOY262319:JOY262324 JFC262319:JFC262324 IVG262319:IVG262324 ILK262319:ILK262324 IBO262319:IBO262324 HRS262319:HRS262324 HHW262319:HHW262324 GYA262319:GYA262324 GOE262319:GOE262324 GEI262319:GEI262324 FUM262319:FUM262324 FKQ262319:FKQ262324 FAU262319:FAU262324 EQY262319:EQY262324 EHC262319:EHC262324 DXG262319:DXG262324 DNK262319:DNK262324 DDO262319:DDO262324 CTS262319:CTS262324 CJW262319:CJW262324 CAA262319:CAA262324 BQE262319:BQE262324 BGI262319:BGI262324 AWM262319:AWM262324 AMQ262319:AMQ262324 ACU262319:ACU262324 SY262319:SY262324 JC262319:JC262324 D262319:E262324 WVO196783:WVO196788 WLS196783:WLS196788 WBW196783:WBW196788 VSA196783:VSA196788 VIE196783:VIE196788 UYI196783:UYI196788 UOM196783:UOM196788 UEQ196783:UEQ196788 TUU196783:TUU196788 TKY196783:TKY196788 TBC196783:TBC196788 SRG196783:SRG196788 SHK196783:SHK196788 RXO196783:RXO196788 RNS196783:RNS196788 RDW196783:RDW196788 QUA196783:QUA196788 QKE196783:QKE196788 QAI196783:QAI196788 PQM196783:PQM196788 PGQ196783:PGQ196788 OWU196783:OWU196788 OMY196783:OMY196788 ODC196783:ODC196788 NTG196783:NTG196788 NJK196783:NJK196788 MZO196783:MZO196788 MPS196783:MPS196788 MFW196783:MFW196788 LWA196783:LWA196788 LME196783:LME196788 LCI196783:LCI196788 KSM196783:KSM196788 KIQ196783:KIQ196788 JYU196783:JYU196788 JOY196783:JOY196788 JFC196783:JFC196788 IVG196783:IVG196788 ILK196783:ILK196788 IBO196783:IBO196788 HRS196783:HRS196788 HHW196783:HHW196788 GYA196783:GYA196788 GOE196783:GOE196788 GEI196783:GEI196788 FUM196783:FUM196788 FKQ196783:FKQ196788 FAU196783:FAU196788 EQY196783:EQY196788 EHC196783:EHC196788 DXG196783:DXG196788 DNK196783:DNK196788 DDO196783:DDO196788 CTS196783:CTS196788 CJW196783:CJW196788 CAA196783:CAA196788 BQE196783:BQE196788 BGI196783:BGI196788 AWM196783:AWM196788 AMQ196783:AMQ196788 ACU196783:ACU196788 SY196783:SY196788 JC196783:JC196788 D196783:E196788 WVO131247:WVO131252 WLS131247:WLS131252 WBW131247:WBW131252 VSA131247:VSA131252 VIE131247:VIE131252 UYI131247:UYI131252 UOM131247:UOM131252 UEQ131247:UEQ131252 TUU131247:TUU131252 TKY131247:TKY131252 TBC131247:TBC131252 SRG131247:SRG131252 SHK131247:SHK131252 RXO131247:RXO131252 RNS131247:RNS131252 RDW131247:RDW131252 QUA131247:QUA131252 QKE131247:QKE131252 QAI131247:QAI131252 PQM131247:PQM131252 PGQ131247:PGQ131252 OWU131247:OWU131252 OMY131247:OMY131252 ODC131247:ODC131252 NTG131247:NTG131252 NJK131247:NJK131252 MZO131247:MZO131252 MPS131247:MPS131252 MFW131247:MFW131252 LWA131247:LWA131252 LME131247:LME131252 LCI131247:LCI131252 KSM131247:KSM131252 KIQ131247:KIQ131252 JYU131247:JYU131252 JOY131247:JOY131252 JFC131247:JFC131252 IVG131247:IVG131252 ILK131247:ILK131252 IBO131247:IBO131252 HRS131247:HRS131252 HHW131247:HHW131252 GYA131247:GYA131252 GOE131247:GOE131252 GEI131247:GEI131252 FUM131247:FUM131252 FKQ131247:FKQ131252 FAU131247:FAU131252 EQY131247:EQY131252 EHC131247:EHC131252 DXG131247:DXG131252 DNK131247:DNK131252 DDO131247:DDO131252 CTS131247:CTS131252 CJW131247:CJW131252 CAA131247:CAA131252 BQE131247:BQE131252 BGI131247:BGI131252 AWM131247:AWM131252 AMQ131247:AMQ131252 ACU131247:ACU131252 SY131247:SY131252 JC131247:JC131252 D131247:E131252 WVO65711:WVO65716 WLS65711:WLS65716 WBW65711:WBW65716 VSA65711:VSA65716 VIE65711:VIE65716 UYI65711:UYI65716 UOM65711:UOM65716 UEQ65711:UEQ65716 TUU65711:TUU65716 TKY65711:TKY65716 TBC65711:TBC65716 SRG65711:SRG65716 SHK65711:SHK65716 RXO65711:RXO65716 RNS65711:RNS65716 RDW65711:RDW65716 QUA65711:QUA65716 QKE65711:QKE65716 QAI65711:QAI65716 PQM65711:PQM65716 PGQ65711:PGQ65716 OWU65711:OWU65716 OMY65711:OMY65716 ODC65711:ODC65716 NTG65711:NTG65716 NJK65711:NJK65716 MZO65711:MZO65716 MPS65711:MPS65716 MFW65711:MFW65716 LWA65711:LWA65716 LME65711:LME65716 LCI65711:LCI65716 KSM65711:KSM65716 KIQ65711:KIQ65716 JYU65711:JYU65716 JOY65711:JOY65716 JFC65711:JFC65716 IVG65711:IVG65716 ILK65711:ILK65716 IBO65711:IBO65716 HRS65711:HRS65716 HHW65711:HHW65716 GYA65711:GYA65716 GOE65711:GOE65716 GEI65711:GEI65716 FUM65711:FUM65716 FKQ65711:FKQ65716 FAU65711:FAU65716 EQY65711:EQY65716 EHC65711:EHC65716 DXG65711:DXG65716 DNK65711:DNK65716 DDO65711:DDO65716 CTS65711:CTS65716 CJW65711:CJW65716 CAA65711:CAA65716 BQE65711:BQE65716 BGI65711:BGI65716 AWM65711:AWM65716 AMQ65711:AMQ65716 ACU65711:ACU65716 SY65711:SY65716 JC65711:JC65716 D65711:E65716 WVO983223:WVO983228 WLS983223:WLS983228 WBW983223:WBW983228 VSA983223:VSA983228 VIE983223:VIE983228 UYI983223:UYI983228 UOM983223:UOM983228 UEQ983223:UEQ983228 TUU983223:TUU983228 TKY983223:TKY983228 TBC983223:TBC983228 SRG983223:SRG983228 SHK983223:SHK983228 RXO983223:RXO983228 RNS983223:RNS983228 RDW983223:RDW983228 QUA983223:QUA983228 QKE983223:QKE983228 QAI983223:QAI983228 PQM983223:PQM983228 PGQ983223:PGQ983228 OWU983223:OWU983228 OMY983223:OMY983228 ODC983223:ODC983228 NTG983223:NTG983228 NJK983223:NJK983228 MZO983223:MZO983228 MPS983223:MPS983228 MFW983223:MFW983228 LWA983223:LWA983228 LME983223:LME983228 LCI983223:LCI983228 KSM983223:KSM983228 KIQ983223:KIQ983228 JYU983223:JYU983228 JOY983223:JOY983228 JFC983223:JFC983228 IVG983223:IVG983228 ILK983223:ILK983228 IBO983223:IBO983228 HRS983223:HRS983228 HHW983223:HHW983228 GYA983223:GYA983228 GOE983223:GOE983228 GEI983223:GEI983228 FUM983223:FUM983228 FKQ983223:FKQ983228 FAU983223:FAU983228 EQY983223:EQY983228 EHC983223:EHC983228 DXG983223:DXG983228 DNK983223:DNK983228 DDO983223:DDO983228 CTS983223:CTS983228 CJW983223:CJW983228 CAA983223:CAA983228 BQE983223:BQE983228 BGI983223:BGI983228 AWM983223:AWM983228 AMQ983223:AMQ983228 ACU983223:ACU983228 SY983223:SY983228 JC983223:JC983228 D983223:E983228 WVO917687:WVO917692 WLS917687:WLS917692 WBW917687:WBW917692 VSA917687:VSA917692 VIE917687:VIE917692 UYI917687:UYI917692 UOM917687:UOM917692 UEQ917687:UEQ917692 TUU917687:TUU917692 TKY917687:TKY917692 TBC917687:TBC917692 SRG917687:SRG917692 SHK917687:SHK917692 RXO917687:RXO917692 RNS917687:RNS917692 RDW917687:RDW917692 QUA917687:QUA917692 QKE917687:QKE917692 QAI917687:QAI917692 PQM917687:PQM917692 PGQ917687:PGQ917692 OWU917687:OWU917692 OMY917687:OMY917692 ODC917687:ODC917692 NTG917687:NTG917692 NJK917687:NJK917692 MZO917687:MZO917692 MPS917687:MPS917692 MFW917687:MFW917692 LWA917687:LWA917692 LME917687:LME917692 LCI917687:LCI917692 KSM917687:KSM917692 KIQ917687:KIQ917692 JYU917687:JYU917692 JOY917687:JOY917692 JFC917687:JFC917692 IVG917687:IVG917692 ILK917687:ILK917692 IBO917687:IBO917692 HRS917687:HRS917692 HHW917687:HHW917692 GYA917687:GYA917692 GOE917687:GOE917692 GEI917687:GEI917692 FUM917687:FUM917692 FKQ917687:FKQ917692 FAU917687:FAU917692 EQY917687:EQY917692 EHC917687:EHC917692 DXG917687:DXG917692 DNK917687:DNK917692 DDO917687:DDO917692 CTS917687:CTS917692 CJW917687:CJW917692 CAA917687:CAA917692 BQE917687:BQE917692 BGI917687:BGI917692 AWM917687:AWM917692 AMQ917687:AMQ917692 ACU917687:ACU917692 SY917687:SY917692 JC917687:JC917692 D917687:E917692 WVO852151:WVO852156 WLS852151:WLS852156 WBW852151:WBW852156 VSA852151:VSA852156 VIE852151:VIE852156 UYI852151:UYI852156 UOM852151:UOM852156 UEQ852151:UEQ852156 TUU852151:TUU852156 TKY852151:TKY852156 TBC852151:TBC852156 SRG852151:SRG852156 SHK852151:SHK852156 RXO852151:RXO852156 RNS852151:RNS852156 RDW852151:RDW852156 QUA852151:QUA852156 QKE852151:QKE852156 QAI852151:QAI852156 PQM852151:PQM852156 PGQ852151:PGQ852156 OWU852151:OWU852156 OMY852151:OMY852156 ODC852151:ODC852156 NTG852151:NTG852156 NJK852151:NJK852156 MZO852151:MZO852156 MPS852151:MPS852156 MFW852151:MFW852156 LWA852151:LWA852156 LME852151:LME852156 LCI852151:LCI852156 KSM852151:KSM852156 KIQ852151:KIQ852156 JYU852151:JYU852156 JOY852151:JOY852156 JFC852151:JFC852156 IVG852151:IVG852156 ILK852151:ILK852156 IBO852151:IBO852156 HRS852151:HRS852156 HHW852151:HHW852156 GYA852151:GYA852156 GOE852151:GOE852156 GEI852151:GEI852156 FUM852151:FUM852156 FKQ852151:FKQ852156 FAU852151:FAU852156 EQY852151:EQY852156 EHC852151:EHC852156 DXG852151:DXG852156 DNK852151:DNK852156 DDO852151:DDO852156 CTS852151:CTS852156 CJW852151:CJW852156 CAA852151:CAA852156 BQE852151:BQE852156 BGI852151:BGI852156 AWM852151:AWM852156 AMQ852151:AMQ852156 ACU852151:ACU852156 SY852151:SY852156 JC852151:JC852156 D852151:E852156 WVO786615:WVO786620 WLS786615:WLS786620 WBW786615:WBW786620 VSA786615:VSA786620 VIE786615:VIE786620 UYI786615:UYI786620 UOM786615:UOM786620 UEQ786615:UEQ786620 TUU786615:TUU786620 TKY786615:TKY786620 TBC786615:TBC786620 SRG786615:SRG786620 SHK786615:SHK786620 RXO786615:RXO786620 RNS786615:RNS786620 RDW786615:RDW786620 QUA786615:QUA786620 QKE786615:QKE786620 QAI786615:QAI786620 PQM786615:PQM786620 PGQ786615:PGQ786620 OWU786615:OWU786620 OMY786615:OMY786620 ODC786615:ODC786620 NTG786615:NTG786620 NJK786615:NJK786620 MZO786615:MZO786620 MPS786615:MPS786620 MFW786615:MFW786620 LWA786615:LWA786620 LME786615:LME786620 LCI786615:LCI786620 KSM786615:KSM786620 KIQ786615:KIQ786620 JYU786615:JYU786620 JOY786615:JOY786620 JFC786615:JFC786620 IVG786615:IVG786620 ILK786615:ILK786620 IBO786615:IBO786620 HRS786615:HRS786620 HHW786615:HHW786620 GYA786615:GYA786620 GOE786615:GOE786620 GEI786615:GEI786620 FUM786615:FUM786620 FKQ786615:FKQ786620 FAU786615:FAU786620 EQY786615:EQY786620 EHC786615:EHC786620 DXG786615:DXG786620 DNK786615:DNK786620 DDO786615:DDO786620 CTS786615:CTS786620 CJW786615:CJW786620 CAA786615:CAA786620 BQE786615:BQE786620 BGI786615:BGI786620 AWM786615:AWM786620 AMQ786615:AMQ786620 ACU786615:ACU786620 SY786615:SY786620 JC786615:JC786620 D786615:E786620 WVO721079:WVO721084 WLS721079:WLS721084 WBW721079:WBW721084 VSA721079:VSA721084 VIE721079:VIE721084 UYI721079:UYI721084 UOM721079:UOM721084 UEQ721079:UEQ721084 TUU721079:TUU721084 TKY721079:TKY721084 TBC721079:TBC721084 SRG721079:SRG721084 SHK721079:SHK721084 RXO721079:RXO721084 RNS721079:RNS721084 RDW721079:RDW721084 QUA721079:QUA721084 QKE721079:QKE721084 QAI721079:QAI721084 PQM721079:PQM721084 PGQ721079:PGQ721084 OWU721079:OWU721084 OMY721079:OMY721084 ODC721079:ODC721084 NTG721079:NTG721084 NJK721079:NJK721084 MZO721079:MZO721084 MPS721079:MPS721084 MFW721079:MFW721084 LWA721079:LWA721084 LME721079:LME721084 LCI721079:LCI721084 KSM721079:KSM721084 KIQ721079:KIQ721084 JYU721079:JYU721084 JOY721079:JOY721084 JFC721079:JFC721084 IVG721079:IVG721084 ILK721079:ILK721084 IBO721079:IBO721084 HRS721079:HRS721084 HHW721079:HHW721084 GYA721079:GYA721084 GOE721079:GOE721084 GEI721079:GEI721084 FUM721079:FUM721084 FKQ721079:FKQ721084 FAU721079:FAU721084 EQY721079:EQY721084 EHC721079:EHC721084 DXG721079:DXG721084 DNK721079:DNK721084 DDO721079:DDO721084 CTS721079:CTS721084 CJW721079:CJW721084 CAA721079:CAA721084 BQE721079:BQE721084 BGI721079:BGI721084 AWM721079:AWM721084 AMQ721079:AMQ721084 ACU721079:ACU721084 SY721079:SY721084 JC721079:JC721084 D721079:E721084 WVO655543:WVO655548 WLS655543:WLS655548 WBW655543:WBW655548 VSA655543:VSA655548 VIE655543:VIE655548 UYI655543:UYI655548 UOM655543:UOM655548 UEQ655543:UEQ655548 TUU655543:TUU655548 TKY655543:TKY655548 TBC655543:TBC655548 SRG655543:SRG655548 SHK655543:SHK655548 RXO655543:RXO655548 RNS655543:RNS655548 RDW655543:RDW655548 QUA655543:QUA655548 QKE655543:QKE655548 QAI655543:QAI655548 PQM655543:PQM655548 PGQ655543:PGQ655548 OWU655543:OWU655548 OMY655543:OMY655548 ODC655543:ODC655548 NTG655543:NTG655548 NJK655543:NJK655548 MZO655543:MZO655548 MPS655543:MPS655548 MFW655543:MFW655548 LWA655543:LWA655548 LME655543:LME655548 LCI655543:LCI655548 KSM655543:KSM655548 KIQ655543:KIQ655548 JYU655543:JYU655548 JOY655543:JOY655548 JFC655543:JFC655548 IVG655543:IVG655548 ILK655543:ILK655548 IBO655543:IBO655548 HRS655543:HRS655548 HHW655543:HHW655548 GYA655543:GYA655548 GOE655543:GOE655548 GEI655543:GEI655548 FUM655543:FUM655548 FKQ655543:FKQ655548 FAU655543:FAU655548 EQY655543:EQY655548 EHC655543:EHC655548 DXG655543:DXG655548 DNK655543:DNK655548 DDO655543:DDO655548 CTS655543:CTS655548 CJW655543:CJW655548 CAA655543:CAA655548 BQE655543:BQE655548 BGI655543:BGI655548 AWM655543:AWM655548 AMQ655543:AMQ655548 ACU655543:ACU655548 SY655543:SY655548 JC655543:JC655548 D655543:E655548 WVO590007:WVO590012 WLS590007:WLS590012 WBW590007:WBW590012 VSA590007:VSA590012 VIE590007:VIE590012 UYI590007:UYI590012 UOM590007:UOM590012 UEQ590007:UEQ590012 TUU590007:TUU590012 TKY590007:TKY590012 TBC590007:TBC590012 SRG590007:SRG590012 SHK590007:SHK590012 RXO590007:RXO590012 RNS590007:RNS590012 RDW590007:RDW590012 QUA590007:QUA590012 QKE590007:QKE590012 QAI590007:QAI590012 PQM590007:PQM590012 PGQ590007:PGQ590012 OWU590007:OWU590012 OMY590007:OMY590012 ODC590007:ODC590012 NTG590007:NTG590012 NJK590007:NJK590012 MZO590007:MZO590012 MPS590007:MPS590012 MFW590007:MFW590012 LWA590007:LWA590012 LME590007:LME590012 LCI590007:LCI590012 KSM590007:KSM590012 KIQ590007:KIQ590012 JYU590007:JYU590012 JOY590007:JOY590012 JFC590007:JFC590012 IVG590007:IVG590012 ILK590007:ILK590012 IBO590007:IBO590012 HRS590007:HRS590012 HHW590007:HHW590012 GYA590007:GYA590012 GOE590007:GOE590012 GEI590007:GEI590012 FUM590007:FUM590012 FKQ590007:FKQ590012 FAU590007:FAU590012 EQY590007:EQY590012 EHC590007:EHC590012 DXG590007:DXG590012 DNK590007:DNK590012 DDO590007:DDO590012 CTS590007:CTS590012 CJW590007:CJW590012 CAA590007:CAA590012 BQE590007:BQE590012 BGI590007:BGI590012 AWM590007:AWM590012 AMQ590007:AMQ590012 ACU590007:ACU590012 SY590007:SY590012 JC590007:JC590012 D590007:E590012 WVO524471:WVO524476 WLS524471:WLS524476 WBW524471:WBW524476 VSA524471:VSA524476 VIE524471:VIE524476 UYI524471:UYI524476 UOM524471:UOM524476 UEQ524471:UEQ524476 TUU524471:TUU524476 TKY524471:TKY524476 TBC524471:TBC524476 SRG524471:SRG524476 SHK524471:SHK524476 RXO524471:RXO524476 RNS524471:RNS524476 RDW524471:RDW524476 QUA524471:QUA524476 QKE524471:QKE524476 QAI524471:QAI524476 PQM524471:PQM524476 PGQ524471:PGQ524476 OWU524471:OWU524476 OMY524471:OMY524476 ODC524471:ODC524476 NTG524471:NTG524476 NJK524471:NJK524476 MZO524471:MZO524476 MPS524471:MPS524476 MFW524471:MFW524476 LWA524471:LWA524476 LME524471:LME524476 LCI524471:LCI524476 KSM524471:KSM524476 KIQ524471:KIQ524476 JYU524471:JYU524476 JOY524471:JOY524476 JFC524471:JFC524476 IVG524471:IVG524476 ILK524471:ILK524476 IBO524471:IBO524476 HRS524471:HRS524476 HHW524471:HHW524476 GYA524471:GYA524476 GOE524471:GOE524476 GEI524471:GEI524476 FUM524471:FUM524476 FKQ524471:FKQ524476 FAU524471:FAU524476 EQY524471:EQY524476 EHC524471:EHC524476 DXG524471:DXG524476 DNK524471:DNK524476 DDO524471:DDO524476 CTS524471:CTS524476 CJW524471:CJW524476 CAA524471:CAA524476 BQE524471:BQE524476 BGI524471:BGI524476 AWM524471:AWM524476 AMQ524471:AMQ524476 ACU524471:ACU524476 SY524471:SY524476 JC524471:JC524476 D524471:E524476 WVO458935:WVO458940 WLS458935:WLS458940 WBW458935:WBW458940 VSA458935:VSA458940 VIE458935:VIE458940 UYI458935:UYI458940 UOM458935:UOM458940 UEQ458935:UEQ458940 TUU458935:TUU458940 TKY458935:TKY458940 TBC458935:TBC458940 SRG458935:SRG458940 SHK458935:SHK458940 RXO458935:RXO458940 RNS458935:RNS458940 RDW458935:RDW458940 QUA458935:QUA458940 QKE458935:QKE458940 QAI458935:QAI458940 PQM458935:PQM458940 PGQ458935:PGQ458940 OWU458935:OWU458940 OMY458935:OMY458940 ODC458935:ODC458940 NTG458935:NTG458940 NJK458935:NJK458940 MZO458935:MZO458940 MPS458935:MPS458940 MFW458935:MFW458940 LWA458935:LWA458940 LME458935:LME458940 LCI458935:LCI458940 KSM458935:KSM458940 KIQ458935:KIQ458940 JYU458935:JYU458940 JOY458935:JOY458940 JFC458935:JFC458940 IVG458935:IVG458940 ILK458935:ILK458940 IBO458935:IBO458940 HRS458935:HRS458940 HHW458935:HHW458940 GYA458935:GYA458940 GOE458935:GOE458940 GEI458935:GEI458940 FUM458935:FUM458940 FKQ458935:FKQ458940 FAU458935:FAU458940 EQY458935:EQY458940 EHC458935:EHC458940 DXG458935:DXG458940 DNK458935:DNK458940 DDO458935:DDO458940 CTS458935:CTS458940 CJW458935:CJW458940 CAA458935:CAA458940 BQE458935:BQE458940 BGI458935:BGI458940 AWM458935:AWM458940 AMQ458935:AMQ458940 ACU458935:ACU458940 SY458935:SY458940 JC458935:JC458940 D458935:E458940 WVO393399:WVO393404 WLS393399:WLS393404 WBW393399:WBW393404 VSA393399:VSA393404 VIE393399:VIE393404 UYI393399:UYI393404 UOM393399:UOM393404 UEQ393399:UEQ393404 TUU393399:TUU393404 TKY393399:TKY393404 TBC393399:TBC393404 SRG393399:SRG393404 SHK393399:SHK393404 RXO393399:RXO393404 RNS393399:RNS393404 RDW393399:RDW393404 QUA393399:QUA393404 QKE393399:QKE393404 QAI393399:QAI393404 PQM393399:PQM393404 PGQ393399:PGQ393404 OWU393399:OWU393404 OMY393399:OMY393404 ODC393399:ODC393404 NTG393399:NTG393404 NJK393399:NJK393404 MZO393399:MZO393404 MPS393399:MPS393404 MFW393399:MFW393404 LWA393399:LWA393404 LME393399:LME393404 LCI393399:LCI393404 KSM393399:KSM393404 KIQ393399:KIQ393404 JYU393399:JYU393404 JOY393399:JOY393404 JFC393399:JFC393404 IVG393399:IVG393404 ILK393399:ILK393404 IBO393399:IBO393404 HRS393399:HRS393404 HHW393399:HHW393404 GYA393399:GYA393404 GOE393399:GOE393404 GEI393399:GEI393404 FUM393399:FUM393404 FKQ393399:FKQ393404 FAU393399:FAU393404 EQY393399:EQY393404 EHC393399:EHC393404 DXG393399:DXG393404 DNK393399:DNK393404 DDO393399:DDO393404 CTS393399:CTS393404 CJW393399:CJW393404 CAA393399:CAA393404 BQE393399:BQE393404 BGI393399:BGI393404 AWM393399:AWM393404 AMQ393399:AMQ393404 ACU393399:ACU393404 SY393399:SY393404 JC393399:JC393404 D393399:E393404 WVO327863:WVO327868 WLS327863:WLS327868 WBW327863:WBW327868 VSA327863:VSA327868 VIE327863:VIE327868 UYI327863:UYI327868 UOM327863:UOM327868 UEQ327863:UEQ327868 TUU327863:TUU327868 TKY327863:TKY327868 TBC327863:TBC327868 SRG327863:SRG327868 SHK327863:SHK327868 RXO327863:RXO327868 RNS327863:RNS327868 RDW327863:RDW327868 QUA327863:QUA327868 QKE327863:QKE327868 QAI327863:QAI327868 PQM327863:PQM327868 PGQ327863:PGQ327868 OWU327863:OWU327868 OMY327863:OMY327868 ODC327863:ODC327868 NTG327863:NTG327868 NJK327863:NJK327868 MZO327863:MZO327868 MPS327863:MPS327868 MFW327863:MFW327868 LWA327863:LWA327868 LME327863:LME327868 LCI327863:LCI327868 KSM327863:KSM327868 KIQ327863:KIQ327868 JYU327863:JYU327868 JOY327863:JOY327868 JFC327863:JFC327868 IVG327863:IVG327868 ILK327863:ILK327868 IBO327863:IBO327868 HRS327863:HRS327868 HHW327863:HHW327868 GYA327863:GYA327868 GOE327863:GOE327868 GEI327863:GEI327868 FUM327863:FUM327868 FKQ327863:FKQ327868 FAU327863:FAU327868 EQY327863:EQY327868 EHC327863:EHC327868 DXG327863:DXG327868 DNK327863:DNK327868 DDO327863:DDO327868 CTS327863:CTS327868 CJW327863:CJW327868 CAA327863:CAA327868 BQE327863:BQE327868 BGI327863:BGI327868 AWM327863:AWM327868 AMQ327863:AMQ327868 ACU327863:ACU327868 SY327863:SY327868 JC327863:JC327868 D327863:E327868 WVO262327:WVO262332 WLS262327:WLS262332 WBW262327:WBW262332 VSA262327:VSA262332 VIE262327:VIE262332 UYI262327:UYI262332 UOM262327:UOM262332 UEQ262327:UEQ262332 TUU262327:TUU262332 TKY262327:TKY262332 TBC262327:TBC262332 SRG262327:SRG262332 SHK262327:SHK262332 RXO262327:RXO262332 RNS262327:RNS262332 RDW262327:RDW262332 QUA262327:QUA262332 QKE262327:QKE262332 QAI262327:QAI262332 PQM262327:PQM262332 PGQ262327:PGQ262332 OWU262327:OWU262332 OMY262327:OMY262332 ODC262327:ODC262332 NTG262327:NTG262332 NJK262327:NJK262332 MZO262327:MZO262332 MPS262327:MPS262332 MFW262327:MFW262332 LWA262327:LWA262332 LME262327:LME262332 LCI262327:LCI262332 KSM262327:KSM262332 KIQ262327:KIQ262332 JYU262327:JYU262332 JOY262327:JOY262332 JFC262327:JFC262332 IVG262327:IVG262332 ILK262327:ILK262332 IBO262327:IBO262332 HRS262327:HRS262332 HHW262327:HHW262332 GYA262327:GYA262332 GOE262327:GOE262332 GEI262327:GEI262332 FUM262327:FUM262332 FKQ262327:FKQ262332 FAU262327:FAU262332 EQY262327:EQY262332 EHC262327:EHC262332 DXG262327:DXG262332 DNK262327:DNK262332 DDO262327:DDO262332 CTS262327:CTS262332 CJW262327:CJW262332 CAA262327:CAA262332 BQE262327:BQE262332 BGI262327:BGI262332 AWM262327:AWM262332 AMQ262327:AMQ262332 ACU262327:ACU262332 SY262327:SY262332 JC262327:JC262332 D262327:E262332 WVO196791:WVO196796 WLS196791:WLS196796 WBW196791:WBW196796 VSA196791:VSA196796 VIE196791:VIE196796 UYI196791:UYI196796 UOM196791:UOM196796 UEQ196791:UEQ196796 TUU196791:TUU196796 TKY196791:TKY196796 TBC196791:TBC196796 SRG196791:SRG196796 SHK196791:SHK196796 RXO196791:RXO196796 RNS196791:RNS196796 RDW196791:RDW196796 QUA196791:QUA196796 QKE196791:QKE196796 QAI196791:QAI196796 PQM196791:PQM196796 PGQ196791:PGQ196796 OWU196791:OWU196796 OMY196791:OMY196796 ODC196791:ODC196796 NTG196791:NTG196796 NJK196791:NJK196796 MZO196791:MZO196796 MPS196791:MPS196796 MFW196791:MFW196796 LWA196791:LWA196796 LME196791:LME196796 LCI196791:LCI196796 KSM196791:KSM196796 KIQ196791:KIQ196796 JYU196791:JYU196796 JOY196791:JOY196796 JFC196791:JFC196796 IVG196791:IVG196796 ILK196791:ILK196796 IBO196791:IBO196796 HRS196791:HRS196796 HHW196791:HHW196796 GYA196791:GYA196796 GOE196791:GOE196796 GEI196791:GEI196796 FUM196791:FUM196796 FKQ196791:FKQ196796 FAU196791:FAU196796 EQY196791:EQY196796 EHC196791:EHC196796 DXG196791:DXG196796 DNK196791:DNK196796 DDO196791:DDO196796 CTS196791:CTS196796 CJW196791:CJW196796 CAA196791:CAA196796 BQE196791:BQE196796 BGI196791:BGI196796 AWM196791:AWM196796 AMQ196791:AMQ196796 ACU196791:ACU196796 SY196791:SY196796 JC196791:JC196796 D196791:E196796 WVO131255:WVO131260 WLS131255:WLS131260 WBW131255:WBW131260 VSA131255:VSA131260 VIE131255:VIE131260 UYI131255:UYI131260 UOM131255:UOM131260 UEQ131255:UEQ131260 TUU131255:TUU131260 TKY131255:TKY131260 TBC131255:TBC131260 SRG131255:SRG131260 SHK131255:SHK131260 RXO131255:RXO131260 RNS131255:RNS131260 RDW131255:RDW131260 QUA131255:QUA131260 QKE131255:QKE131260 QAI131255:QAI131260 PQM131255:PQM131260 PGQ131255:PGQ131260 OWU131255:OWU131260 OMY131255:OMY131260 ODC131255:ODC131260 NTG131255:NTG131260 NJK131255:NJK131260 MZO131255:MZO131260 MPS131255:MPS131260 MFW131255:MFW131260 LWA131255:LWA131260 LME131255:LME131260 LCI131255:LCI131260 KSM131255:KSM131260 KIQ131255:KIQ131260 JYU131255:JYU131260 JOY131255:JOY131260 JFC131255:JFC131260 IVG131255:IVG131260 ILK131255:ILK131260 IBO131255:IBO131260 HRS131255:HRS131260 HHW131255:HHW131260 GYA131255:GYA131260 GOE131255:GOE131260 GEI131255:GEI131260 FUM131255:FUM131260 FKQ131255:FKQ131260 FAU131255:FAU131260 EQY131255:EQY131260 EHC131255:EHC131260 DXG131255:DXG131260 DNK131255:DNK131260 DDO131255:DDO131260 CTS131255:CTS131260 CJW131255:CJW131260 CAA131255:CAA131260 BQE131255:BQE131260 BGI131255:BGI131260 AWM131255:AWM131260 AMQ131255:AMQ131260 ACU131255:ACU131260 SY131255:SY131260 JC131255:JC131260 D131255:E131260 WVO65719:WVO65724 WLS65719:WLS65724 WBW65719:WBW65724 VSA65719:VSA65724 VIE65719:VIE65724 UYI65719:UYI65724 UOM65719:UOM65724 UEQ65719:UEQ65724 TUU65719:TUU65724 TKY65719:TKY65724 TBC65719:TBC65724 SRG65719:SRG65724 SHK65719:SHK65724 RXO65719:RXO65724 RNS65719:RNS65724 RDW65719:RDW65724 QUA65719:QUA65724 QKE65719:QKE65724 QAI65719:QAI65724 PQM65719:PQM65724 PGQ65719:PGQ65724 OWU65719:OWU65724 OMY65719:OMY65724 ODC65719:ODC65724 NTG65719:NTG65724 NJK65719:NJK65724 MZO65719:MZO65724 MPS65719:MPS65724 MFW65719:MFW65724 LWA65719:LWA65724 LME65719:LME65724 LCI65719:LCI65724 KSM65719:KSM65724 KIQ65719:KIQ65724 JYU65719:JYU65724 JOY65719:JOY65724 JFC65719:JFC65724 IVG65719:IVG65724 ILK65719:ILK65724 IBO65719:IBO65724 HRS65719:HRS65724 HHW65719:HHW65724 GYA65719:GYA65724 GOE65719:GOE65724 GEI65719:GEI65724 FUM65719:FUM65724 FKQ65719:FKQ65724 FAU65719:FAU65724 EQY65719:EQY65724 EHC65719:EHC65724 DXG65719:DXG65724 DNK65719:DNK65724 DDO65719:DDO65724 CTS65719:CTS65724 CJW65719:CJW65724 CAA65719:CAA65724 BQE65719:BQE65724 BGI65719:BGI65724 AWM65719:AWM65724 AMQ65719:AMQ65724 ACU65719:ACU65724 SY65719:SY65724 JC65719:JC65724 D65719:E65724 WVO983231:WVO983236 WLS983231:WLS983236 WBW983231:WBW983236 VSA983231:VSA983236 VIE983231:VIE983236 UYI983231:UYI983236 UOM983231:UOM983236 UEQ983231:UEQ983236 TUU983231:TUU983236 TKY983231:TKY983236 TBC983231:TBC983236 SRG983231:SRG983236 SHK983231:SHK983236 RXO983231:RXO983236 RNS983231:RNS983236 RDW983231:RDW983236 QUA983231:QUA983236 QKE983231:QKE983236 QAI983231:QAI983236 PQM983231:PQM983236 PGQ983231:PGQ983236 OWU983231:OWU983236 OMY983231:OMY983236 ODC983231:ODC983236 NTG983231:NTG983236 NJK983231:NJK983236 MZO983231:MZO983236 MPS983231:MPS983236 MFW983231:MFW983236 LWA983231:LWA983236 LME983231:LME983236 LCI983231:LCI983236 KSM983231:KSM983236 KIQ983231:KIQ983236 JYU983231:JYU983236 JOY983231:JOY983236 JFC983231:JFC983236 IVG983231:IVG983236 ILK983231:ILK983236 IBO983231:IBO983236 HRS983231:HRS983236 HHW983231:HHW983236 GYA983231:GYA983236 GOE983231:GOE983236 GEI983231:GEI983236 FUM983231:FUM983236 FKQ983231:FKQ983236 FAU983231:FAU983236 EQY983231:EQY983236 EHC983231:EHC983236 DXG983231:DXG983236 DNK983231:DNK983236 DDO983231:DDO983236 CTS983231:CTS983236 CJW983231:CJW983236 CAA983231:CAA983236 BQE983231:BQE983236 BGI983231:BGI983236 AWM983231:AWM983236 AMQ983231:AMQ983236 ACU983231:ACU983236 SY983231:SY983236 JC983231:JC983236 D983231:E983236 WVO917695:WVO917700 WLS917695:WLS917700 WBW917695:WBW917700 VSA917695:VSA917700 VIE917695:VIE917700 UYI917695:UYI917700 UOM917695:UOM917700 UEQ917695:UEQ917700 TUU917695:TUU917700 TKY917695:TKY917700 TBC917695:TBC917700 SRG917695:SRG917700 SHK917695:SHK917700 RXO917695:RXO917700 RNS917695:RNS917700 RDW917695:RDW917700 QUA917695:QUA917700 QKE917695:QKE917700 QAI917695:QAI917700 PQM917695:PQM917700 PGQ917695:PGQ917700 OWU917695:OWU917700 OMY917695:OMY917700 ODC917695:ODC917700 NTG917695:NTG917700 NJK917695:NJK917700 MZO917695:MZO917700 MPS917695:MPS917700 MFW917695:MFW917700 LWA917695:LWA917700 LME917695:LME917700 LCI917695:LCI917700 KSM917695:KSM917700 KIQ917695:KIQ917700 JYU917695:JYU917700 JOY917695:JOY917700 JFC917695:JFC917700 IVG917695:IVG917700 ILK917695:ILK917700 IBO917695:IBO917700 HRS917695:HRS917700 HHW917695:HHW917700 GYA917695:GYA917700 GOE917695:GOE917700 GEI917695:GEI917700 FUM917695:FUM917700 FKQ917695:FKQ917700 FAU917695:FAU917700 EQY917695:EQY917700 EHC917695:EHC917700 DXG917695:DXG917700 DNK917695:DNK917700 DDO917695:DDO917700 CTS917695:CTS917700 CJW917695:CJW917700 CAA917695:CAA917700 BQE917695:BQE917700 BGI917695:BGI917700 AWM917695:AWM917700 AMQ917695:AMQ917700 ACU917695:ACU917700 SY917695:SY917700 JC917695:JC917700 D917695:E917700 WVO852159:WVO852164 WLS852159:WLS852164 WBW852159:WBW852164 VSA852159:VSA852164 VIE852159:VIE852164 UYI852159:UYI852164 UOM852159:UOM852164 UEQ852159:UEQ852164 TUU852159:TUU852164 TKY852159:TKY852164 TBC852159:TBC852164 SRG852159:SRG852164 SHK852159:SHK852164 RXO852159:RXO852164 RNS852159:RNS852164 RDW852159:RDW852164 QUA852159:QUA852164 QKE852159:QKE852164 QAI852159:QAI852164 PQM852159:PQM852164 PGQ852159:PGQ852164 OWU852159:OWU852164 OMY852159:OMY852164 ODC852159:ODC852164 NTG852159:NTG852164 NJK852159:NJK852164 MZO852159:MZO852164 MPS852159:MPS852164 MFW852159:MFW852164 LWA852159:LWA852164 LME852159:LME852164 LCI852159:LCI852164 KSM852159:KSM852164 KIQ852159:KIQ852164 JYU852159:JYU852164 JOY852159:JOY852164 JFC852159:JFC852164 IVG852159:IVG852164 ILK852159:ILK852164 IBO852159:IBO852164 HRS852159:HRS852164 HHW852159:HHW852164 GYA852159:GYA852164 GOE852159:GOE852164 GEI852159:GEI852164 FUM852159:FUM852164 FKQ852159:FKQ852164 FAU852159:FAU852164 EQY852159:EQY852164 EHC852159:EHC852164 DXG852159:DXG852164 DNK852159:DNK852164 DDO852159:DDO852164 CTS852159:CTS852164 CJW852159:CJW852164 CAA852159:CAA852164 BQE852159:BQE852164 BGI852159:BGI852164 AWM852159:AWM852164 AMQ852159:AMQ852164 ACU852159:ACU852164 SY852159:SY852164 JC852159:JC852164 D852159:E852164 WVO786623:WVO786628 WLS786623:WLS786628 WBW786623:WBW786628 VSA786623:VSA786628 VIE786623:VIE786628 UYI786623:UYI786628 UOM786623:UOM786628 UEQ786623:UEQ786628 TUU786623:TUU786628 TKY786623:TKY786628 TBC786623:TBC786628 SRG786623:SRG786628 SHK786623:SHK786628 RXO786623:RXO786628 RNS786623:RNS786628 RDW786623:RDW786628 QUA786623:QUA786628 QKE786623:QKE786628 QAI786623:QAI786628 PQM786623:PQM786628 PGQ786623:PGQ786628 OWU786623:OWU786628 OMY786623:OMY786628 ODC786623:ODC786628 NTG786623:NTG786628 NJK786623:NJK786628 MZO786623:MZO786628 MPS786623:MPS786628 MFW786623:MFW786628 LWA786623:LWA786628 LME786623:LME786628 LCI786623:LCI786628 KSM786623:KSM786628 KIQ786623:KIQ786628 JYU786623:JYU786628 JOY786623:JOY786628 JFC786623:JFC786628 IVG786623:IVG786628 ILK786623:ILK786628 IBO786623:IBO786628 HRS786623:HRS786628 HHW786623:HHW786628 GYA786623:GYA786628 GOE786623:GOE786628 GEI786623:GEI786628 FUM786623:FUM786628 FKQ786623:FKQ786628 FAU786623:FAU786628 EQY786623:EQY786628 EHC786623:EHC786628 DXG786623:DXG786628 DNK786623:DNK786628 DDO786623:DDO786628 CTS786623:CTS786628 CJW786623:CJW786628 CAA786623:CAA786628 BQE786623:BQE786628 BGI786623:BGI786628 AWM786623:AWM786628 AMQ786623:AMQ786628 ACU786623:ACU786628 SY786623:SY786628 JC786623:JC786628 D786623:E786628 WVO721087:WVO721092 WLS721087:WLS721092 WBW721087:WBW721092 VSA721087:VSA721092 VIE721087:VIE721092 UYI721087:UYI721092 UOM721087:UOM721092 UEQ721087:UEQ721092 TUU721087:TUU721092 TKY721087:TKY721092 TBC721087:TBC721092 SRG721087:SRG721092 SHK721087:SHK721092 RXO721087:RXO721092 RNS721087:RNS721092 RDW721087:RDW721092 QUA721087:QUA721092 QKE721087:QKE721092 QAI721087:QAI721092 PQM721087:PQM721092 PGQ721087:PGQ721092 OWU721087:OWU721092 OMY721087:OMY721092 ODC721087:ODC721092 NTG721087:NTG721092 NJK721087:NJK721092 MZO721087:MZO721092 MPS721087:MPS721092 MFW721087:MFW721092 LWA721087:LWA721092 LME721087:LME721092 LCI721087:LCI721092 KSM721087:KSM721092 KIQ721087:KIQ721092 JYU721087:JYU721092 JOY721087:JOY721092 JFC721087:JFC721092 IVG721087:IVG721092 ILK721087:ILK721092 IBO721087:IBO721092 HRS721087:HRS721092 HHW721087:HHW721092 GYA721087:GYA721092 GOE721087:GOE721092 GEI721087:GEI721092 FUM721087:FUM721092 FKQ721087:FKQ721092 FAU721087:FAU721092 EQY721087:EQY721092 EHC721087:EHC721092 DXG721087:DXG721092 DNK721087:DNK721092 DDO721087:DDO721092 CTS721087:CTS721092 CJW721087:CJW721092 CAA721087:CAA721092 BQE721087:BQE721092 BGI721087:BGI721092 AWM721087:AWM721092 AMQ721087:AMQ721092 ACU721087:ACU721092 SY721087:SY721092 JC721087:JC721092 D721087:E721092 WVO655551:WVO655556 WLS655551:WLS655556 WBW655551:WBW655556 VSA655551:VSA655556 VIE655551:VIE655556 UYI655551:UYI655556 UOM655551:UOM655556 UEQ655551:UEQ655556 TUU655551:TUU655556 TKY655551:TKY655556 TBC655551:TBC655556 SRG655551:SRG655556 SHK655551:SHK655556 RXO655551:RXO655556 RNS655551:RNS655556 RDW655551:RDW655556 QUA655551:QUA655556 QKE655551:QKE655556 QAI655551:QAI655556 PQM655551:PQM655556 PGQ655551:PGQ655556 OWU655551:OWU655556 OMY655551:OMY655556 ODC655551:ODC655556 NTG655551:NTG655556 NJK655551:NJK655556 MZO655551:MZO655556 MPS655551:MPS655556 MFW655551:MFW655556 LWA655551:LWA655556 LME655551:LME655556 LCI655551:LCI655556 KSM655551:KSM655556 KIQ655551:KIQ655556 JYU655551:JYU655556 JOY655551:JOY655556 JFC655551:JFC655556 IVG655551:IVG655556 ILK655551:ILK655556 IBO655551:IBO655556 HRS655551:HRS655556 HHW655551:HHW655556 GYA655551:GYA655556 GOE655551:GOE655556 GEI655551:GEI655556 FUM655551:FUM655556 FKQ655551:FKQ655556 FAU655551:FAU655556 EQY655551:EQY655556 EHC655551:EHC655556 DXG655551:DXG655556 DNK655551:DNK655556 DDO655551:DDO655556 CTS655551:CTS655556 CJW655551:CJW655556 CAA655551:CAA655556 BQE655551:BQE655556 BGI655551:BGI655556 AWM655551:AWM655556 AMQ655551:AMQ655556 ACU655551:ACU655556 SY655551:SY655556 JC655551:JC655556 D655551:E655556 WVO590015:WVO590020 WLS590015:WLS590020 WBW590015:WBW590020 VSA590015:VSA590020 VIE590015:VIE590020 UYI590015:UYI590020 UOM590015:UOM590020 UEQ590015:UEQ590020 TUU590015:TUU590020 TKY590015:TKY590020 TBC590015:TBC590020 SRG590015:SRG590020 SHK590015:SHK590020 RXO590015:RXO590020 RNS590015:RNS590020 RDW590015:RDW590020 QUA590015:QUA590020 QKE590015:QKE590020 QAI590015:QAI590020 PQM590015:PQM590020 PGQ590015:PGQ590020 OWU590015:OWU590020 OMY590015:OMY590020 ODC590015:ODC590020 NTG590015:NTG590020 NJK590015:NJK590020 MZO590015:MZO590020 MPS590015:MPS590020 MFW590015:MFW590020 LWA590015:LWA590020 LME590015:LME590020 LCI590015:LCI590020 KSM590015:KSM590020 KIQ590015:KIQ590020 JYU590015:JYU590020 JOY590015:JOY590020 JFC590015:JFC590020 IVG590015:IVG590020 ILK590015:ILK590020 IBO590015:IBO590020 HRS590015:HRS590020 HHW590015:HHW590020 GYA590015:GYA590020 GOE590015:GOE590020 GEI590015:GEI590020 FUM590015:FUM590020 FKQ590015:FKQ590020 FAU590015:FAU590020 EQY590015:EQY590020 EHC590015:EHC590020 DXG590015:DXG590020 DNK590015:DNK590020 DDO590015:DDO590020 CTS590015:CTS590020 CJW590015:CJW590020 CAA590015:CAA590020 BQE590015:BQE590020 BGI590015:BGI590020 AWM590015:AWM590020 AMQ590015:AMQ590020 ACU590015:ACU590020 SY590015:SY590020 JC590015:JC590020 D590015:E590020 WVO524479:WVO524484 WLS524479:WLS524484 WBW524479:WBW524484 VSA524479:VSA524484 VIE524479:VIE524484 UYI524479:UYI524484 UOM524479:UOM524484 UEQ524479:UEQ524484 TUU524479:TUU524484 TKY524479:TKY524484 TBC524479:TBC524484 SRG524479:SRG524484 SHK524479:SHK524484 RXO524479:RXO524484 RNS524479:RNS524484 RDW524479:RDW524484 QUA524479:QUA524484 QKE524479:QKE524484 QAI524479:QAI524484 PQM524479:PQM524484 PGQ524479:PGQ524484 OWU524479:OWU524484 OMY524479:OMY524484 ODC524479:ODC524484 NTG524479:NTG524484 NJK524479:NJK524484 MZO524479:MZO524484 MPS524479:MPS524484 MFW524479:MFW524484 LWA524479:LWA524484 LME524479:LME524484 LCI524479:LCI524484 KSM524479:KSM524484 KIQ524479:KIQ524484 JYU524479:JYU524484 JOY524479:JOY524484 JFC524479:JFC524484 IVG524479:IVG524484 ILK524479:ILK524484 IBO524479:IBO524484 HRS524479:HRS524484 HHW524479:HHW524484 GYA524479:GYA524484 GOE524479:GOE524484 GEI524479:GEI524484 FUM524479:FUM524484 FKQ524479:FKQ524484 FAU524479:FAU524484 EQY524479:EQY524484 EHC524479:EHC524484 DXG524479:DXG524484 DNK524479:DNK524484 DDO524479:DDO524484 CTS524479:CTS524484 CJW524479:CJW524484 CAA524479:CAA524484 BQE524479:BQE524484 BGI524479:BGI524484 AWM524479:AWM524484 AMQ524479:AMQ524484 ACU524479:ACU524484 SY524479:SY524484 JC524479:JC524484 D524479:E524484 WVO458943:WVO458948 WLS458943:WLS458948 WBW458943:WBW458948 VSA458943:VSA458948 VIE458943:VIE458948 UYI458943:UYI458948 UOM458943:UOM458948 UEQ458943:UEQ458948 TUU458943:TUU458948 TKY458943:TKY458948 TBC458943:TBC458948 SRG458943:SRG458948 SHK458943:SHK458948 RXO458943:RXO458948 RNS458943:RNS458948 RDW458943:RDW458948 QUA458943:QUA458948 QKE458943:QKE458948 QAI458943:QAI458948 PQM458943:PQM458948 PGQ458943:PGQ458948 OWU458943:OWU458948 OMY458943:OMY458948 ODC458943:ODC458948 NTG458943:NTG458948 NJK458943:NJK458948 MZO458943:MZO458948 MPS458943:MPS458948 MFW458943:MFW458948 LWA458943:LWA458948 LME458943:LME458948 LCI458943:LCI458948 KSM458943:KSM458948 KIQ458943:KIQ458948 JYU458943:JYU458948 JOY458943:JOY458948 JFC458943:JFC458948 IVG458943:IVG458948 ILK458943:ILK458948 IBO458943:IBO458948 HRS458943:HRS458948 HHW458943:HHW458948 GYA458943:GYA458948 GOE458943:GOE458948 GEI458943:GEI458948 FUM458943:FUM458948 FKQ458943:FKQ458948 FAU458943:FAU458948 EQY458943:EQY458948 EHC458943:EHC458948 DXG458943:DXG458948 DNK458943:DNK458948 DDO458943:DDO458948 CTS458943:CTS458948 CJW458943:CJW458948 CAA458943:CAA458948 BQE458943:BQE458948 BGI458943:BGI458948 AWM458943:AWM458948 AMQ458943:AMQ458948 ACU458943:ACU458948 SY458943:SY458948 JC458943:JC458948 D458943:E458948 WVO393407:WVO393412 WLS393407:WLS393412 WBW393407:WBW393412 VSA393407:VSA393412 VIE393407:VIE393412 UYI393407:UYI393412 UOM393407:UOM393412 UEQ393407:UEQ393412 TUU393407:TUU393412 TKY393407:TKY393412 TBC393407:TBC393412 SRG393407:SRG393412 SHK393407:SHK393412 RXO393407:RXO393412 RNS393407:RNS393412 RDW393407:RDW393412 QUA393407:QUA393412 QKE393407:QKE393412 QAI393407:QAI393412 PQM393407:PQM393412 PGQ393407:PGQ393412 OWU393407:OWU393412 OMY393407:OMY393412 ODC393407:ODC393412 NTG393407:NTG393412 NJK393407:NJK393412 MZO393407:MZO393412 MPS393407:MPS393412 MFW393407:MFW393412 LWA393407:LWA393412 LME393407:LME393412 LCI393407:LCI393412 KSM393407:KSM393412 KIQ393407:KIQ393412 JYU393407:JYU393412 JOY393407:JOY393412 JFC393407:JFC393412 IVG393407:IVG393412 ILK393407:ILK393412 IBO393407:IBO393412 HRS393407:HRS393412 HHW393407:HHW393412 GYA393407:GYA393412 GOE393407:GOE393412 GEI393407:GEI393412 FUM393407:FUM393412 FKQ393407:FKQ393412 FAU393407:FAU393412 EQY393407:EQY393412 EHC393407:EHC393412 DXG393407:DXG393412 DNK393407:DNK393412 DDO393407:DDO393412 CTS393407:CTS393412 CJW393407:CJW393412 CAA393407:CAA393412 BQE393407:BQE393412 BGI393407:BGI393412 AWM393407:AWM393412 AMQ393407:AMQ393412 ACU393407:ACU393412 SY393407:SY393412 JC393407:JC393412 D393407:E393412 WVO327871:WVO327876 WLS327871:WLS327876 WBW327871:WBW327876 VSA327871:VSA327876 VIE327871:VIE327876 UYI327871:UYI327876 UOM327871:UOM327876 UEQ327871:UEQ327876 TUU327871:TUU327876 TKY327871:TKY327876 TBC327871:TBC327876 SRG327871:SRG327876 SHK327871:SHK327876 RXO327871:RXO327876 RNS327871:RNS327876 RDW327871:RDW327876 QUA327871:QUA327876 QKE327871:QKE327876 QAI327871:QAI327876 PQM327871:PQM327876 PGQ327871:PGQ327876 OWU327871:OWU327876 OMY327871:OMY327876 ODC327871:ODC327876 NTG327871:NTG327876 NJK327871:NJK327876 MZO327871:MZO327876 MPS327871:MPS327876 MFW327871:MFW327876 LWA327871:LWA327876 LME327871:LME327876 LCI327871:LCI327876 KSM327871:KSM327876 KIQ327871:KIQ327876 JYU327871:JYU327876 JOY327871:JOY327876 JFC327871:JFC327876 IVG327871:IVG327876 ILK327871:ILK327876 IBO327871:IBO327876 HRS327871:HRS327876 HHW327871:HHW327876 GYA327871:GYA327876 GOE327871:GOE327876 GEI327871:GEI327876 FUM327871:FUM327876 FKQ327871:FKQ327876 FAU327871:FAU327876 EQY327871:EQY327876 EHC327871:EHC327876 DXG327871:DXG327876 DNK327871:DNK327876 DDO327871:DDO327876 CTS327871:CTS327876 CJW327871:CJW327876 CAA327871:CAA327876 BQE327871:BQE327876 BGI327871:BGI327876 AWM327871:AWM327876 AMQ327871:AMQ327876 ACU327871:ACU327876 SY327871:SY327876 JC327871:JC327876 D327871:E327876 WVO262335:WVO262340 WLS262335:WLS262340 WBW262335:WBW262340 VSA262335:VSA262340 VIE262335:VIE262340 UYI262335:UYI262340 UOM262335:UOM262340 UEQ262335:UEQ262340 TUU262335:TUU262340 TKY262335:TKY262340 TBC262335:TBC262340 SRG262335:SRG262340 SHK262335:SHK262340 RXO262335:RXO262340 RNS262335:RNS262340 RDW262335:RDW262340 QUA262335:QUA262340 QKE262335:QKE262340 QAI262335:QAI262340 PQM262335:PQM262340 PGQ262335:PGQ262340 OWU262335:OWU262340 OMY262335:OMY262340 ODC262335:ODC262340 NTG262335:NTG262340 NJK262335:NJK262340 MZO262335:MZO262340 MPS262335:MPS262340 MFW262335:MFW262340 LWA262335:LWA262340 LME262335:LME262340 LCI262335:LCI262340 KSM262335:KSM262340 KIQ262335:KIQ262340 JYU262335:JYU262340 JOY262335:JOY262340 JFC262335:JFC262340 IVG262335:IVG262340 ILK262335:ILK262340 IBO262335:IBO262340 HRS262335:HRS262340 HHW262335:HHW262340 GYA262335:GYA262340 GOE262335:GOE262340 GEI262335:GEI262340 FUM262335:FUM262340 FKQ262335:FKQ262340 FAU262335:FAU262340 EQY262335:EQY262340 EHC262335:EHC262340 DXG262335:DXG262340 DNK262335:DNK262340 DDO262335:DDO262340 CTS262335:CTS262340 CJW262335:CJW262340 CAA262335:CAA262340 BQE262335:BQE262340 BGI262335:BGI262340 AWM262335:AWM262340 AMQ262335:AMQ262340 ACU262335:ACU262340 SY262335:SY262340 JC262335:JC262340 D262335:E262340 WVO196799:WVO196804 WLS196799:WLS196804 WBW196799:WBW196804 VSA196799:VSA196804 VIE196799:VIE196804 UYI196799:UYI196804 UOM196799:UOM196804 UEQ196799:UEQ196804 TUU196799:TUU196804 TKY196799:TKY196804 TBC196799:TBC196804 SRG196799:SRG196804 SHK196799:SHK196804 RXO196799:RXO196804 RNS196799:RNS196804 RDW196799:RDW196804 QUA196799:QUA196804 QKE196799:QKE196804 QAI196799:QAI196804 PQM196799:PQM196804 PGQ196799:PGQ196804 OWU196799:OWU196804 OMY196799:OMY196804 ODC196799:ODC196804 NTG196799:NTG196804 NJK196799:NJK196804 MZO196799:MZO196804 MPS196799:MPS196804 MFW196799:MFW196804 LWA196799:LWA196804 LME196799:LME196804 LCI196799:LCI196804 KSM196799:KSM196804 KIQ196799:KIQ196804 JYU196799:JYU196804 JOY196799:JOY196804 JFC196799:JFC196804 IVG196799:IVG196804 ILK196799:ILK196804 IBO196799:IBO196804 HRS196799:HRS196804 HHW196799:HHW196804 GYA196799:GYA196804 GOE196799:GOE196804 GEI196799:GEI196804 FUM196799:FUM196804 FKQ196799:FKQ196804 FAU196799:FAU196804 EQY196799:EQY196804 EHC196799:EHC196804 DXG196799:DXG196804 DNK196799:DNK196804 DDO196799:DDO196804 CTS196799:CTS196804 CJW196799:CJW196804 CAA196799:CAA196804 BQE196799:BQE196804 BGI196799:BGI196804 AWM196799:AWM196804 AMQ196799:AMQ196804 ACU196799:ACU196804 SY196799:SY196804 JC196799:JC196804 D196799:E196804 WVO131263:WVO131268 WLS131263:WLS131268 WBW131263:WBW131268 VSA131263:VSA131268 VIE131263:VIE131268 UYI131263:UYI131268 UOM131263:UOM131268 UEQ131263:UEQ131268 TUU131263:TUU131268 TKY131263:TKY131268 TBC131263:TBC131268 SRG131263:SRG131268 SHK131263:SHK131268 RXO131263:RXO131268 RNS131263:RNS131268 RDW131263:RDW131268 QUA131263:QUA131268 QKE131263:QKE131268 QAI131263:QAI131268 PQM131263:PQM131268 PGQ131263:PGQ131268 OWU131263:OWU131268 OMY131263:OMY131268 ODC131263:ODC131268 NTG131263:NTG131268 NJK131263:NJK131268 MZO131263:MZO131268 MPS131263:MPS131268 MFW131263:MFW131268 LWA131263:LWA131268 LME131263:LME131268 LCI131263:LCI131268 KSM131263:KSM131268 KIQ131263:KIQ131268 JYU131263:JYU131268 JOY131263:JOY131268 JFC131263:JFC131268 IVG131263:IVG131268 ILK131263:ILK131268 IBO131263:IBO131268 HRS131263:HRS131268 HHW131263:HHW131268 GYA131263:GYA131268 GOE131263:GOE131268 GEI131263:GEI131268 FUM131263:FUM131268 FKQ131263:FKQ131268 FAU131263:FAU131268 EQY131263:EQY131268 EHC131263:EHC131268 DXG131263:DXG131268 DNK131263:DNK131268 DDO131263:DDO131268 CTS131263:CTS131268 CJW131263:CJW131268 CAA131263:CAA131268 BQE131263:BQE131268 BGI131263:BGI131268 AWM131263:AWM131268 AMQ131263:AMQ131268 ACU131263:ACU131268 SY131263:SY131268 JC131263:JC131268 D131263:E131268 WVO65727:WVO65732 WLS65727:WLS65732 WBW65727:WBW65732 VSA65727:VSA65732 VIE65727:VIE65732 UYI65727:UYI65732 UOM65727:UOM65732 UEQ65727:UEQ65732 TUU65727:TUU65732 TKY65727:TKY65732 TBC65727:TBC65732 SRG65727:SRG65732 SHK65727:SHK65732 RXO65727:RXO65732 RNS65727:RNS65732 RDW65727:RDW65732 QUA65727:QUA65732 QKE65727:QKE65732 QAI65727:QAI65732 PQM65727:PQM65732 PGQ65727:PGQ65732 OWU65727:OWU65732 OMY65727:OMY65732 ODC65727:ODC65732 NTG65727:NTG65732 NJK65727:NJK65732 MZO65727:MZO65732 MPS65727:MPS65732 MFW65727:MFW65732 LWA65727:LWA65732 LME65727:LME65732 LCI65727:LCI65732 KSM65727:KSM65732 KIQ65727:KIQ65732 JYU65727:JYU65732 JOY65727:JOY65732 JFC65727:JFC65732 IVG65727:IVG65732 ILK65727:ILK65732 IBO65727:IBO65732 HRS65727:HRS65732 HHW65727:HHW65732 GYA65727:GYA65732 GOE65727:GOE65732 GEI65727:GEI65732 FUM65727:FUM65732 FKQ65727:FKQ65732 FAU65727:FAU65732 EQY65727:EQY65732 EHC65727:EHC65732 DXG65727:DXG65732 DNK65727:DNK65732 DDO65727:DDO65732 CTS65727:CTS65732 CJW65727:CJW65732 CAA65727:CAA65732 BQE65727:BQE65732 BGI65727:BGI65732 AWM65727:AWM65732 AMQ65727:AMQ65732 ACU65727:ACU65732 SY65727:SY65732 JC65727:JC65732 D65727:E65732 WVO983239:WVO983244 WLS983239:WLS983244 WBW983239:WBW983244 VSA983239:VSA983244 VIE983239:VIE983244 UYI983239:UYI983244 UOM983239:UOM983244 UEQ983239:UEQ983244 TUU983239:TUU983244 TKY983239:TKY983244 TBC983239:TBC983244 SRG983239:SRG983244 SHK983239:SHK983244 RXO983239:RXO983244 RNS983239:RNS983244 RDW983239:RDW983244 QUA983239:QUA983244 QKE983239:QKE983244 QAI983239:QAI983244 PQM983239:PQM983244 PGQ983239:PGQ983244 OWU983239:OWU983244 OMY983239:OMY983244 ODC983239:ODC983244 NTG983239:NTG983244 NJK983239:NJK983244 MZO983239:MZO983244 MPS983239:MPS983244 MFW983239:MFW983244 LWA983239:LWA983244 LME983239:LME983244 LCI983239:LCI983244 KSM983239:KSM983244 KIQ983239:KIQ983244 JYU983239:JYU983244 JOY983239:JOY983244 JFC983239:JFC983244 IVG983239:IVG983244 ILK983239:ILK983244 IBO983239:IBO983244 HRS983239:HRS983244 HHW983239:HHW983244 GYA983239:GYA983244 GOE983239:GOE983244 GEI983239:GEI983244 FUM983239:FUM983244 FKQ983239:FKQ983244 FAU983239:FAU983244 EQY983239:EQY983244 EHC983239:EHC983244 DXG983239:DXG983244 DNK983239:DNK983244 DDO983239:DDO983244 CTS983239:CTS983244 CJW983239:CJW983244 CAA983239:CAA983244 BQE983239:BQE983244 BGI983239:BGI983244 AWM983239:AWM983244 AMQ983239:AMQ983244 ACU983239:ACU983244 SY983239:SY983244 JC983239:JC983244 D983239:E983244 WVO917703:WVO917708 WLS917703:WLS917708 WBW917703:WBW917708 VSA917703:VSA917708 VIE917703:VIE917708 UYI917703:UYI917708 UOM917703:UOM917708 UEQ917703:UEQ917708 TUU917703:TUU917708 TKY917703:TKY917708 TBC917703:TBC917708 SRG917703:SRG917708 SHK917703:SHK917708 RXO917703:RXO917708 RNS917703:RNS917708 RDW917703:RDW917708 QUA917703:QUA917708 QKE917703:QKE917708 QAI917703:QAI917708 PQM917703:PQM917708 PGQ917703:PGQ917708 OWU917703:OWU917708 OMY917703:OMY917708 ODC917703:ODC917708 NTG917703:NTG917708 NJK917703:NJK917708 MZO917703:MZO917708 MPS917703:MPS917708 MFW917703:MFW917708 LWA917703:LWA917708 LME917703:LME917708 LCI917703:LCI917708 KSM917703:KSM917708 KIQ917703:KIQ917708 JYU917703:JYU917708 JOY917703:JOY917708 JFC917703:JFC917708 IVG917703:IVG917708 ILK917703:ILK917708 IBO917703:IBO917708 HRS917703:HRS917708 HHW917703:HHW917708 GYA917703:GYA917708 GOE917703:GOE917708 GEI917703:GEI917708 FUM917703:FUM917708 FKQ917703:FKQ917708 FAU917703:FAU917708 EQY917703:EQY917708 EHC917703:EHC917708 DXG917703:DXG917708 DNK917703:DNK917708 DDO917703:DDO917708 CTS917703:CTS917708 CJW917703:CJW917708 CAA917703:CAA917708 BQE917703:BQE917708 BGI917703:BGI917708 AWM917703:AWM917708 AMQ917703:AMQ917708 ACU917703:ACU917708 SY917703:SY917708 JC917703:JC917708 D917703:E917708 WVO852167:WVO852172 WLS852167:WLS852172 WBW852167:WBW852172 VSA852167:VSA852172 VIE852167:VIE852172 UYI852167:UYI852172 UOM852167:UOM852172 UEQ852167:UEQ852172 TUU852167:TUU852172 TKY852167:TKY852172 TBC852167:TBC852172 SRG852167:SRG852172 SHK852167:SHK852172 RXO852167:RXO852172 RNS852167:RNS852172 RDW852167:RDW852172 QUA852167:QUA852172 QKE852167:QKE852172 QAI852167:QAI852172 PQM852167:PQM852172 PGQ852167:PGQ852172 OWU852167:OWU852172 OMY852167:OMY852172 ODC852167:ODC852172 NTG852167:NTG852172 NJK852167:NJK852172 MZO852167:MZO852172 MPS852167:MPS852172 MFW852167:MFW852172 LWA852167:LWA852172 LME852167:LME852172 LCI852167:LCI852172 KSM852167:KSM852172 KIQ852167:KIQ852172 JYU852167:JYU852172 JOY852167:JOY852172 JFC852167:JFC852172 IVG852167:IVG852172 ILK852167:ILK852172 IBO852167:IBO852172 HRS852167:HRS852172 HHW852167:HHW852172 GYA852167:GYA852172 GOE852167:GOE852172 GEI852167:GEI852172 FUM852167:FUM852172 FKQ852167:FKQ852172 FAU852167:FAU852172 EQY852167:EQY852172 EHC852167:EHC852172 DXG852167:DXG852172 DNK852167:DNK852172 DDO852167:DDO852172 CTS852167:CTS852172 CJW852167:CJW852172 CAA852167:CAA852172 BQE852167:BQE852172 BGI852167:BGI852172 AWM852167:AWM852172 AMQ852167:AMQ852172 ACU852167:ACU852172 SY852167:SY852172 JC852167:JC852172 D852167:E852172 WVO786631:WVO786636 WLS786631:WLS786636 WBW786631:WBW786636 VSA786631:VSA786636 VIE786631:VIE786636 UYI786631:UYI786636 UOM786631:UOM786636 UEQ786631:UEQ786636 TUU786631:TUU786636 TKY786631:TKY786636 TBC786631:TBC786636 SRG786631:SRG786636 SHK786631:SHK786636 RXO786631:RXO786636 RNS786631:RNS786636 RDW786631:RDW786636 QUA786631:QUA786636 QKE786631:QKE786636 QAI786631:QAI786636 PQM786631:PQM786636 PGQ786631:PGQ786636 OWU786631:OWU786636 OMY786631:OMY786636 ODC786631:ODC786636 NTG786631:NTG786636 NJK786631:NJK786636 MZO786631:MZO786636 MPS786631:MPS786636 MFW786631:MFW786636 LWA786631:LWA786636 LME786631:LME786636 LCI786631:LCI786636 KSM786631:KSM786636 KIQ786631:KIQ786636 JYU786631:JYU786636 JOY786631:JOY786636 JFC786631:JFC786636 IVG786631:IVG786636 ILK786631:ILK786636 IBO786631:IBO786636 HRS786631:HRS786636 HHW786631:HHW786636 GYA786631:GYA786636 GOE786631:GOE786636 GEI786631:GEI786636 FUM786631:FUM786636 FKQ786631:FKQ786636 FAU786631:FAU786636 EQY786631:EQY786636 EHC786631:EHC786636 DXG786631:DXG786636 DNK786631:DNK786636 DDO786631:DDO786636 CTS786631:CTS786636 CJW786631:CJW786636 CAA786631:CAA786636 BQE786631:BQE786636 BGI786631:BGI786636 AWM786631:AWM786636 AMQ786631:AMQ786636 ACU786631:ACU786636 SY786631:SY786636 JC786631:JC786636 D786631:E786636 WVO721095:WVO721100 WLS721095:WLS721100 WBW721095:WBW721100 VSA721095:VSA721100 VIE721095:VIE721100 UYI721095:UYI721100 UOM721095:UOM721100 UEQ721095:UEQ721100 TUU721095:TUU721100 TKY721095:TKY721100 TBC721095:TBC721100 SRG721095:SRG721100 SHK721095:SHK721100 RXO721095:RXO721100 RNS721095:RNS721100 RDW721095:RDW721100 QUA721095:QUA721100 QKE721095:QKE721100 QAI721095:QAI721100 PQM721095:PQM721100 PGQ721095:PGQ721100 OWU721095:OWU721100 OMY721095:OMY721100 ODC721095:ODC721100 NTG721095:NTG721100 NJK721095:NJK721100 MZO721095:MZO721100 MPS721095:MPS721100 MFW721095:MFW721100 LWA721095:LWA721100 LME721095:LME721100 LCI721095:LCI721100 KSM721095:KSM721100 KIQ721095:KIQ721100 JYU721095:JYU721100 JOY721095:JOY721100 JFC721095:JFC721100 IVG721095:IVG721100 ILK721095:ILK721100 IBO721095:IBO721100 HRS721095:HRS721100 HHW721095:HHW721100 GYA721095:GYA721100 GOE721095:GOE721100 GEI721095:GEI721100 FUM721095:FUM721100 FKQ721095:FKQ721100 FAU721095:FAU721100 EQY721095:EQY721100 EHC721095:EHC721100 DXG721095:DXG721100 DNK721095:DNK721100 DDO721095:DDO721100 CTS721095:CTS721100 CJW721095:CJW721100 CAA721095:CAA721100 BQE721095:BQE721100 BGI721095:BGI721100 AWM721095:AWM721100 AMQ721095:AMQ721100 ACU721095:ACU721100 SY721095:SY721100 JC721095:JC721100 D721095:E721100 WVO655559:WVO655564 WLS655559:WLS655564 WBW655559:WBW655564 VSA655559:VSA655564 VIE655559:VIE655564 UYI655559:UYI655564 UOM655559:UOM655564 UEQ655559:UEQ655564 TUU655559:TUU655564 TKY655559:TKY655564 TBC655559:TBC655564 SRG655559:SRG655564 SHK655559:SHK655564 RXO655559:RXO655564 RNS655559:RNS655564 RDW655559:RDW655564 QUA655559:QUA655564 QKE655559:QKE655564 QAI655559:QAI655564 PQM655559:PQM655564 PGQ655559:PGQ655564 OWU655559:OWU655564 OMY655559:OMY655564 ODC655559:ODC655564 NTG655559:NTG655564 NJK655559:NJK655564 MZO655559:MZO655564 MPS655559:MPS655564 MFW655559:MFW655564 LWA655559:LWA655564 LME655559:LME655564 LCI655559:LCI655564 KSM655559:KSM655564 KIQ655559:KIQ655564 JYU655559:JYU655564 JOY655559:JOY655564 JFC655559:JFC655564 IVG655559:IVG655564 ILK655559:ILK655564 IBO655559:IBO655564 HRS655559:HRS655564 HHW655559:HHW655564 GYA655559:GYA655564 GOE655559:GOE655564 GEI655559:GEI655564 FUM655559:FUM655564 FKQ655559:FKQ655564 FAU655559:FAU655564 EQY655559:EQY655564 EHC655559:EHC655564 DXG655559:DXG655564 DNK655559:DNK655564 DDO655559:DDO655564 CTS655559:CTS655564 CJW655559:CJW655564 CAA655559:CAA655564 BQE655559:BQE655564 BGI655559:BGI655564 AWM655559:AWM655564 AMQ655559:AMQ655564 ACU655559:ACU655564 SY655559:SY655564 JC655559:JC655564 D655559:E655564 WVO590023:WVO590028 WLS590023:WLS590028 WBW590023:WBW590028 VSA590023:VSA590028 VIE590023:VIE590028 UYI590023:UYI590028 UOM590023:UOM590028 UEQ590023:UEQ590028 TUU590023:TUU590028 TKY590023:TKY590028 TBC590023:TBC590028 SRG590023:SRG590028 SHK590023:SHK590028 RXO590023:RXO590028 RNS590023:RNS590028 RDW590023:RDW590028 QUA590023:QUA590028 QKE590023:QKE590028 QAI590023:QAI590028 PQM590023:PQM590028 PGQ590023:PGQ590028 OWU590023:OWU590028 OMY590023:OMY590028 ODC590023:ODC590028 NTG590023:NTG590028 NJK590023:NJK590028 MZO590023:MZO590028 MPS590023:MPS590028 MFW590023:MFW590028 LWA590023:LWA590028 LME590023:LME590028 LCI590023:LCI590028 KSM590023:KSM590028 KIQ590023:KIQ590028 JYU590023:JYU590028 JOY590023:JOY590028 JFC590023:JFC590028 IVG590023:IVG590028 ILK590023:ILK590028 IBO590023:IBO590028 HRS590023:HRS590028 HHW590023:HHW590028 GYA590023:GYA590028 GOE590023:GOE590028 GEI590023:GEI590028 FUM590023:FUM590028 FKQ590023:FKQ590028 FAU590023:FAU590028 EQY590023:EQY590028 EHC590023:EHC590028 DXG590023:DXG590028 DNK590023:DNK590028 DDO590023:DDO590028 CTS590023:CTS590028 CJW590023:CJW590028 CAA590023:CAA590028 BQE590023:BQE590028 BGI590023:BGI590028 AWM590023:AWM590028 AMQ590023:AMQ590028 ACU590023:ACU590028 SY590023:SY590028 JC590023:JC590028 D590023:E590028 WVO524487:WVO524492 WLS524487:WLS524492 WBW524487:WBW524492 VSA524487:VSA524492 VIE524487:VIE524492 UYI524487:UYI524492 UOM524487:UOM524492 UEQ524487:UEQ524492 TUU524487:TUU524492 TKY524487:TKY524492 TBC524487:TBC524492 SRG524487:SRG524492 SHK524487:SHK524492 RXO524487:RXO524492 RNS524487:RNS524492 RDW524487:RDW524492 QUA524487:QUA524492 QKE524487:QKE524492 QAI524487:QAI524492 PQM524487:PQM524492 PGQ524487:PGQ524492 OWU524487:OWU524492 OMY524487:OMY524492 ODC524487:ODC524492 NTG524487:NTG524492 NJK524487:NJK524492 MZO524487:MZO524492 MPS524487:MPS524492 MFW524487:MFW524492 LWA524487:LWA524492 LME524487:LME524492 LCI524487:LCI524492 KSM524487:KSM524492 KIQ524487:KIQ524492 JYU524487:JYU524492 JOY524487:JOY524492 JFC524487:JFC524492 IVG524487:IVG524492 ILK524487:ILK524492 IBO524487:IBO524492 HRS524487:HRS524492 HHW524487:HHW524492 GYA524487:GYA524492 GOE524487:GOE524492 GEI524487:GEI524492 FUM524487:FUM524492 FKQ524487:FKQ524492 FAU524487:FAU524492 EQY524487:EQY524492 EHC524487:EHC524492 DXG524487:DXG524492 DNK524487:DNK524492 DDO524487:DDO524492 CTS524487:CTS524492 CJW524487:CJW524492 CAA524487:CAA524492 BQE524487:BQE524492 BGI524487:BGI524492 AWM524487:AWM524492 AMQ524487:AMQ524492 ACU524487:ACU524492 SY524487:SY524492 JC524487:JC524492 D524487:E524492 WVO458951:WVO458956 WLS458951:WLS458956 WBW458951:WBW458956 VSA458951:VSA458956 VIE458951:VIE458956 UYI458951:UYI458956 UOM458951:UOM458956 UEQ458951:UEQ458956 TUU458951:TUU458956 TKY458951:TKY458956 TBC458951:TBC458956 SRG458951:SRG458956 SHK458951:SHK458956 RXO458951:RXO458956 RNS458951:RNS458956 RDW458951:RDW458956 QUA458951:QUA458956 QKE458951:QKE458956 QAI458951:QAI458956 PQM458951:PQM458956 PGQ458951:PGQ458956 OWU458951:OWU458956 OMY458951:OMY458956 ODC458951:ODC458956 NTG458951:NTG458956 NJK458951:NJK458956 MZO458951:MZO458956 MPS458951:MPS458956 MFW458951:MFW458956 LWA458951:LWA458956 LME458951:LME458956 LCI458951:LCI458956 KSM458951:KSM458956 KIQ458951:KIQ458956 JYU458951:JYU458956 JOY458951:JOY458956 JFC458951:JFC458956 IVG458951:IVG458956 ILK458951:ILK458956 IBO458951:IBO458956 HRS458951:HRS458956 HHW458951:HHW458956 GYA458951:GYA458956 GOE458951:GOE458956 GEI458951:GEI458956 FUM458951:FUM458956 FKQ458951:FKQ458956 FAU458951:FAU458956 EQY458951:EQY458956 EHC458951:EHC458956 DXG458951:DXG458956 DNK458951:DNK458956 DDO458951:DDO458956 CTS458951:CTS458956 CJW458951:CJW458956 CAA458951:CAA458956 BQE458951:BQE458956 BGI458951:BGI458956 AWM458951:AWM458956 AMQ458951:AMQ458956 ACU458951:ACU458956 SY458951:SY458956 JC458951:JC458956 D458951:E458956 WVO393415:WVO393420 WLS393415:WLS393420 WBW393415:WBW393420 VSA393415:VSA393420 VIE393415:VIE393420 UYI393415:UYI393420 UOM393415:UOM393420 UEQ393415:UEQ393420 TUU393415:TUU393420 TKY393415:TKY393420 TBC393415:TBC393420 SRG393415:SRG393420 SHK393415:SHK393420 RXO393415:RXO393420 RNS393415:RNS393420 RDW393415:RDW393420 QUA393415:QUA393420 QKE393415:QKE393420 QAI393415:QAI393420 PQM393415:PQM393420 PGQ393415:PGQ393420 OWU393415:OWU393420 OMY393415:OMY393420 ODC393415:ODC393420 NTG393415:NTG393420 NJK393415:NJK393420 MZO393415:MZO393420 MPS393415:MPS393420 MFW393415:MFW393420 LWA393415:LWA393420 LME393415:LME393420 LCI393415:LCI393420 KSM393415:KSM393420 KIQ393415:KIQ393420 JYU393415:JYU393420 JOY393415:JOY393420 JFC393415:JFC393420 IVG393415:IVG393420 ILK393415:ILK393420 IBO393415:IBO393420 HRS393415:HRS393420 HHW393415:HHW393420 GYA393415:GYA393420 GOE393415:GOE393420 GEI393415:GEI393420 FUM393415:FUM393420 FKQ393415:FKQ393420 FAU393415:FAU393420 EQY393415:EQY393420 EHC393415:EHC393420 DXG393415:DXG393420 DNK393415:DNK393420 DDO393415:DDO393420 CTS393415:CTS393420 CJW393415:CJW393420 CAA393415:CAA393420 BQE393415:BQE393420 BGI393415:BGI393420 AWM393415:AWM393420 AMQ393415:AMQ393420 ACU393415:ACU393420 SY393415:SY393420 JC393415:JC393420 D393415:E393420 WVO327879:WVO327884 WLS327879:WLS327884 WBW327879:WBW327884 VSA327879:VSA327884 VIE327879:VIE327884 UYI327879:UYI327884 UOM327879:UOM327884 UEQ327879:UEQ327884 TUU327879:TUU327884 TKY327879:TKY327884 TBC327879:TBC327884 SRG327879:SRG327884 SHK327879:SHK327884 RXO327879:RXO327884 RNS327879:RNS327884 RDW327879:RDW327884 QUA327879:QUA327884 QKE327879:QKE327884 QAI327879:QAI327884 PQM327879:PQM327884 PGQ327879:PGQ327884 OWU327879:OWU327884 OMY327879:OMY327884 ODC327879:ODC327884 NTG327879:NTG327884 NJK327879:NJK327884 MZO327879:MZO327884 MPS327879:MPS327884 MFW327879:MFW327884 LWA327879:LWA327884 LME327879:LME327884 LCI327879:LCI327884 KSM327879:KSM327884 KIQ327879:KIQ327884 JYU327879:JYU327884 JOY327879:JOY327884 JFC327879:JFC327884 IVG327879:IVG327884 ILK327879:ILK327884 IBO327879:IBO327884 HRS327879:HRS327884 HHW327879:HHW327884 GYA327879:GYA327884 GOE327879:GOE327884 GEI327879:GEI327884 FUM327879:FUM327884 FKQ327879:FKQ327884 FAU327879:FAU327884 EQY327879:EQY327884 EHC327879:EHC327884 DXG327879:DXG327884 DNK327879:DNK327884 DDO327879:DDO327884 CTS327879:CTS327884 CJW327879:CJW327884 CAA327879:CAA327884 BQE327879:BQE327884 BGI327879:BGI327884 AWM327879:AWM327884 AMQ327879:AMQ327884 ACU327879:ACU327884 SY327879:SY327884 JC327879:JC327884 D327879:E327884 WVO262343:WVO262348 WLS262343:WLS262348 WBW262343:WBW262348 VSA262343:VSA262348 VIE262343:VIE262348 UYI262343:UYI262348 UOM262343:UOM262348 UEQ262343:UEQ262348 TUU262343:TUU262348 TKY262343:TKY262348 TBC262343:TBC262348 SRG262343:SRG262348 SHK262343:SHK262348 RXO262343:RXO262348 RNS262343:RNS262348 RDW262343:RDW262348 QUA262343:QUA262348 QKE262343:QKE262348 QAI262343:QAI262348 PQM262343:PQM262348 PGQ262343:PGQ262348 OWU262343:OWU262348 OMY262343:OMY262348 ODC262343:ODC262348 NTG262343:NTG262348 NJK262343:NJK262348 MZO262343:MZO262348 MPS262343:MPS262348 MFW262343:MFW262348 LWA262343:LWA262348 LME262343:LME262348 LCI262343:LCI262348 KSM262343:KSM262348 KIQ262343:KIQ262348 JYU262343:JYU262348 JOY262343:JOY262348 JFC262343:JFC262348 IVG262343:IVG262348 ILK262343:ILK262348 IBO262343:IBO262348 HRS262343:HRS262348 HHW262343:HHW262348 GYA262343:GYA262348 GOE262343:GOE262348 GEI262343:GEI262348 FUM262343:FUM262348 FKQ262343:FKQ262348 FAU262343:FAU262348 EQY262343:EQY262348 EHC262343:EHC262348 DXG262343:DXG262348 DNK262343:DNK262348 DDO262343:DDO262348 CTS262343:CTS262348 CJW262343:CJW262348 CAA262343:CAA262348 BQE262343:BQE262348 BGI262343:BGI262348 AWM262343:AWM262348 AMQ262343:AMQ262348 ACU262343:ACU262348 SY262343:SY262348 JC262343:JC262348 D262343:E262348 WVO196807:WVO196812 WLS196807:WLS196812 WBW196807:WBW196812 VSA196807:VSA196812 VIE196807:VIE196812 UYI196807:UYI196812 UOM196807:UOM196812 UEQ196807:UEQ196812 TUU196807:TUU196812 TKY196807:TKY196812 TBC196807:TBC196812 SRG196807:SRG196812 SHK196807:SHK196812 RXO196807:RXO196812 RNS196807:RNS196812 RDW196807:RDW196812 QUA196807:QUA196812 QKE196807:QKE196812 QAI196807:QAI196812 PQM196807:PQM196812 PGQ196807:PGQ196812 OWU196807:OWU196812 OMY196807:OMY196812 ODC196807:ODC196812 NTG196807:NTG196812 NJK196807:NJK196812 MZO196807:MZO196812 MPS196807:MPS196812 MFW196807:MFW196812 LWA196807:LWA196812 LME196807:LME196812 LCI196807:LCI196812 KSM196807:KSM196812 KIQ196807:KIQ196812 JYU196807:JYU196812 JOY196807:JOY196812 JFC196807:JFC196812 IVG196807:IVG196812 ILK196807:ILK196812 IBO196807:IBO196812 HRS196807:HRS196812 HHW196807:HHW196812 GYA196807:GYA196812 GOE196807:GOE196812 GEI196807:GEI196812 FUM196807:FUM196812 FKQ196807:FKQ196812 FAU196807:FAU196812 EQY196807:EQY196812 EHC196807:EHC196812 DXG196807:DXG196812 DNK196807:DNK196812 DDO196807:DDO196812 CTS196807:CTS196812 CJW196807:CJW196812 CAA196807:CAA196812 BQE196807:BQE196812 BGI196807:BGI196812 AWM196807:AWM196812 AMQ196807:AMQ196812 ACU196807:ACU196812 SY196807:SY196812 JC196807:JC196812 D196807:E196812 WVO131271:WVO131276 WLS131271:WLS131276 WBW131271:WBW131276 VSA131271:VSA131276 VIE131271:VIE131276 UYI131271:UYI131276 UOM131271:UOM131276 UEQ131271:UEQ131276 TUU131271:TUU131276 TKY131271:TKY131276 TBC131271:TBC131276 SRG131271:SRG131276 SHK131271:SHK131276 RXO131271:RXO131276 RNS131271:RNS131276 RDW131271:RDW131276 QUA131271:QUA131276 QKE131271:QKE131276 QAI131271:QAI131276 PQM131271:PQM131276 PGQ131271:PGQ131276 OWU131271:OWU131276 OMY131271:OMY131276 ODC131271:ODC131276 NTG131271:NTG131276 NJK131271:NJK131276 MZO131271:MZO131276 MPS131271:MPS131276 MFW131271:MFW131276 LWA131271:LWA131276 LME131271:LME131276 LCI131271:LCI131276 KSM131271:KSM131276 KIQ131271:KIQ131276 JYU131271:JYU131276 JOY131271:JOY131276 JFC131271:JFC131276 IVG131271:IVG131276 ILK131271:ILK131276 IBO131271:IBO131276 HRS131271:HRS131276 HHW131271:HHW131276 GYA131271:GYA131276 GOE131271:GOE131276 GEI131271:GEI131276 FUM131271:FUM131276 FKQ131271:FKQ131276 FAU131271:FAU131276 EQY131271:EQY131276 EHC131271:EHC131276 DXG131271:DXG131276 DNK131271:DNK131276 DDO131271:DDO131276 CTS131271:CTS131276 CJW131271:CJW131276 CAA131271:CAA131276 BQE131271:BQE131276 BGI131271:BGI131276 AWM131271:AWM131276 AMQ131271:AMQ131276 ACU131271:ACU131276 SY131271:SY131276 JC131271:JC131276 D131271:E131276 WVO65735:WVO65740 WLS65735:WLS65740 WBW65735:WBW65740 VSA65735:VSA65740 VIE65735:VIE65740 UYI65735:UYI65740 UOM65735:UOM65740 UEQ65735:UEQ65740 TUU65735:TUU65740 TKY65735:TKY65740 TBC65735:TBC65740 SRG65735:SRG65740 SHK65735:SHK65740 RXO65735:RXO65740 RNS65735:RNS65740 RDW65735:RDW65740 QUA65735:QUA65740 QKE65735:QKE65740 QAI65735:QAI65740 PQM65735:PQM65740 PGQ65735:PGQ65740 OWU65735:OWU65740 OMY65735:OMY65740 ODC65735:ODC65740 NTG65735:NTG65740 NJK65735:NJK65740 MZO65735:MZO65740 MPS65735:MPS65740 MFW65735:MFW65740 LWA65735:LWA65740 LME65735:LME65740 LCI65735:LCI65740 KSM65735:KSM65740 KIQ65735:KIQ65740 JYU65735:JYU65740 JOY65735:JOY65740 JFC65735:JFC65740 IVG65735:IVG65740 ILK65735:ILK65740 IBO65735:IBO65740 HRS65735:HRS65740 HHW65735:HHW65740 GYA65735:GYA65740 GOE65735:GOE65740 GEI65735:GEI65740 FUM65735:FUM65740 FKQ65735:FKQ65740 FAU65735:FAU65740 EQY65735:EQY65740 EHC65735:EHC65740 DXG65735:DXG65740 DNK65735:DNK65740 DDO65735:DDO65740 CTS65735:CTS65740 CJW65735:CJW65740 CAA65735:CAA65740 BQE65735:BQE65740 BGI65735:BGI65740 AWM65735:AWM65740 AMQ65735:AMQ65740 ACU65735:ACU65740 SY65735:SY65740 JC65735:JC65740 D65735:E65740 WVO983247:WVO983252 WLS983247:WLS983252 WBW983247:WBW983252 VSA983247:VSA983252 VIE983247:VIE983252 UYI983247:UYI983252 UOM983247:UOM983252 UEQ983247:UEQ983252 TUU983247:TUU983252 TKY983247:TKY983252 TBC983247:TBC983252 SRG983247:SRG983252 SHK983247:SHK983252 RXO983247:RXO983252 RNS983247:RNS983252 RDW983247:RDW983252 QUA983247:QUA983252 QKE983247:QKE983252 QAI983247:QAI983252 PQM983247:PQM983252 PGQ983247:PGQ983252 OWU983247:OWU983252 OMY983247:OMY983252 ODC983247:ODC983252 NTG983247:NTG983252 NJK983247:NJK983252 MZO983247:MZO983252 MPS983247:MPS983252 MFW983247:MFW983252 LWA983247:LWA983252 LME983247:LME983252 LCI983247:LCI983252 KSM983247:KSM983252 KIQ983247:KIQ983252 JYU983247:JYU983252 JOY983247:JOY983252 JFC983247:JFC983252 IVG983247:IVG983252 ILK983247:ILK983252 IBO983247:IBO983252 HRS983247:HRS983252 HHW983247:HHW983252 GYA983247:GYA983252 GOE983247:GOE983252 GEI983247:GEI983252 FUM983247:FUM983252 FKQ983247:FKQ983252 FAU983247:FAU983252 EQY983247:EQY983252 EHC983247:EHC983252 DXG983247:DXG983252 DNK983247:DNK983252 DDO983247:DDO983252 CTS983247:CTS983252 CJW983247:CJW983252 CAA983247:CAA983252 BQE983247:BQE983252 BGI983247:BGI983252 AWM983247:AWM983252 AMQ983247:AMQ983252 ACU983247:ACU983252 SY983247:SY983252 JC983247:JC983252 D983247:E983252 WVO917711:WVO917716 WLS917711:WLS917716 WBW917711:WBW917716 VSA917711:VSA917716 VIE917711:VIE917716 UYI917711:UYI917716 UOM917711:UOM917716 UEQ917711:UEQ917716 TUU917711:TUU917716 TKY917711:TKY917716 TBC917711:TBC917716 SRG917711:SRG917716 SHK917711:SHK917716 RXO917711:RXO917716 RNS917711:RNS917716 RDW917711:RDW917716 QUA917711:QUA917716 QKE917711:QKE917716 QAI917711:QAI917716 PQM917711:PQM917716 PGQ917711:PGQ917716 OWU917711:OWU917716 OMY917711:OMY917716 ODC917711:ODC917716 NTG917711:NTG917716 NJK917711:NJK917716 MZO917711:MZO917716 MPS917711:MPS917716 MFW917711:MFW917716 LWA917711:LWA917716 LME917711:LME917716 LCI917711:LCI917716 KSM917711:KSM917716 KIQ917711:KIQ917716 JYU917711:JYU917716 JOY917711:JOY917716 JFC917711:JFC917716 IVG917711:IVG917716 ILK917711:ILK917716 IBO917711:IBO917716 HRS917711:HRS917716 HHW917711:HHW917716 GYA917711:GYA917716 GOE917711:GOE917716 GEI917711:GEI917716 FUM917711:FUM917716 FKQ917711:FKQ917716 FAU917711:FAU917716 EQY917711:EQY917716 EHC917711:EHC917716 DXG917711:DXG917716 DNK917711:DNK917716 DDO917711:DDO917716 CTS917711:CTS917716 CJW917711:CJW917716 CAA917711:CAA917716 BQE917711:BQE917716 BGI917711:BGI917716 AWM917711:AWM917716 AMQ917711:AMQ917716 ACU917711:ACU917716 SY917711:SY917716 JC917711:JC917716 D917711:E917716 WVO852175:WVO852180 WLS852175:WLS852180 WBW852175:WBW852180 VSA852175:VSA852180 VIE852175:VIE852180 UYI852175:UYI852180 UOM852175:UOM852180 UEQ852175:UEQ852180 TUU852175:TUU852180 TKY852175:TKY852180 TBC852175:TBC852180 SRG852175:SRG852180 SHK852175:SHK852180 RXO852175:RXO852180 RNS852175:RNS852180 RDW852175:RDW852180 QUA852175:QUA852180 QKE852175:QKE852180 QAI852175:QAI852180 PQM852175:PQM852180 PGQ852175:PGQ852180 OWU852175:OWU852180 OMY852175:OMY852180 ODC852175:ODC852180 NTG852175:NTG852180 NJK852175:NJK852180 MZO852175:MZO852180 MPS852175:MPS852180 MFW852175:MFW852180 LWA852175:LWA852180 LME852175:LME852180 LCI852175:LCI852180 KSM852175:KSM852180 KIQ852175:KIQ852180 JYU852175:JYU852180 JOY852175:JOY852180 JFC852175:JFC852180 IVG852175:IVG852180 ILK852175:ILK852180 IBO852175:IBO852180 HRS852175:HRS852180 HHW852175:HHW852180 GYA852175:GYA852180 GOE852175:GOE852180 GEI852175:GEI852180 FUM852175:FUM852180 FKQ852175:FKQ852180 FAU852175:FAU852180 EQY852175:EQY852180 EHC852175:EHC852180 DXG852175:DXG852180 DNK852175:DNK852180 DDO852175:DDO852180 CTS852175:CTS852180 CJW852175:CJW852180 CAA852175:CAA852180 BQE852175:BQE852180 BGI852175:BGI852180 AWM852175:AWM852180 AMQ852175:AMQ852180 ACU852175:ACU852180 SY852175:SY852180 JC852175:JC852180 D852175:E852180 WVO786639:WVO786644 WLS786639:WLS786644 WBW786639:WBW786644 VSA786639:VSA786644 VIE786639:VIE786644 UYI786639:UYI786644 UOM786639:UOM786644 UEQ786639:UEQ786644 TUU786639:TUU786644 TKY786639:TKY786644 TBC786639:TBC786644 SRG786639:SRG786644 SHK786639:SHK786644 RXO786639:RXO786644 RNS786639:RNS786644 RDW786639:RDW786644 QUA786639:QUA786644 QKE786639:QKE786644 QAI786639:QAI786644 PQM786639:PQM786644 PGQ786639:PGQ786644 OWU786639:OWU786644 OMY786639:OMY786644 ODC786639:ODC786644 NTG786639:NTG786644 NJK786639:NJK786644 MZO786639:MZO786644 MPS786639:MPS786644 MFW786639:MFW786644 LWA786639:LWA786644 LME786639:LME786644 LCI786639:LCI786644 KSM786639:KSM786644 KIQ786639:KIQ786644 JYU786639:JYU786644 JOY786639:JOY786644 JFC786639:JFC786644 IVG786639:IVG786644 ILK786639:ILK786644 IBO786639:IBO786644 HRS786639:HRS786644 HHW786639:HHW786644 GYA786639:GYA786644 GOE786639:GOE786644 GEI786639:GEI786644 FUM786639:FUM786644 FKQ786639:FKQ786644 FAU786639:FAU786644 EQY786639:EQY786644 EHC786639:EHC786644 DXG786639:DXG786644 DNK786639:DNK786644 DDO786639:DDO786644 CTS786639:CTS786644 CJW786639:CJW786644 CAA786639:CAA786644 BQE786639:BQE786644 BGI786639:BGI786644 AWM786639:AWM786644 AMQ786639:AMQ786644 ACU786639:ACU786644 SY786639:SY786644 JC786639:JC786644 D786639:E786644 WVO721103:WVO721108 WLS721103:WLS721108 WBW721103:WBW721108 VSA721103:VSA721108 VIE721103:VIE721108 UYI721103:UYI721108 UOM721103:UOM721108 UEQ721103:UEQ721108 TUU721103:TUU721108 TKY721103:TKY721108 TBC721103:TBC721108 SRG721103:SRG721108 SHK721103:SHK721108 RXO721103:RXO721108 RNS721103:RNS721108 RDW721103:RDW721108 QUA721103:QUA721108 QKE721103:QKE721108 QAI721103:QAI721108 PQM721103:PQM721108 PGQ721103:PGQ721108 OWU721103:OWU721108 OMY721103:OMY721108 ODC721103:ODC721108 NTG721103:NTG721108 NJK721103:NJK721108 MZO721103:MZO721108 MPS721103:MPS721108 MFW721103:MFW721108 LWA721103:LWA721108 LME721103:LME721108 LCI721103:LCI721108 KSM721103:KSM721108 KIQ721103:KIQ721108 JYU721103:JYU721108 JOY721103:JOY721108 JFC721103:JFC721108 IVG721103:IVG721108 ILK721103:ILK721108 IBO721103:IBO721108 HRS721103:HRS721108 HHW721103:HHW721108 GYA721103:GYA721108 GOE721103:GOE721108 GEI721103:GEI721108 FUM721103:FUM721108 FKQ721103:FKQ721108 FAU721103:FAU721108 EQY721103:EQY721108 EHC721103:EHC721108 DXG721103:DXG721108 DNK721103:DNK721108 DDO721103:DDO721108 CTS721103:CTS721108 CJW721103:CJW721108 CAA721103:CAA721108 BQE721103:BQE721108 BGI721103:BGI721108 AWM721103:AWM721108 AMQ721103:AMQ721108 ACU721103:ACU721108 SY721103:SY721108 JC721103:JC721108 D721103:E721108 WVO655567:WVO655572 WLS655567:WLS655572 WBW655567:WBW655572 VSA655567:VSA655572 VIE655567:VIE655572 UYI655567:UYI655572 UOM655567:UOM655572 UEQ655567:UEQ655572 TUU655567:TUU655572 TKY655567:TKY655572 TBC655567:TBC655572 SRG655567:SRG655572 SHK655567:SHK655572 RXO655567:RXO655572 RNS655567:RNS655572 RDW655567:RDW655572 QUA655567:QUA655572 QKE655567:QKE655572 QAI655567:QAI655572 PQM655567:PQM655572 PGQ655567:PGQ655572 OWU655567:OWU655572 OMY655567:OMY655572 ODC655567:ODC655572 NTG655567:NTG655572 NJK655567:NJK655572 MZO655567:MZO655572 MPS655567:MPS655572 MFW655567:MFW655572 LWA655567:LWA655572 LME655567:LME655572 LCI655567:LCI655572 KSM655567:KSM655572 KIQ655567:KIQ655572 JYU655567:JYU655572 JOY655567:JOY655572 JFC655567:JFC655572 IVG655567:IVG655572 ILK655567:ILK655572 IBO655567:IBO655572 HRS655567:HRS655572 HHW655567:HHW655572 GYA655567:GYA655572 GOE655567:GOE655572 GEI655567:GEI655572 FUM655567:FUM655572 FKQ655567:FKQ655572 FAU655567:FAU655572 EQY655567:EQY655572 EHC655567:EHC655572 DXG655567:DXG655572 DNK655567:DNK655572 DDO655567:DDO655572 CTS655567:CTS655572 CJW655567:CJW655572 CAA655567:CAA655572 BQE655567:BQE655572 BGI655567:BGI655572 AWM655567:AWM655572 AMQ655567:AMQ655572 ACU655567:ACU655572 SY655567:SY655572 JC655567:JC655572 D655567:E655572 WVO590031:WVO590036 WLS590031:WLS590036 WBW590031:WBW590036 VSA590031:VSA590036 VIE590031:VIE590036 UYI590031:UYI590036 UOM590031:UOM590036 UEQ590031:UEQ590036 TUU590031:TUU590036 TKY590031:TKY590036 TBC590031:TBC590036 SRG590031:SRG590036 SHK590031:SHK590036 RXO590031:RXO590036 RNS590031:RNS590036 RDW590031:RDW590036 QUA590031:QUA590036 QKE590031:QKE590036 QAI590031:QAI590036 PQM590031:PQM590036 PGQ590031:PGQ590036 OWU590031:OWU590036 OMY590031:OMY590036 ODC590031:ODC590036 NTG590031:NTG590036 NJK590031:NJK590036 MZO590031:MZO590036 MPS590031:MPS590036 MFW590031:MFW590036 LWA590031:LWA590036 LME590031:LME590036 LCI590031:LCI590036 KSM590031:KSM590036 KIQ590031:KIQ590036 JYU590031:JYU590036 JOY590031:JOY590036 JFC590031:JFC590036 IVG590031:IVG590036 ILK590031:ILK590036 IBO590031:IBO590036 HRS590031:HRS590036 HHW590031:HHW590036 GYA590031:GYA590036 GOE590031:GOE590036 GEI590031:GEI590036 FUM590031:FUM590036 FKQ590031:FKQ590036 FAU590031:FAU590036 EQY590031:EQY590036 EHC590031:EHC590036 DXG590031:DXG590036 DNK590031:DNK590036 DDO590031:DDO590036 CTS590031:CTS590036 CJW590031:CJW590036 CAA590031:CAA590036 BQE590031:BQE590036 BGI590031:BGI590036 AWM590031:AWM590036 AMQ590031:AMQ590036 ACU590031:ACU590036 SY590031:SY590036 JC590031:JC590036 D590031:E590036 WVO524495:WVO524500 WLS524495:WLS524500 WBW524495:WBW524500 VSA524495:VSA524500 VIE524495:VIE524500 UYI524495:UYI524500 UOM524495:UOM524500 UEQ524495:UEQ524500 TUU524495:TUU524500 TKY524495:TKY524500 TBC524495:TBC524500 SRG524495:SRG524500 SHK524495:SHK524500 RXO524495:RXO524500 RNS524495:RNS524500 RDW524495:RDW524500 QUA524495:QUA524500 QKE524495:QKE524500 QAI524495:QAI524500 PQM524495:PQM524500 PGQ524495:PGQ524500 OWU524495:OWU524500 OMY524495:OMY524500 ODC524495:ODC524500 NTG524495:NTG524500 NJK524495:NJK524500 MZO524495:MZO524500 MPS524495:MPS524500 MFW524495:MFW524500 LWA524495:LWA524500 LME524495:LME524500 LCI524495:LCI524500 KSM524495:KSM524500 KIQ524495:KIQ524500 JYU524495:JYU524500 JOY524495:JOY524500 JFC524495:JFC524500 IVG524495:IVG524500 ILK524495:ILK524500 IBO524495:IBO524500 HRS524495:HRS524500 HHW524495:HHW524500 GYA524495:GYA524500 GOE524495:GOE524500 GEI524495:GEI524500 FUM524495:FUM524500 FKQ524495:FKQ524500 FAU524495:FAU524500 EQY524495:EQY524500 EHC524495:EHC524500 DXG524495:DXG524500 DNK524495:DNK524500 DDO524495:DDO524500 CTS524495:CTS524500 CJW524495:CJW524500 CAA524495:CAA524500 BQE524495:BQE524500 BGI524495:BGI524500 AWM524495:AWM524500 AMQ524495:AMQ524500 ACU524495:ACU524500 SY524495:SY524500 JC524495:JC524500 D524495:E524500 WVO458959:WVO458964 WLS458959:WLS458964 WBW458959:WBW458964 VSA458959:VSA458964 VIE458959:VIE458964 UYI458959:UYI458964 UOM458959:UOM458964 UEQ458959:UEQ458964 TUU458959:TUU458964 TKY458959:TKY458964 TBC458959:TBC458964 SRG458959:SRG458964 SHK458959:SHK458964 RXO458959:RXO458964 RNS458959:RNS458964 RDW458959:RDW458964 QUA458959:QUA458964 QKE458959:QKE458964 QAI458959:QAI458964 PQM458959:PQM458964 PGQ458959:PGQ458964 OWU458959:OWU458964 OMY458959:OMY458964 ODC458959:ODC458964 NTG458959:NTG458964 NJK458959:NJK458964 MZO458959:MZO458964 MPS458959:MPS458964 MFW458959:MFW458964 LWA458959:LWA458964 LME458959:LME458964 LCI458959:LCI458964 KSM458959:KSM458964 KIQ458959:KIQ458964 JYU458959:JYU458964 JOY458959:JOY458964 JFC458959:JFC458964 IVG458959:IVG458964 ILK458959:ILK458964 IBO458959:IBO458964 HRS458959:HRS458964 HHW458959:HHW458964 GYA458959:GYA458964 GOE458959:GOE458964 GEI458959:GEI458964 FUM458959:FUM458964 FKQ458959:FKQ458964 FAU458959:FAU458964 EQY458959:EQY458964 EHC458959:EHC458964 DXG458959:DXG458964 DNK458959:DNK458964 DDO458959:DDO458964 CTS458959:CTS458964 CJW458959:CJW458964 CAA458959:CAA458964 BQE458959:BQE458964 BGI458959:BGI458964 AWM458959:AWM458964 AMQ458959:AMQ458964 ACU458959:ACU458964 SY458959:SY458964 JC458959:JC458964 D458959:E458964 WVO393423:WVO393428 WLS393423:WLS393428 WBW393423:WBW393428 VSA393423:VSA393428 VIE393423:VIE393428 UYI393423:UYI393428 UOM393423:UOM393428 UEQ393423:UEQ393428 TUU393423:TUU393428 TKY393423:TKY393428 TBC393423:TBC393428 SRG393423:SRG393428 SHK393423:SHK393428 RXO393423:RXO393428 RNS393423:RNS393428 RDW393423:RDW393428 QUA393423:QUA393428 QKE393423:QKE393428 QAI393423:QAI393428 PQM393423:PQM393428 PGQ393423:PGQ393428 OWU393423:OWU393428 OMY393423:OMY393428 ODC393423:ODC393428 NTG393423:NTG393428 NJK393423:NJK393428 MZO393423:MZO393428 MPS393423:MPS393428 MFW393423:MFW393428 LWA393423:LWA393428 LME393423:LME393428 LCI393423:LCI393428 KSM393423:KSM393428 KIQ393423:KIQ393428 JYU393423:JYU393428 JOY393423:JOY393428 JFC393423:JFC393428 IVG393423:IVG393428 ILK393423:ILK393428 IBO393423:IBO393428 HRS393423:HRS393428 HHW393423:HHW393428 GYA393423:GYA393428 GOE393423:GOE393428 GEI393423:GEI393428 FUM393423:FUM393428 FKQ393423:FKQ393428 FAU393423:FAU393428 EQY393423:EQY393428 EHC393423:EHC393428 DXG393423:DXG393428 DNK393423:DNK393428 DDO393423:DDO393428 CTS393423:CTS393428 CJW393423:CJW393428 CAA393423:CAA393428 BQE393423:BQE393428 BGI393423:BGI393428 AWM393423:AWM393428 AMQ393423:AMQ393428 ACU393423:ACU393428 SY393423:SY393428 JC393423:JC393428 D393423:E393428 WVO327887:WVO327892 WLS327887:WLS327892 WBW327887:WBW327892 VSA327887:VSA327892 VIE327887:VIE327892 UYI327887:UYI327892 UOM327887:UOM327892 UEQ327887:UEQ327892 TUU327887:TUU327892 TKY327887:TKY327892 TBC327887:TBC327892 SRG327887:SRG327892 SHK327887:SHK327892 RXO327887:RXO327892 RNS327887:RNS327892 RDW327887:RDW327892 QUA327887:QUA327892 QKE327887:QKE327892 QAI327887:QAI327892 PQM327887:PQM327892 PGQ327887:PGQ327892 OWU327887:OWU327892 OMY327887:OMY327892 ODC327887:ODC327892 NTG327887:NTG327892 NJK327887:NJK327892 MZO327887:MZO327892 MPS327887:MPS327892 MFW327887:MFW327892 LWA327887:LWA327892 LME327887:LME327892 LCI327887:LCI327892 KSM327887:KSM327892 KIQ327887:KIQ327892 JYU327887:JYU327892 JOY327887:JOY327892 JFC327887:JFC327892 IVG327887:IVG327892 ILK327887:ILK327892 IBO327887:IBO327892 HRS327887:HRS327892 HHW327887:HHW327892 GYA327887:GYA327892 GOE327887:GOE327892 GEI327887:GEI327892 FUM327887:FUM327892 FKQ327887:FKQ327892 FAU327887:FAU327892 EQY327887:EQY327892 EHC327887:EHC327892 DXG327887:DXG327892 DNK327887:DNK327892 DDO327887:DDO327892 CTS327887:CTS327892 CJW327887:CJW327892 CAA327887:CAA327892 BQE327887:BQE327892 BGI327887:BGI327892 AWM327887:AWM327892 AMQ327887:AMQ327892 ACU327887:ACU327892 SY327887:SY327892 JC327887:JC327892 D327887:E327892 WVO262351:WVO262356 WLS262351:WLS262356 WBW262351:WBW262356 VSA262351:VSA262356 VIE262351:VIE262356 UYI262351:UYI262356 UOM262351:UOM262356 UEQ262351:UEQ262356 TUU262351:TUU262356 TKY262351:TKY262356 TBC262351:TBC262356 SRG262351:SRG262356 SHK262351:SHK262356 RXO262351:RXO262356 RNS262351:RNS262356 RDW262351:RDW262356 QUA262351:QUA262356 QKE262351:QKE262356 QAI262351:QAI262356 PQM262351:PQM262356 PGQ262351:PGQ262356 OWU262351:OWU262356 OMY262351:OMY262356 ODC262351:ODC262356 NTG262351:NTG262356 NJK262351:NJK262356 MZO262351:MZO262356 MPS262351:MPS262356 MFW262351:MFW262356 LWA262351:LWA262356 LME262351:LME262356 LCI262351:LCI262356 KSM262351:KSM262356 KIQ262351:KIQ262356 JYU262351:JYU262356 JOY262351:JOY262356 JFC262351:JFC262356 IVG262351:IVG262356 ILK262351:ILK262356 IBO262351:IBO262356 HRS262351:HRS262356 HHW262351:HHW262356 GYA262351:GYA262356 GOE262351:GOE262356 GEI262351:GEI262356 FUM262351:FUM262356 FKQ262351:FKQ262356 FAU262351:FAU262356 EQY262351:EQY262356 EHC262351:EHC262356 DXG262351:DXG262356 DNK262351:DNK262356 DDO262351:DDO262356 CTS262351:CTS262356 CJW262351:CJW262356 CAA262351:CAA262356 BQE262351:BQE262356 BGI262351:BGI262356 AWM262351:AWM262356 AMQ262351:AMQ262356 ACU262351:ACU262356 SY262351:SY262356 JC262351:JC262356 D262351:E262356 WVO196815:WVO196820 WLS196815:WLS196820 WBW196815:WBW196820 VSA196815:VSA196820 VIE196815:VIE196820 UYI196815:UYI196820 UOM196815:UOM196820 UEQ196815:UEQ196820 TUU196815:TUU196820 TKY196815:TKY196820 TBC196815:TBC196820 SRG196815:SRG196820 SHK196815:SHK196820 RXO196815:RXO196820 RNS196815:RNS196820 RDW196815:RDW196820 QUA196815:QUA196820 QKE196815:QKE196820 QAI196815:QAI196820 PQM196815:PQM196820 PGQ196815:PGQ196820 OWU196815:OWU196820 OMY196815:OMY196820 ODC196815:ODC196820 NTG196815:NTG196820 NJK196815:NJK196820 MZO196815:MZO196820 MPS196815:MPS196820 MFW196815:MFW196820 LWA196815:LWA196820 LME196815:LME196820 LCI196815:LCI196820 KSM196815:KSM196820 KIQ196815:KIQ196820 JYU196815:JYU196820 JOY196815:JOY196820 JFC196815:JFC196820 IVG196815:IVG196820 ILK196815:ILK196820 IBO196815:IBO196820 HRS196815:HRS196820 HHW196815:HHW196820 GYA196815:GYA196820 GOE196815:GOE196820 GEI196815:GEI196820 FUM196815:FUM196820 FKQ196815:FKQ196820 FAU196815:FAU196820 EQY196815:EQY196820 EHC196815:EHC196820 DXG196815:DXG196820 DNK196815:DNK196820 DDO196815:DDO196820 CTS196815:CTS196820 CJW196815:CJW196820 CAA196815:CAA196820 BQE196815:BQE196820 BGI196815:BGI196820 AWM196815:AWM196820 AMQ196815:AMQ196820 ACU196815:ACU196820 SY196815:SY196820 JC196815:JC196820 D196815:E196820 WVO131279:WVO131284 WLS131279:WLS131284 WBW131279:WBW131284 VSA131279:VSA131284 VIE131279:VIE131284 UYI131279:UYI131284 UOM131279:UOM131284 UEQ131279:UEQ131284 TUU131279:TUU131284 TKY131279:TKY131284 TBC131279:TBC131284 SRG131279:SRG131284 SHK131279:SHK131284 RXO131279:RXO131284 RNS131279:RNS131284 RDW131279:RDW131284 QUA131279:QUA131284 QKE131279:QKE131284 QAI131279:QAI131284 PQM131279:PQM131284 PGQ131279:PGQ131284 OWU131279:OWU131284 OMY131279:OMY131284 ODC131279:ODC131284 NTG131279:NTG131284 NJK131279:NJK131284 MZO131279:MZO131284 MPS131279:MPS131284 MFW131279:MFW131284 LWA131279:LWA131284 LME131279:LME131284 LCI131279:LCI131284 KSM131279:KSM131284 KIQ131279:KIQ131284 JYU131279:JYU131284 JOY131279:JOY131284 JFC131279:JFC131284 IVG131279:IVG131284 ILK131279:ILK131284 IBO131279:IBO131284 HRS131279:HRS131284 HHW131279:HHW131284 GYA131279:GYA131284 GOE131279:GOE131284 GEI131279:GEI131284 FUM131279:FUM131284 FKQ131279:FKQ131284 FAU131279:FAU131284 EQY131279:EQY131284 EHC131279:EHC131284 DXG131279:DXG131284 DNK131279:DNK131284 DDO131279:DDO131284 CTS131279:CTS131284 CJW131279:CJW131284 CAA131279:CAA131284 BQE131279:BQE131284 BGI131279:BGI131284 AWM131279:AWM131284 AMQ131279:AMQ131284 ACU131279:ACU131284 SY131279:SY131284 JC131279:JC131284 D131279:E131284 WVO65743:WVO65748 WLS65743:WLS65748 WBW65743:WBW65748 VSA65743:VSA65748 VIE65743:VIE65748 UYI65743:UYI65748 UOM65743:UOM65748 UEQ65743:UEQ65748 TUU65743:TUU65748 TKY65743:TKY65748 TBC65743:TBC65748 SRG65743:SRG65748 SHK65743:SHK65748 RXO65743:RXO65748 RNS65743:RNS65748 RDW65743:RDW65748 QUA65743:QUA65748 QKE65743:QKE65748 QAI65743:QAI65748 PQM65743:PQM65748 PGQ65743:PGQ65748 OWU65743:OWU65748 OMY65743:OMY65748 ODC65743:ODC65748 NTG65743:NTG65748 NJK65743:NJK65748 MZO65743:MZO65748 MPS65743:MPS65748 MFW65743:MFW65748 LWA65743:LWA65748 LME65743:LME65748 LCI65743:LCI65748 KSM65743:KSM65748 KIQ65743:KIQ65748 JYU65743:JYU65748 JOY65743:JOY65748 JFC65743:JFC65748 IVG65743:IVG65748 ILK65743:ILK65748 IBO65743:IBO65748 HRS65743:HRS65748 HHW65743:HHW65748 GYA65743:GYA65748 GOE65743:GOE65748 GEI65743:GEI65748 FUM65743:FUM65748 FKQ65743:FKQ65748 FAU65743:FAU65748 EQY65743:EQY65748 EHC65743:EHC65748 DXG65743:DXG65748 DNK65743:DNK65748 DDO65743:DDO65748 CTS65743:CTS65748 CJW65743:CJW65748 CAA65743:CAA65748 BQE65743:BQE65748 BGI65743:BGI65748 AWM65743:AWM65748 AMQ65743:AMQ65748 ACU65743:ACU65748 SY65743:SY65748 JC65743:JC65748 D65743:E65748 WVO983255:WVO983260 WLS983255:WLS983260 WBW983255:WBW983260 VSA983255:VSA983260 VIE983255:VIE983260 UYI983255:UYI983260 UOM983255:UOM983260 UEQ983255:UEQ983260 TUU983255:TUU983260 TKY983255:TKY983260 TBC983255:TBC983260 SRG983255:SRG983260 SHK983255:SHK983260 RXO983255:RXO983260 RNS983255:RNS983260 RDW983255:RDW983260 QUA983255:QUA983260 QKE983255:QKE983260 QAI983255:QAI983260 PQM983255:PQM983260 PGQ983255:PGQ983260 OWU983255:OWU983260 OMY983255:OMY983260 ODC983255:ODC983260 NTG983255:NTG983260 NJK983255:NJK983260 MZO983255:MZO983260 MPS983255:MPS983260 MFW983255:MFW983260 LWA983255:LWA983260 LME983255:LME983260 LCI983255:LCI983260 KSM983255:KSM983260 KIQ983255:KIQ983260 JYU983255:JYU983260 JOY983255:JOY983260 JFC983255:JFC983260 IVG983255:IVG983260 ILK983255:ILK983260 IBO983255:IBO983260 HRS983255:HRS983260 HHW983255:HHW983260 GYA983255:GYA983260 GOE983255:GOE983260 GEI983255:GEI983260 FUM983255:FUM983260 FKQ983255:FKQ983260 FAU983255:FAU983260 EQY983255:EQY983260 EHC983255:EHC983260 DXG983255:DXG983260 DNK983255:DNK983260 DDO983255:DDO983260 CTS983255:CTS983260 CJW983255:CJW983260 CAA983255:CAA983260 BQE983255:BQE983260 BGI983255:BGI983260 AWM983255:AWM983260 AMQ983255:AMQ983260 ACU983255:ACU983260 SY983255:SY983260 JC983255:JC983260 D983255:E983260 WVO917719:WVO917724 WLS917719:WLS917724 WBW917719:WBW917724 VSA917719:VSA917724 VIE917719:VIE917724 UYI917719:UYI917724 UOM917719:UOM917724 UEQ917719:UEQ917724 TUU917719:TUU917724 TKY917719:TKY917724 TBC917719:TBC917724 SRG917719:SRG917724 SHK917719:SHK917724 RXO917719:RXO917724 RNS917719:RNS917724 RDW917719:RDW917724 QUA917719:QUA917724 QKE917719:QKE917724 QAI917719:QAI917724 PQM917719:PQM917724 PGQ917719:PGQ917724 OWU917719:OWU917724 OMY917719:OMY917724 ODC917719:ODC917724 NTG917719:NTG917724 NJK917719:NJK917724 MZO917719:MZO917724 MPS917719:MPS917724 MFW917719:MFW917724 LWA917719:LWA917724 LME917719:LME917724 LCI917719:LCI917724 KSM917719:KSM917724 KIQ917719:KIQ917724 JYU917719:JYU917724 JOY917719:JOY917724 JFC917719:JFC917724 IVG917719:IVG917724 ILK917719:ILK917724 IBO917719:IBO917724 HRS917719:HRS917724 HHW917719:HHW917724 GYA917719:GYA917724 GOE917719:GOE917724 GEI917719:GEI917724 FUM917719:FUM917724 FKQ917719:FKQ917724 FAU917719:FAU917724 EQY917719:EQY917724 EHC917719:EHC917724 DXG917719:DXG917724 DNK917719:DNK917724 DDO917719:DDO917724 CTS917719:CTS917724 CJW917719:CJW917724 CAA917719:CAA917724 BQE917719:BQE917724 BGI917719:BGI917724 AWM917719:AWM917724 AMQ917719:AMQ917724 ACU917719:ACU917724 SY917719:SY917724 JC917719:JC917724 D917719:E917724 WVO852183:WVO852188 WLS852183:WLS852188 WBW852183:WBW852188 VSA852183:VSA852188 VIE852183:VIE852188 UYI852183:UYI852188 UOM852183:UOM852188 UEQ852183:UEQ852188 TUU852183:TUU852188 TKY852183:TKY852188 TBC852183:TBC852188 SRG852183:SRG852188 SHK852183:SHK852188 RXO852183:RXO852188 RNS852183:RNS852188 RDW852183:RDW852188 QUA852183:QUA852188 QKE852183:QKE852188 QAI852183:QAI852188 PQM852183:PQM852188 PGQ852183:PGQ852188 OWU852183:OWU852188 OMY852183:OMY852188 ODC852183:ODC852188 NTG852183:NTG852188 NJK852183:NJK852188 MZO852183:MZO852188 MPS852183:MPS852188 MFW852183:MFW852188 LWA852183:LWA852188 LME852183:LME852188 LCI852183:LCI852188 KSM852183:KSM852188 KIQ852183:KIQ852188 JYU852183:JYU852188 JOY852183:JOY852188 JFC852183:JFC852188 IVG852183:IVG852188 ILK852183:ILK852188 IBO852183:IBO852188 HRS852183:HRS852188 HHW852183:HHW852188 GYA852183:GYA852188 GOE852183:GOE852188 GEI852183:GEI852188 FUM852183:FUM852188 FKQ852183:FKQ852188 FAU852183:FAU852188 EQY852183:EQY852188 EHC852183:EHC852188 DXG852183:DXG852188 DNK852183:DNK852188 DDO852183:DDO852188 CTS852183:CTS852188 CJW852183:CJW852188 CAA852183:CAA852188 BQE852183:BQE852188 BGI852183:BGI852188 AWM852183:AWM852188 AMQ852183:AMQ852188 ACU852183:ACU852188 SY852183:SY852188 JC852183:JC852188 D852183:E852188 WVO786647:WVO786652 WLS786647:WLS786652 WBW786647:WBW786652 VSA786647:VSA786652 VIE786647:VIE786652 UYI786647:UYI786652 UOM786647:UOM786652 UEQ786647:UEQ786652 TUU786647:TUU786652 TKY786647:TKY786652 TBC786647:TBC786652 SRG786647:SRG786652 SHK786647:SHK786652 RXO786647:RXO786652 RNS786647:RNS786652 RDW786647:RDW786652 QUA786647:QUA786652 QKE786647:QKE786652 QAI786647:QAI786652 PQM786647:PQM786652 PGQ786647:PGQ786652 OWU786647:OWU786652 OMY786647:OMY786652 ODC786647:ODC786652 NTG786647:NTG786652 NJK786647:NJK786652 MZO786647:MZO786652 MPS786647:MPS786652 MFW786647:MFW786652 LWA786647:LWA786652 LME786647:LME786652 LCI786647:LCI786652 KSM786647:KSM786652 KIQ786647:KIQ786652 JYU786647:JYU786652 JOY786647:JOY786652 JFC786647:JFC786652 IVG786647:IVG786652 ILK786647:ILK786652 IBO786647:IBO786652 HRS786647:HRS786652 HHW786647:HHW786652 GYA786647:GYA786652 GOE786647:GOE786652 GEI786647:GEI786652 FUM786647:FUM786652 FKQ786647:FKQ786652 FAU786647:FAU786652 EQY786647:EQY786652 EHC786647:EHC786652 DXG786647:DXG786652 DNK786647:DNK786652 DDO786647:DDO786652 CTS786647:CTS786652 CJW786647:CJW786652 CAA786647:CAA786652 BQE786647:BQE786652 BGI786647:BGI786652 AWM786647:AWM786652 AMQ786647:AMQ786652 ACU786647:ACU786652 SY786647:SY786652 JC786647:JC786652 D786647:E786652 WVO721111:WVO721116 WLS721111:WLS721116 WBW721111:WBW721116 VSA721111:VSA721116 VIE721111:VIE721116 UYI721111:UYI721116 UOM721111:UOM721116 UEQ721111:UEQ721116 TUU721111:TUU721116 TKY721111:TKY721116 TBC721111:TBC721116 SRG721111:SRG721116 SHK721111:SHK721116 RXO721111:RXO721116 RNS721111:RNS721116 RDW721111:RDW721116 QUA721111:QUA721116 QKE721111:QKE721116 QAI721111:QAI721116 PQM721111:PQM721116 PGQ721111:PGQ721116 OWU721111:OWU721116 OMY721111:OMY721116 ODC721111:ODC721116 NTG721111:NTG721116 NJK721111:NJK721116 MZO721111:MZO721116 MPS721111:MPS721116 MFW721111:MFW721116 LWA721111:LWA721116 LME721111:LME721116 LCI721111:LCI721116 KSM721111:KSM721116 KIQ721111:KIQ721116 JYU721111:JYU721116 JOY721111:JOY721116 JFC721111:JFC721116 IVG721111:IVG721116 ILK721111:ILK721116 IBO721111:IBO721116 HRS721111:HRS721116 HHW721111:HHW721116 GYA721111:GYA721116 GOE721111:GOE721116 GEI721111:GEI721116 FUM721111:FUM721116 FKQ721111:FKQ721116 FAU721111:FAU721116 EQY721111:EQY721116 EHC721111:EHC721116 DXG721111:DXG721116 DNK721111:DNK721116 DDO721111:DDO721116 CTS721111:CTS721116 CJW721111:CJW721116 CAA721111:CAA721116 BQE721111:BQE721116 BGI721111:BGI721116 AWM721111:AWM721116 AMQ721111:AMQ721116 ACU721111:ACU721116 SY721111:SY721116 JC721111:JC721116 D721111:E721116 WVO655575:WVO655580 WLS655575:WLS655580 WBW655575:WBW655580 VSA655575:VSA655580 VIE655575:VIE655580 UYI655575:UYI655580 UOM655575:UOM655580 UEQ655575:UEQ655580 TUU655575:TUU655580 TKY655575:TKY655580 TBC655575:TBC655580 SRG655575:SRG655580 SHK655575:SHK655580 RXO655575:RXO655580 RNS655575:RNS655580 RDW655575:RDW655580 QUA655575:QUA655580 QKE655575:QKE655580 QAI655575:QAI655580 PQM655575:PQM655580 PGQ655575:PGQ655580 OWU655575:OWU655580 OMY655575:OMY655580 ODC655575:ODC655580 NTG655575:NTG655580 NJK655575:NJK655580 MZO655575:MZO655580 MPS655575:MPS655580 MFW655575:MFW655580 LWA655575:LWA655580 LME655575:LME655580 LCI655575:LCI655580 KSM655575:KSM655580 KIQ655575:KIQ655580 JYU655575:JYU655580 JOY655575:JOY655580 JFC655575:JFC655580 IVG655575:IVG655580 ILK655575:ILK655580 IBO655575:IBO655580 HRS655575:HRS655580 HHW655575:HHW655580 GYA655575:GYA655580 GOE655575:GOE655580 GEI655575:GEI655580 FUM655575:FUM655580 FKQ655575:FKQ655580 FAU655575:FAU655580 EQY655575:EQY655580 EHC655575:EHC655580 DXG655575:DXG655580 DNK655575:DNK655580 DDO655575:DDO655580 CTS655575:CTS655580 CJW655575:CJW655580 CAA655575:CAA655580 BQE655575:BQE655580 BGI655575:BGI655580 AWM655575:AWM655580 AMQ655575:AMQ655580 ACU655575:ACU655580 SY655575:SY655580 JC655575:JC655580 D655575:E655580 WVO590039:WVO590044 WLS590039:WLS590044 WBW590039:WBW590044 VSA590039:VSA590044 VIE590039:VIE590044 UYI590039:UYI590044 UOM590039:UOM590044 UEQ590039:UEQ590044 TUU590039:TUU590044 TKY590039:TKY590044 TBC590039:TBC590044 SRG590039:SRG590044 SHK590039:SHK590044 RXO590039:RXO590044 RNS590039:RNS590044 RDW590039:RDW590044 QUA590039:QUA590044 QKE590039:QKE590044 QAI590039:QAI590044 PQM590039:PQM590044 PGQ590039:PGQ590044 OWU590039:OWU590044 OMY590039:OMY590044 ODC590039:ODC590044 NTG590039:NTG590044 NJK590039:NJK590044 MZO590039:MZO590044 MPS590039:MPS590044 MFW590039:MFW590044 LWA590039:LWA590044 LME590039:LME590044 LCI590039:LCI590044 KSM590039:KSM590044 KIQ590039:KIQ590044 JYU590039:JYU590044 JOY590039:JOY590044 JFC590039:JFC590044 IVG590039:IVG590044 ILK590039:ILK590044 IBO590039:IBO590044 HRS590039:HRS590044 HHW590039:HHW590044 GYA590039:GYA590044 GOE590039:GOE590044 GEI590039:GEI590044 FUM590039:FUM590044 FKQ590039:FKQ590044 FAU590039:FAU590044 EQY590039:EQY590044 EHC590039:EHC590044 DXG590039:DXG590044 DNK590039:DNK590044 DDO590039:DDO590044 CTS590039:CTS590044 CJW590039:CJW590044 CAA590039:CAA590044 BQE590039:BQE590044 BGI590039:BGI590044 AWM590039:AWM590044 AMQ590039:AMQ590044 ACU590039:ACU590044 SY590039:SY590044 JC590039:JC590044 D590039:E590044 WVO524503:WVO524508 WLS524503:WLS524508 WBW524503:WBW524508 VSA524503:VSA524508 VIE524503:VIE524508 UYI524503:UYI524508 UOM524503:UOM524508 UEQ524503:UEQ524508 TUU524503:TUU524508 TKY524503:TKY524508 TBC524503:TBC524508 SRG524503:SRG524508 SHK524503:SHK524508 RXO524503:RXO524508 RNS524503:RNS524508 RDW524503:RDW524508 QUA524503:QUA524508 QKE524503:QKE524508 QAI524503:QAI524508 PQM524503:PQM524508 PGQ524503:PGQ524508 OWU524503:OWU524508 OMY524503:OMY524508 ODC524503:ODC524508 NTG524503:NTG524508 NJK524503:NJK524508 MZO524503:MZO524508 MPS524503:MPS524508 MFW524503:MFW524508 LWA524503:LWA524508 LME524503:LME524508 LCI524503:LCI524508 KSM524503:KSM524508 KIQ524503:KIQ524508 JYU524503:JYU524508 JOY524503:JOY524508 JFC524503:JFC524508 IVG524503:IVG524508 ILK524503:ILK524508 IBO524503:IBO524508 HRS524503:HRS524508 HHW524503:HHW524508 GYA524503:GYA524508 GOE524503:GOE524508 GEI524503:GEI524508 FUM524503:FUM524508 FKQ524503:FKQ524508 FAU524503:FAU524508 EQY524503:EQY524508 EHC524503:EHC524508 DXG524503:DXG524508 DNK524503:DNK524508 DDO524503:DDO524508 CTS524503:CTS524508 CJW524503:CJW524508 CAA524503:CAA524508 BQE524503:BQE524508 BGI524503:BGI524508 AWM524503:AWM524508 AMQ524503:AMQ524508 ACU524503:ACU524508 SY524503:SY524508 JC524503:JC524508 D524503:E524508 WVO458967:WVO458972 WLS458967:WLS458972 WBW458967:WBW458972 VSA458967:VSA458972 VIE458967:VIE458972 UYI458967:UYI458972 UOM458967:UOM458972 UEQ458967:UEQ458972 TUU458967:TUU458972 TKY458967:TKY458972 TBC458967:TBC458972 SRG458967:SRG458972 SHK458967:SHK458972 RXO458967:RXO458972 RNS458967:RNS458972 RDW458967:RDW458972 QUA458967:QUA458972 QKE458967:QKE458972 QAI458967:QAI458972 PQM458967:PQM458972 PGQ458967:PGQ458972 OWU458967:OWU458972 OMY458967:OMY458972 ODC458967:ODC458972 NTG458967:NTG458972 NJK458967:NJK458972 MZO458967:MZO458972 MPS458967:MPS458972 MFW458967:MFW458972 LWA458967:LWA458972 LME458967:LME458972 LCI458967:LCI458972 KSM458967:KSM458972 KIQ458967:KIQ458972 JYU458967:JYU458972 JOY458967:JOY458972 JFC458967:JFC458972 IVG458967:IVG458972 ILK458967:ILK458972 IBO458967:IBO458972 HRS458967:HRS458972 HHW458967:HHW458972 GYA458967:GYA458972 GOE458967:GOE458972 GEI458967:GEI458972 FUM458967:FUM458972 FKQ458967:FKQ458972 FAU458967:FAU458972 EQY458967:EQY458972 EHC458967:EHC458972 DXG458967:DXG458972 DNK458967:DNK458972 DDO458967:DDO458972 CTS458967:CTS458972 CJW458967:CJW458972 CAA458967:CAA458972 BQE458967:BQE458972 BGI458967:BGI458972 AWM458967:AWM458972 AMQ458967:AMQ458972 ACU458967:ACU458972 SY458967:SY458972 JC458967:JC458972 D458967:E458972 WVO393431:WVO393436 WLS393431:WLS393436 WBW393431:WBW393436 VSA393431:VSA393436 VIE393431:VIE393436 UYI393431:UYI393436 UOM393431:UOM393436 UEQ393431:UEQ393436 TUU393431:TUU393436 TKY393431:TKY393436 TBC393431:TBC393436 SRG393431:SRG393436 SHK393431:SHK393436 RXO393431:RXO393436 RNS393431:RNS393436 RDW393431:RDW393436 QUA393431:QUA393436 QKE393431:QKE393436 QAI393431:QAI393436 PQM393431:PQM393436 PGQ393431:PGQ393436 OWU393431:OWU393436 OMY393431:OMY393436 ODC393431:ODC393436 NTG393431:NTG393436 NJK393431:NJK393436 MZO393431:MZO393436 MPS393431:MPS393436 MFW393431:MFW393436 LWA393431:LWA393436 LME393431:LME393436 LCI393431:LCI393436 KSM393431:KSM393436 KIQ393431:KIQ393436 JYU393431:JYU393436 JOY393431:JOY393436 JFC393431:JFC393436 IVG393431:IVG393436 ILK393431:ILK393436 IBO393431:IBO393436 HRS393431:HRS393436 HHW393431:HHW393436 GYA393431:GYA393436 GOE393431:GOE393436 GEI393431:GEI393436 FUM393431:FUM393436 FKQ393431:FKQ393436 FAU393431:FAU393436 EQY393431:EQY393436 EHC393431:EHC393436 DXG393431:DXG393436 DNK393431:DNK393436 DDO393431:DDO393436 CTS393431:CTS393436 CJW393431:CJW393436 CAA393431:CAA393436 BQE393431:BQE393436 BGI393431:BGI393436 AWM393431:AWM393436 AMQ393431:AMQ393436 ACU393431:ACU393436 SY393431:SY393436 JC393431:JC393436 D393431:E393436 WVO327895:WVO327900 WLS327895:WLS327900 WBW327895:WBW327900 VSA327895:VSA327900 VIE327895:VIE327900 UYI327895:UYI327900 UOM327895:UOM327900 UEQ327895:UEQ327900 TUU327895:TUU327900 TKY327895:TKY327900 TBC327895:TBC327900 SRG327895:SRG327900 SHK327895:SHK327900 RXO327895:RXO327900 RNS327895:RNS327900 RDW327895:RDW327900 QUA327895:QUA327900 QKE327895:QKE327900 QAI327895:QAI327900 PQM327895:PQM327900 PGQ327895:PGQ327900 OWU327895:OWU327900 OMY327895:OMY327900 ODC327895:ODC327900 NTG327895:NTG327900 NJK327895:NJK327900 MZO327895:MZO327900 MPS327895:MPS327900 MFW327895:MFW327900 LWA327895:LWA327900 LME327895:LME327900 LCI327895:LCI327900 KSM327895:KSM327900 KIQ327895:KIQ327900 JYU327895:JYU327900 JOY327895:JOY327900 JFC327895:JFC327900 IVG327895:IVG327900 ILK327895:ILK327900 IBO327895:IBO327900 HRS327895:HRS327900 HHW327895:HHW327900 GYA327895:GYA327900 GOE327895:GOE327900 GEI327895:GEI327900 FUM327895:FUM327900 FKQ327895:FKQ327900 FAU327895:FAU327900 EQY327895:EQY327900 EHC327895:EHC327900 DXG327895:DXG327900 DNK327895:DNK327900 DDO327895:DDO327900 CTS327895:CTS327900 CJW327895:CJW327900 CAA327895:CAA327900 BQE327895:BQE327900 BGI327895:BGI327900 AWM327895:AWM327900 AMQ327895:AMQ327900 ACU327895:ACU327900 SY327895:SY327900 JC327895:JC327900 D327895:E327900 WVO262359:WVO262364 WLS262359:WLS262364 WBW262359:WBW262364 VSA262359:VSA262364 VIE262359:VIE262364 UYI262359:UYI262364 UOM262359:UOM262364 UEQ262359:UEQ262364 TUU262359:TUU262364 TKY262359:TKY262364 TBC262359:TBC262364 SRG262359:SRG262364 SHK262359:SHK262364 RXO262359:RXO262364 RNS262359:RNS262364 RDW262359:RDW262364 QUA262359:QUA262364 QKE262359:QKE262364 QAI262359:QAI262364 PQM262359:PQM262364 PGQ262359:PGQ262364 OWU262359:OWU262364 OMY262359:OMY262364 ODC262359:ODC262364 NTG262359:NTG262364 NJK262359:NJK262364 MZO262359:MZO262364 MPS262359:MPS262364 MFW262359:MFW262364 LWA262359:LWA262364 LME262359:LME262364 LCI262359:LCI262364 KSM262359:KSM262364 KIQ262359:KIQ262364 JYU262359:JYU262364 JOY262359:JOY262364 JFC262359:JFC262364 IVG262359:IVG262364 ILK262359:ILK262364 IBO262359:IBO262364 HRS262359:HRS262364 HHW262359:HHW262364 GYA262359:GYA262364 GOE262359:GOE262364 GEI262359:GEI262364 FUM262359:FUM262364 FKQ262359:FKQ262364 FAU262359:FAU262364 EQY262359:EQY262364 EHC262359:EHC262364 DXG262359:DXG262364 DNK262359:DNK262364 DDO262359:DDO262364 CTS262359:CTS262364 CJW262359:CJW262364 CAA262359:CAA262364 BQE262359:BQE262364 BGI262359:BGI262364 AWM262359:AWM262364 AMQ262359:AMQ262364 ACU262359:ACU262364 SY262359:SY262364 JC262359:JC262364 D262359:E262364 WVO196823:WVO196828 WLS196823:WLS196828 WBW196823:WBW196828 VSA196823:VSA196828 VIE196823:VIE196828 UYI196823:UYI196828 UOM196823:UOM196828 UEQ196823:UEQ196828 TUU196823:TUU196828 TKY196823:TKY196828 TBC196823:TBC196828 SRG196823:SRG196828 SHK196823:SHK196828 RXO196823:RXO196828 RNS196823:RNS196828 RDW196823:RDW196828 QUA196823:QUA196828 QKE196823:QKE196828 QAI196823:QAI196828 PQM196823:PQM196828 PGQ196823:PGQ196828 OWU196823:OWU196828 OMY196823:OMY196828 ODC196823:ODC196828 NTG196823:NTG196828 NJK196823:NJK196828 MZO196823:MZO196828 MPS196823:MPS196828 MFW196823:MFW196828 LWA196823:LWA196828 LME196823:LME196828 LCI196823:LCI196828 KSM196823:KSM196828 KIQ196823:KIQ196828 JYU196823:JYU196828 JOY196823:JOY196828 JFC196823:JFC196828 IVG196823:IVG196828 ILK196823:ILK196828 IBO196823:IBO196828 HRS196823:HRS196828 HHW196823:HHW196828 GYA196823:GYA196828 GOE196823:GOE196828 GEI196823:GEI196828 FUM196823:FUM196828 FKQ196823:FKQ196828 FAU196823:FAU196828 EQY196823:EQY196828 EHC196823:EHC196828 DXG196823:DXG196828 DNK196823:DNK196828 DDO196823:DDO196828 CTS196823:CTS196828 CJW196823:CJW196828 CAA196823:CAA196828 BQE196823:BQE196828 BGI196823:BGI196828 AWM196823:AWM196828 AMQ196823:AMQ196828 ACU196823:ACU196828 SY196823:SY196828 JC196823:JC196828 D196823:E196828 WVO131287:WVO131292 WLS131287:WLS131292 WBW131287:WBW131292 VSA131287:VSA131292 VIE131287:VIE131292 UYI131287:UYI131292 UOM131287:UOM131292 UEQ131287:UEQ131292 TUU131287:TUU131292 TKY131287:TKY131292 TBC131287:TBC131292 SRG131287:SRG131292 SHK131287:SHK131292 RXO131287:RXO131292 RNS131287:RNS131292 RDW131287:RDW131292 QUA131287:QUA131292 QKE131287:QKE131292 QAI131287:QAI131292 PQM131287:PQM131292 PGQ131287:PGQ131292 OWU131287:OWU131292 OMY131287:OMY131292 ODC131287:ODC131292 NTG131287:NTG131292 NJK131287:NJK131292 MZO131287:MZO131292 MPS131287:MPS131292 MFW131287:MFW131292 LWA131287:LWA131292 LME131287:LME131292 LCI131287:LCI131292 KSM131287:KSM131292 KIQ131287:KIQ131292 JYU131287:JYU131292 JOY131287:JOY131292 JFC131287:JFC131292 IVG131287:IVG131292 ILK131287:ILK131292 IBO131287:IBO131292 HRS131287:HRS131292 HHW131287:HHW131292 GYA131287:GYA131292 GOE131287:GOE131292 GEI131287:GEI131292 FUM131287:FUM131292 FKQ131287:FKQ131292 FAU131287:FAU131292 EQY131287:EQY131292 EHC131287:EHC131292 DXG131287:DXG131292 DNK131287:DNK131292 DDO131287:DDO131292 CTS131287:CTS131292 CJW131287:CJW131292 CAA131287:CAA131292 BQE131287:BQE131292 BGI131287:BGI131292 AWM131287:AWM131292 AMQ131287:AMQ131292 ACU131287:ACU131292 SY131287:SY131292 JC131287:JC131292 D131287:E131292 WVO65751:WVO65756 WLS65751:WLS65756 WBW65751:WBW65756 VSA65751:VSA65756 VIE65751:VIE65756 UYI65751:UYI65756 UOM65751:UOM65756 UEQ65751:UEQ65756 TUU65751:TUU65756 TKY65751:TKY65756 TBC65751:TBC65756 SRG65751:SRG65756 SHK65751:SHK65756 RXO65751:RXO65756 RNS65751:RNS65756 RDW65751:RDW65756 QUA65751:QUA65756 QKE65751:QKE65756 QAI65751:QAI65756 PQM65751:PQM65756 PGQ65751:PGQ65756 OWU65751:OWU65756 OMY65751:OMY65756 ODC65751:ODC65756 NTG65751:NTG65756 NJK65751:NJK65756 MZO65751:MZO65756 MPS65751:MPS65756 MFW65751:MFW65756 LWA65751:LWA65756 LME65751:LME65756 LCI65751:LCI65756 KSM65751:KSM65756 KIQ65751:KIQ65756 JYU65751:JYU65756 JOY65751:JOY65756 JFC65751:JFC65756 IVG65751:IVG65756 ILK65751:ILK65756 IBO65751:IBO65756 HRS65751:HRS65756 HHW65751:HHW65756 GYA65751:GYA65756 GOE65751:GOE65756 GEI65751:GEI65756 FUM65751:FUM65756 FKQ65751:FKQ65756 FAU65751:FAU65756 EQY65751:EQY65756 EHC65751:EHC65756 DXG65751:DXG65756 DNK65751:DNK65756 DDO65751:DDO65756 CTS65751:CTS65756 CJW65751:CJW65756 CAA65751:CAA65756 BQE65751:BQE65756 BGI65751:BGI65756 AWM65751:AWM65756 AMQ65751:AMQ65756 ACU65751:ACU65756 SY65751:SY65756 JC65751:JC65756 D65751:E65756 WVO983183:WVO983188 WLS983183:WLS983188 WBW983183:WBW983188 VSA983183:VSA983188 VIE983183:VIE983188 UYI983183:UYI983188 UOM983183:UOM983188 UEQ983183:UEQ983188 TUU983183:TUU983188 TKY983183:TKY983188 TBC983183:TBC983188 SRG983183:SRG983188 SHK983183:SHK983188 RXO983183:RXO983188 RNS983183:RNS983188 RDW983183:RDW983188 QUA983183:QUA983188 QKE983183:QKE983188 QAI983183:QAI983188 PQM983183:PQM983188 PGQ983183:PGQ983188 OWU983183:OWU983188 OMY983183:OMY983188 ODC983183:ODC983188 NTG983183:NTG983188 NJK983183:NJK983188 MZO983183:MZO983188 MPS983183:MPS983188 MFW983183:MFW983188 LWA983183:LWA983188 LME983183:LME983188 LCI983183:LCI983188 KSM983183:KSM983188 KIQ983183:KIQ983188 JYU983183:JYU983188 JOY983183:JOY983188 JFC983183:JFC983188 IVG983183:IVG983188 ILK983183:ILK983188 IBO983183:IBO983188 HRS983183:HRS983188 HHW983183:HHW983188 GYA983183:GYA983188 GOE983183:GOE983188 GEI983183:GEI983188 FUM983183:FUM983188 FKQ983183:FKQ983188 FAU983183:FAU983188 EQY983183:EQY983188 EHC983183:EHC983188 DXG983183:DXG983188 DNK983183:DNK983188 DDO983183:DDO983188 CTS983183:CTS983188 CJW983183:CJW983188 CAA983183:CAA983188 BQE983183:BQE983188 BGI983183:BGI983188 AWM983183:AWM983188 AMQ983183:AMQ983188 ACU983183:ACU983188 SY983183:SY983188 JC983183:JC983188 D983183:E983188 WVO917647:WVO917652 WLS917647:WLS917652 WBW917647:WBW917652 VSA917647:VSA917652 VIE917647:VIE917652 UYI917647:UYI917652 UOM917647:UOM917652 UEQ917647:UEQ917652 TUU917647:TUU917652 TKY917647:TKY917652 TBC917647:TBC917652 SRG917647:SRG917652 SHK917647:SHK917652 RXO917647:RXO917652 RNS917647:RNS917652 RDW917647:RDW917652 QUA917647:QUA917652 QKE917647:QKE917652 QAI917647:QAI917652 PQM917647:PQM917652 PGQ917647:PGQ917652 OWU917647:OWU917652 OMY917647:OMY917652 ODC917647:ODC917652 NTG917647:NTG917652 NJK917647:NJK917652 MZO917647:MZO917652 MPS917647:MPS917652 MFW917647:MFW917652 LWA917647:LWA917652 LME917647:LME917652 LCI917647:LCI917652 KSM917647:KSM917652 KIQ917647:KIQ917652 JYU917647:JYU917652 JOY917647:JOY917652 JFC917647:JFC917652 IVG917647:IVG917652 ILK917647:ILK917652 IBO917647:IBO917652 HRS917647:HRS917652 HHW917647:HHW917652 GYA917647:GYA917652 GOE917647:GOE917652 GEI917647:GEI917652 FUM917647:FUM917652 FKQ917647:FKQ917652 FAU917647:FAU917652 EQY917647:EQY917652 EHC917647:EHC917652 DXG917647:DXG917652 DNK917647:DNK917652 DDO917647:DDO917652 CTS917647:CTS917652 CJW917647:CJW917652 CAA917647:CAA917652 BQE917647:BQE917652 BGI917647:BGI917652 AWM917647:AWM917652 AMQ917647:AMQ917652 ACU917647:ACU917652 SY917647:SY917652 JC917647:JC917652 D917647:E917652 WVO852111:WVO852116 WLS852111:WLS852116 WBW852111:WBW852116 VSA852111:VSA852116 VIE852111:VIE852116 UYI852111:UYI852116 UOM852111:UOM852116 UEQ852111:UEQ852116 TUU852111:TUU852116 TKY852111:TKY852116 TBC852111:TBC852116 SRG852111:SRG852116 SHK852111:SHK852116 RXO852111:RXO852116 RNS852111:RNS852116 RDW852111:RDW852116 QUA852111:QUA852116 QKE852111:QKE852116 QAI852111:QAI852116 PQM852111:PQM852116 PGQ852111:PGQ852116 OWU852111:OWU852116 OMY852111:OMY852116 ODC852111:ODC852116 NTG852111:NTG852116 NJK852111:NJK852116 MZO852111:MZO852116 MPS852111:MPS852116 MFW852111:MFW852116 LWA852111:LWA852116 LME852111:LME852116 LCI852111:LCI852116 KSM852111:KSM852116 KIQ852111:KIQ852116 JYU852111:JYU852116 JOY852111:JOY852116 JFC852111:JFC852116 IVG852111:IVG852116 ILK852111:ILK852116 IBO852111:IBO852116 HRS852111:HRS852116 HHW852111:HHW852116 GYA852111:GYA852116 GOE852111:GOE852116 GEI852111:GEI852116 FUM852111:FUM852116 FKQ852111:FKQ852116 FAU852111:FAU852116 EQY852111:EQY852116 EHC852111:EHC852116 DXG852111:DXG852116 DNK852111:DNK852116 DDO852111:DDO852116 CTS852111:CTS852116 CJW852111:CJW852116 CAA852111:CAA852116 BQE852111:BQE852116 BGI852111:BGI852116 AWM852111:AWM852116 AMQ852111:AMQ852116 ACU852111:ACU852116 SY852111:SY852116 JC852111:JC852116 D852111:E852116 WVO786575:WVO786580 WLS786575:WLS786580 WBW786575:WBW786580 VSA786575:VSA786580 VIE786575:VIE786580 UYI786575:UYI786580 UOM786575:UOM786580 UEQ786575:UEQ786580 TUU786575:TUU786580 TKY786575:TKY786580 TBC786575:TBC786580 SRG786575:SRG786580 SHK786575:SHK786580 RXO786575:RXO786580 RNS786575:RNS786580 RDW786575:RDW786580 QUA786575:QUA786580 QKE786575:QKE786580 QAI786575:QAI786580 PQM786575:PQM786580 PGQ786575:PGQ786580 OWU786575:OWU786580 OMY786575:OMY786580 ODC786575:ODC786580 NTG786575:NTG786580 NJK786575:NJK786580 MZO786575:MZO786580 MPS786575:MPS786580 MFW786575:MFW786580 LWA786575:LWA786580 LME786575:LME786580 LCI786575:LCI786580 KSM786575:KSM786580 KIQ786575:KIQ786580 JYU786575:JYU786580 JOY786575:JOY786580 JFC786575:JFC786580 IVG786575:IVG786580 ILK786575:ILK786580 IBO786575:IBO786580 HRS786575:HRS786580 HHW786575:HHW786580 GYA786575:GYA786580 GOE786575:GOE786580 GEI786575:GEI786580 FUM786575:FUM786580 FKQ786575:FKQ786580 FAU786575:FAU786580 EQY786575:EQY786580 EHC786575:EHC786580 DXG786575:DXG786580 DNK786575:DNK786580 DDO786575:DDO786580 CTS786575:CTS786580 CJW786575:CJW786580 CAA786575:CAA786580 BQE786575:BQE786580 BGI786575:BGI786580 AWM786575:AWM786580 AMQ786575:AMQ786580 ACU786575:ACU786580 SY786575:SY786580 JC786575:JC786580 D786575:E786580 WVO721039:WVO721044 WLS721039:WLS721044 WBW721039:WBW721044 VSA721039:VSA721044 VIE721039:VIE721044 UYI721039:UYI721044 UOM721039:UOM721044 UEQ721039:UEQ721044 TUU721039:TUU721044 TKY721039:TKY721044 TBC721039:TBC721044 SRG721039:SRG721044 SHK721039:SHK721044 RXO721039:RXO721044 RNS721039:RNS721044 RDW721039:RDW721044 QUA721039:QUA721044 QKE721039:QKE721044 QAI721039:QAI721044 PQM721039:PQM721044 PGQ721039:PGQ721044 OWU721039:OWU721044 OMY721039:OMY721044 ODC721039:ODC721044 NTG721039:NTG721044 NJK721039:NJK721044 MZO721039:MZO721044 MPS721039:MPS721044 MFW721039:MFW721044 LWA721039:LWA721044 LME721039:LME721044 LCI721039:LCI721044 KSM721039:KSM721044 KIQ721039:KIQ721044 JYU721039:JYU721044 JOY721039:JOY721044 JFC721039:JFC721044 IVG721039:IVG721044 ILK721039:ILK721044 IBO721039:IBO721044 HRS721039:HRS721044 HHW721039:HHW721044 GYA721039:GYA721044 GOE721039:GOE721044 GEI721039:GEI721044 FUM721039:FUM721044 FKQ721039:FKQ721044 FAU721039:FAU721044 EQY721039:EQY721044 EHC721039:EHC721044 DXG721039:DXG721044 DNK721039:DNK721044 DDO721039:DDO721044 CTS721039:CTS721044 CJW721039:CJW721044 CAA721039:CAA721044 BQE721039:BQE721044 BGI721039:BGI721044 AWM721039:AWM721044 AMQ721039:AMQ721044 ACU721039:ACU721044 SY721039:SY721044 JC721039:JC721044 D721039:E721044 WVO655503:WVO655508 WLS655503:WLS655508 WBW655503:WBW655508 VSA655503:VSA655508 VIE655503:VIE655508 UYI655503:UYI655508 UOM655503:UOM655508 UEQ655503:UEQ655508 TUU655503:TUU655508 TKY655503:TKY655508 TBC655503:TBC655508 SRG655503:SRG655508 SHK655503:SHK655508 RXO655503:RXO655508 RNS655503:RNS655508 RDW655503:RDW655508 QUA655503:QUA655508 QKE655503:QKE655508 QAI655503:QAI655508 PQM655503:PQM655508 PGQ655503:PGQ655508 OWU655503:OWU655508 OMY655503:OMY655508 ODC655503:ODC655508 NTG655503:NTG655508 NJK655503:NJK655508 MZO655503:MZO655508 MPS655503:MPS655508 MFW655503:MFW655508 LWA655503:LWA655508 LME655503:LME655508 LCI655503:LCI655508 KSM655503:KSM655508 KIQ655503:KIQ655508 JYU655503:JYU655508 JOY655503:JOY655508 JFC655503:JFC655508 IVG655503:IVG655508 ILK655503:ILK655508 IBO655503:IBO655508 HRS655503:HRS655508 HHW655503:HHW655508 GYA655503:GYA655508 GOE655503:GOE655508 GEI655503:GEI655508 FUM655503:FUM655508 FKQ655503:FKQ655508 FAU655503:FAU655508 EQY655503:EQY655508 EHC655503:EHC655508 DXG655503:DXG655508 DNK655503:DNK655508 DDO655503:DDO655508 CTS655503:CTS655508 CJW655503:CJW655508 CAA655503:CAA655508 BQE655503:BQE655508 BGI655503:BGI655508 AWM655503:AWM655508 AMQ655503:AMQ655508 ACU655503:ACU655508 SY655503:SY655508 JC655503:JC655508 D655503:E655508 WVO589967:WVO589972 WLS589967:WLS589972 WBW589967:WBW589972 VSA589967:VSA589972 VIE589967:VIE589972 UYI589967:UYI589972 UOM589967:UOM589972 UEQ589967:UEQ589972 TUU589967:TUU589972 TKY589967:TKY589972 TBC589967:TBC589972 SRG589967:SRG589972 SHK589967:SHK589972 RXO589967:RXO589972 RNS589967:RNS589972 RDW589967:RDW589972 QUA589967:QUA589972 QKE589967:QKE589972 QAI589967:QAI589972 PQM589967:PQM589972 PGQ589967:PGQ589972 OWU589967:OWU589972 OMY589967:OMY589972 ODC589967:ODC589972 NTG589967:NTG589972 NJK589967:NJK589972 MZO589967:MZO589972 MPS589967:MPS589972 MFW589967:MFW589972 LWA589967:LWA589972 LME589967:LME589972 LCI589967:LCI589972 KSM589967:KSM589972 KIQ589967:KIQ589972 JYU589967:JYU589972 JOY589967:JOY589972 JFC589967:JFC589972 IVG589967:IVG589972 ILK589967:ILK589972 IBO589967:IBO589972 HRS589967:HRS589972 HHW589967:HHW589972 GYA589967:GYA589972 GOE589967:GOE589972 GEI589967:GEI589972 FUM589967:FUM589972 FKQ589967:FKQ589972 FAU589967:FAU589972 EQY589967:EQY589972 EHC589967:EHC589972 DXG589967:DXG589972 DNK589967:DNK589972 DDO589967:DDO589972 CTS589967:CTS589972 CJW589967:CJW589972 CAA589967:CAA589972 BQE589967:BQE589972 BGI589967:BGI589972 AWM589967:AWM589972 AMQ589967:AMQ589972 ACU589967:ACU589972 SY589967:SY589972 JC589967:JC589972 D589967:E589972 WVO524431:WVO524436 WLS524431:WLS524436 WBW524431:WBW524436 VSA524431:VSA524436 VIE524431:VIE524436 UYI524431:UYI524436 UOM524431:UOM524436 UEQ524431:UEQ524436 TUU524431:TUU524436 TKY524431:TKY524436 TBC524431:TBC524436 SRG524431:SRG524436 SHK524431:SHK524436 RXO524431:RXO524436 RNS524431:RNS524436 RDW524431:RDW524436 QUA524431:QUA524436 QKE524431:QKE524436 QAI524431:QAI524436 PQM524431:PQM524436 PGQ524431:PGQ524436 OWU524431:OWU524436 OMY524431:OMY524436 ODC524431:ODC524436 NTG524431:NTG524436 NJK524431:NJK524436 MZO524431:MZO524436 MPS524431:MPS524436 MFW524431:MFW524436 LWA524431:LWA524436 LME524431:LME524436 LCI524431:LCI524436 KSM524431:KSM524436 KIQ524431:KIQ524436 JYU524431:JYU524436 JOY524431:JOY524436 JFC524431:JFC524436 IVG524431:IVG524436 ILK524431:ILK524436 IBO524431:IBO524436 HRS524431:HRS524436 HHW524431:HHW524436 GYA524431:GYA524436 GOE524431:GOE524436 GEI524431:GEI524436 FUM524431:FUM524436 FKQ524431:FKQ524436 FAU524431:FAU524436 EQY524431:EQY524436 EHC524431:EHC524436 DXG524431:DXG524436 DNK524431:DNK524436 DDO524431:DDO524436 CTS524431:CTS524436 CJW524431:CJW524436 CAA524431:CAA524436 BQE524431:BQE524436 BGI524431:BGI524436 AWM524431:AWM524436 AMQ524431:AMQ524436 ACU524431:ACU524436 SY524431:SY524436 JC524431:JC524436 D524431:E524436 WVO458895:WVO458900 WLS458895:WLS458900 WBW458895:WBW458900 VSA458895:VSA458900 VIE458895:VIE458900 UYI458895:UYI458900 UOM458895:UOM458900 UEQ458895:UEQ458900 TUU458895:TUU458900 TKY458895:TKY458900 TBC458895:TBC458900 SRG458895:SRG458900 SHK458895:SHK458900 RXO458895:RXO458900 RNS458895:RNS458900 RDW458895:RDW458900 QUA458895:QUA458900 QKE458895:QKE458900 QAI458895:QAI458900 PQM458895:PQM458900 PGQ458895:PGQ458900 OWU458895:OWU458900 OMY458895:OMY458900 ODC458895:ODC458900 NTG458895:NTG458900 NJK458895:NJK458900 MZO458895:MZO458900 MPS458895:MPS458900 MFW458895:MFW458900 LWA458895:LWA458900 LME458895:LME458900 LCI458895:LCI458900 KSM458895:KSM458900 KIQ458895:KIQ458900 JYU458895:JYU458900 JOY458895:JOY458900 JFC458895:JFC458900 IVG458895:IVG458900 ILK458895:ILK458900 IBO458895:IBO458900 HRS458895:HRS458900 HHW458895:HHW458900 GYA458895:GYA458900 GOE458895:GOE458900 GEI458895:GEI458900 FUM458895:FUM458900 FKQ458895:FKQ458900 FAU458895:FAU458900 EQY458895:EQY458900 EHC458895:EHC458900 DXG458895:DXG458900 DNK458895:DNK458900 DDO458895:DDO458900 CTS458895:CTS458900 CJW458895:CJW458900 CAA458895:CAA458900 BQE458895:BQE458900 BGI458895:BGI458900 AWM458895:AWM458900 AMQ458895:AMQ458900 ACU458895:ACU458900 SY458895:SY458900 JC458895:JC458900 D458895:E458900 WVO393359:WVO393364 WLS393359:WLS393364 WBW393359:WBW393364 VSA393359:VSA393364 VIE393359:VIE393364 UYI393359:UYI393364 UOM393359:UOM393364 UEQ393359:UEQ393364 TUU393359:TUU393364 TKY393359:TKY393364 TBC393359:TBC393364 SRG393359:SRG393364 SHK393359:SHK393364 RXO393359:RXO393364 RNS393359:RNS393364 RDW393359:RDW393364 QUA393359:QUA393364 QKE393359:QKE393364 QAI393359:QAI393364 PQM393359:PQM393364 PGQ393359:PGQ393364 OWU393359:OWU393364 OMY393359:OMY393364 ODC393359:ODC393364 NTG393359:NTG393364 NJK393359:NJK393364 MZO393359:MZO393364 MPS393359:MPS393364 MFW393359:MFW393364 LWA393359:LWA393364 LME393359:LME393364 LCI393359:LCI393364 KSM393359:KSM393364 KIQ393359:KIQ393364 JYU393359:JYU393364 JOY393359:JOY393364 JFC393359:JFC393364 IVG393359:IVG393364 ILK393359:ILK393364 IBO393359:IBO393364 HRS393359:HRS393364 HHW393359:HHW393364 GYA393359:GYA393364 GOE393359:GOE393364 GEI393359:GEI393364 FUM393359:FUM393364 FKQ393359:FKQ393364 FAU393359:FAU393364 EQY393359:EQY393364 EHC393359:EHC393364 DXG393359:DXG393364 DNK393359:DNK393364 DDO393359:DDO393364 CTS393359:CTS393364 CJW393359:CJW393364 CAA393359:CAA393364 BQE393359:BQE393364 BGI393359:BGI393364 AWM393359:AWM393364 AMQ393359:AMQ393364 ACU393359:ACU393364 SY393359:SY393364 JC393359:JC393364 D393359:E393364 WVO327823:WVO327828 WLS327823:WLS327828 WBW327823:WBW327828 VSA327823:VSA327828 VIE327823:VIE327828 UYI327823:UYI327828 UOM327823:UOM327828 UEQ327823:UEQ327828 TUU327823:TUU327828 TKY327823:TKY327828 TBC327823:TBC327828 SRG327823:SRG327828 SHK327823:SHK327828 RXO327823:RXO327828 RNS327823:RNS327828 RDW327823:RDW327828 QUA327823:QUA327828 QKE327823:QKE327828 QAI327823:QAI327828 PQM327823:PQM327828 PGQ327823:PGQ327828 OWU327823:OWU327828 OMY327823:OMY327828 ODC327823:ODC327828 NTG327823:NTG327828 NJK327823:NJK327828 MZO327823:MZO327828 MPS327823:MPS327828 MFW327823:MFW327828 LWA327823:LWA327828 LME327823:LME327828 LCI327823:LCI327828 KSM327823:KSM327828 KIQ327823:KIQ327828 JYU327823:JYU327828 JOY327823:JOY327828 JFC327823:JFC327828 IVG327823:IVG327828 ILK327823:ILK327828 IBO327823:IBO327828 HRS327823:HRS327828 HHW327823:HHW327828 GYA327823:GYA327828 GOE327823:GOE327828 GEI327823:GEI327828 FUM327823:FUM327828 FKQ327823:FKQ327828 FAU327823:FAU327828 EQY327823:EQY327828 EHC327823:EHC327828 DXG327823:DXG327828 DNK327823:DNK327828 DDO327823:DDO327828 CTS327823:CTS327828 CJW327823:CJW327828 CAA327823:CAA327828 BQE327823:BQE327828 BGI327823:BGI327828 AWM327823:AWM327828 AMQ327823:AMQ327828 ACU327823:ACU327828 SY327823:SY327828 JC327823:JC327828 D327823:E327828 WVO262287:WVO262292 WLS262287:WLS262292 WBW262287:WBW262292 VSA262287:VSA262292 VIE262287:VIE262292 UYI262287:UYI262292 UOM262287:UOM262292 UEQ262287:UEQ262292 TUU262287:TUU262292 TKY262287:TKY262292 TBC262287:TBC262292 SRG262287:SRG262292 SHK262287:SHK262292 RXO262287:RXO262292 RNS262287:RNS262292 RDW262287:RDW262292 QUA262287:QUA262292 QKE262287:QKE262292 QAI262287:QAI262292 PQM262287:PQM262292 PGQ262287:PGQ262292 OWU262287:OWU262292 OMY262287:OMY262292 ODC262287:ODC262292 NTG262287:NTG262292 NJK262287:NJK262292 MZO262287:MZO262292 MPS262287:MPS262292 MFW262287:MFW262292 LWA262287:LWA262292 LME262287:LME262292 LCI262287:LCI262292 KSM262287:KSM262292 KIQ262287:KIQ262292 JYU262287:JYU262292 JOY262287:JOY262292 JFC262287:JFC262292 IVG262287:IVG262292 ILK262287:ILK262292 IBO262287:IBO262292 HRS262287:HRS262292 HHW262287:HHW262292 GYA262287:GYA262292 GOE262287:GOE262292 GEI262287:GEI262292 FUM262287:FUM262292 FKQ262287:FKQ262292 FAU262287:FAU262292 EQY262287:EQY262292 EHC262287:EHC262292 DXG262287:DXG262292 DNK262287:DNK262292 DDO262287:DDO262292 CTS262287:CTS262292 CJW262287:CJW262292 CAA262287:CAA262292 BQE262287:BQE262292 BGI262287:BGI262292 AWM262287:AWM262292 AMQ262287:AMQ262292 ACU262287:ACU262292 SY262287:SY262292 JC262287:JC262292 D262287:E262292 WVO196751:WVO196756 WLS196751:WLS196756 WBW196751:WBW196756 VSA196751:VSA196756 VIE196751:VIE196756 UYI196751:UYI196756 UOM196751:UOM196756 UEQ196751:UEQ196756 TUU196751:TUU196756 TKY196751:TKY196756 TBC196751:TBC196756 SRG196751:SRG196756 SHK196751:SHK196756 RXO196751:RXO196756 RNS196751:RNS196756 RDW196751:RDW196756 QUA196751:QUA196756 QKE196751:QKE196756 QAI196751:QAI196756 PQM196751:PQM196756 PGQ196751:PGQ196756 OWU196751:OWU196756 OMY196751:OMY196756 ODC196751:ODC196756 NTG196751:NTG196756 NJK196751:NJK196756 MZO196751:MZO196756 MPS196751:MPS196756 MFW196751:MFW196756 LWA196751:LWA196756 LME196751:LME196756 LCI196751:LCI196756 KSM196751:KSM196756 KIQ196751:KIQ196756 JYU196751:JYU196756 JOY196751:JOY196756 JFC196751:JFC196756 IVG196751:IVG196756 ILK196751:ILK196756 IBO196751:IBO196756 HRS196751:HRS196756 HHW196751:HHW196756 GYA196751:GYA196756 GOE196751:GOE196756 GEI196751:GEI196756 FUM196751:FUM196756 FKQ196751:FKQ196756 FAU196751:FAU196756 EQY196751:EQY196756 EHC196751:EHC196756 DXG196751:DXG196756 DNK196751:DNK196756 DDO196751:DDO196756 CTS196751:CTS196756 CJW196751:CJW196756 CAA196751:CAA196756 BQE196751:BQE196756 BGI196751:BGI196756 AWM196751:AWM196756 AMQ196751:AMQ196756 ACU196751:ACU196756 SY196751:SY196756 JC196751:JC196756 D196751:E196756 WVO131215:WVO131220 WLS131215:WLS131220 WBW131215:WBW131220 VSA131215:VSA131220 VIE131215:VIE131220 UYI131215:UYI131220 UOM131215:UOM131220 UEQ131215:UEQ131220 TUU131215:TUU131220 TKY131215:TKY131220 TBC131215:TBC131220 SRG131215:SRG131220 SHK131215:SHK131220 RXO131215:RXO131220 RNS131215:RNS131220 RDW131215:RDW131220 QUA131215:QUA131220 QKE131215:QKE131220 QAI131215:QAI131220 PQM131215:PQM131220 PGQ131215:PGQ131220 OWU131215:OWU131220 OMY131215:OMY131220 ODC131215:ODC131220 NTG131215:NTG131220 NJK131215:NJK131220 MZO131215:MZO131220 MPS131215:MPS131220 MFW131215:MFW131220 LWA131215:LWA131220 LME131215:LME131220 LCI131215:LCI131220 KSM131215:KSM131220 KIQ131215:KIQ131220 JYU131215:JYU131220 JOY131215:JOY131220 JFC131215:JFC131220 IVG131215:IVG131220 ILK131215:ILK131220 IBO131215:IBO131220 HRS131215:HRS131220 HHW131215:HHW131220 GYA131215:GYA131220 GOE131215:GOE131220 GEI131215:GEI131220 FUM131215:FUM131220 FKQ131215:FKQ131220 FAU131215:FAU131220 EQY131215:EQY131220 EHC131215:EHC131220 DXG131215:DXG131220 DNK131215:DNK131220 DDO131215:DDO131220 CTS131215:CTS131220 CJW131215:CJW131220 CAA131215:CAA131220 BQE131215:BQE131220 BGI131215:BGI131220 AWM131215:AWM131220 AMQ131215:AMQ131220 ACU131215:ACU131220 SY131215:SY131220 JC131215:JC131220 D131215:E131220 WVO65679:WVO65684 WLS65679:WLS65684 WBW65679:WBW65684 VSA65679:VSA65684 VIE65679:VIE65684 UYI65679:UYI65684 UOM65679:UOM65684 UEQ65679:UEQ65684 TUU65679:TUU65684 TKY65679:TKY65684 TBC65679:TBC65684 SRG65679:SRG65684 SHK65679:SHK65684 RXO65679:RXO65684 RNS65679:RNS65684 RDW65679:RDW65684 QUA65679:QUA65684 QKE65679:QKE65684 QAI65679:QAI65684 PQM65679:PQM65684 PGQ65679:PGQ65684 OWU65679:OWU65684 OMY65679:OMY65684 ODC65679:ODC65684 NTG65679:NTG65684 NJK65679:NJK65684 MZO65679:MZO65684 MPS65679:MPS65684 MFW65679:MFW65684 LWA65679:LWA65684 LME65679:LME65684 LCI65679:LCI65684 KSM65679:KSM65684 KIQ65679:KIQ65684 JYU65679:JYU65684 JOY65679:JOY65684 JFC65679:JFC65684 IVG65679:IVG65684 ILK65679:ILK65684 IBO65679:IBO65684 HRS65679:HRS65684 HHW65679:HHW65684 GYA65679:GYA65684 GOE65679:GOE65684 GEI65679:GEI65684 FUM65679:FUM65684 FKQ65679:FKQ65684 FAU65679:FAU65684 EQY65679:EQY65684 EHC65679:EHC65684 DXG65679:DXG65684 DNK65679:DNK65684 DDO65679:DDO65684 CTS65679:CTS65684 CJW65679:CJW65684 CAA65679:CAA65684 BQE65679:BQE65684 BGI65679:BGI65684 AWM65679:AWM65684 AMQ65679:AMQ65684 ACU65679:ACU65684 SY65679:SY65684 JC65679:JC65684 D65679:E65684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JC214:JC220 JC13:JC28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WVO40:WVO50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JC196:JC202 WVO205:WVO211 WLS205:WLS211 WBW205:WBW211 VSA205:VSA211 VIE205:VIE211 UYI205:UYI211 UOM205:UOM211 UEQ205:UEQ211 TUU205:TUU211 TKY205:TKY211 TBC205:TBC211 SRG205:SRG211 SHK205:SHK211 RXO205:RXO211 RNS205:RNS211 RDW205:RDW211 QUA205:QUA211 QKE205:QKE211 QAI205:QAI211 PQM205:PQM211 PGQ205:PGQ211 OWU205:OWU211 OMY205:OMY211 ODC205:ODC211 NTG205:NTG211 NJK205:NJK211 MZO205:MZO211 MPS205:MPS211 MFW205:MFW211 LWA205:LWA211 LME205:LME211 LCI205:LCI211 KSM205:KSM211 KIQ205:KIQ211 JYU205:JYU211 JOY205:JOY211 JFC205:JFC211 IVG205:IVG211 ILK205:ILK211 IBO205:IBO211 HRS205:HRS211 HHW205:HHW211 GYA205:GYA211 GOE205:GOE211 GEI205:GEI211 FUM205:FUM211 FKQ205:FKQ211 FAU205:FAU211 EQY205:EQY211 EHC205:EHC211 DXG205:DXG211 DNK205:DNK211 DDO205:DDO211 CTS205:CTS211 CJW205:CJW211 CAA205:CAA211 BQE205:BQE211 BGI205:BGI211 AWM205:AWM211 AMQ205:AMQ211 ACU205:ACU211 SY205:SY211 JC205:JC211 WVO214:WVO220 WLS214:WLS220 WBW214:WBW220 VSA214:VSA220 VIE214:VIE220 UYI214:UYI220 UOM214:UOM220 UEQ214:UEQ220 TUU214:TUU220 TKY214:TKY220 TBC214:TBC220 SRG214:SRG220 SHK214:SHK220 RXO214:RXO220 RNS214:RNS220 RDW214:RDW220 QUA214:QUA220 QKE214:QKE220 QAI214:QAI220 PQM214:PQM220 PGQ214:PGQ220 OWU214:OWU220 OMY214:OMY220 ODC214:ODC220 NTG214:NTG220 NJK214:NJK220 MZO214:MZO220 MPS214:MPS220 MFW214:MFW220 LWA214:LWA220 LME214:LME220 LCI214:LCI220 KSM214:KSM220 KIQ214:KIQ220 JYU214:JYU220 JOY214:JOY220 JFC214:JFC220 IVG214:IVG220 ILK214:ILK220 IBO214:IBO220 HRS214:HRS220 HHW214:HHW220 GYA214:GYA220 GOE214:GOE220 GEI214:GEI220 FUM214:FUM220 FKQ214:FKQ220 FAU214:FAU220 EQY214:EQY220 EHC214:EHC220 DXG214:DXG220 DNK214:DNK220 DDO214:DDO220 CTS214:CTS220 CJW214:CJW220 CAA214:CAA220 BQE214:BQE220 BGI214:BGI220 AWM214:AWM220 AMQ214:AMQ220 ACU214:ACU220 SY214:SY220 WVO13:WVO28 WLS13:WLS28 WBW13:WBW28 VSA13:VSA28 VIE13:VIE28 UYI13:UYI28 UOM13:UOM28 UEQ13:UEQ28 TUU13:TUU28 TKY13:TKY28 TBC13:TBC28 SRG13:SRG28 SHK13:SHK28 RXO13:RXO28 RNS13:RNS28 RDW13:RDW28 QUA13:QUA28 QKE13:QKE28 QAI13:QAI28 PQM13:PQM28 PGQ13:PGQ28 OWU13:OWU28 OMY13:OMY28 ODC13:ODC28 NTG13:NTG28 NJK13:NJK28 MZO13:MZO28 MPS13:MPS28 MFW13:MFW28 LWA13:LWA28 LME13:LME28 LCI13:LCI28 KSM13:KSM28 KIQ13:KIQ28 JYU13:JYU28 JOY13:JOY28 JFC13:JFC28 IVG13:IVG28 ILK13:ILK28 IBO13:IBO28 HRS13:HRS28 HHW13:HHW28 GYA13:GYA28 GOE13:GOE28 GEI13:GEI28 FUM13:FUM28 FKQ13:FKQ28 FAU13:FAU28 EQY13:EQY28 EHC13:EHC28 DXG13:DXG28 DNK13:DNK28 DDO13:DDO28 CTS13:CTS28 CJW13:CJW28 CAA13:CAA28 BQE13:BQE28 BGI13:BGI28 AWM13:AWM28 AMQ13:AMQ28 ACU13:ACU28 SY13:SY28 JC40:JC50 SY40:SY50 ACU40:ACU50 AMQ40:AMQ50 AWM40:AWM50 BGI40:BGI50 BQE40:BQE50 CAA40:CAA50 CJW40:CJW50 CTS40:CTS50 DDO40:DDO50 DNK40:DNK50 DXG40:DXG50 EHC40:EHC50 EQY40:EQY50 FAU40:FAU50 FKQ40:FKQ50 FUM40:FUM50 GEI40:GEI50 GOE40:GOE50 GYA40:GYA50 HHW40:HHW50 HRS40:HRS50 IBO40:IBO50 ILK40:ILK50 IVG40:IVG50 JFC40:JFC50 JOY40:JOY50 JYU40:JYU50 KIQ40:KIQ50 KSM40:KSM50 LCI40:LCI50 LME40:LME50 LWA40:LWA50 MFW40:MFW50 MPS40:MPS50 MZO40:MZO50 NJK40:NJK50 NTG40:NTG50 ODC40:ODC50 OMY40:OMY50 OWU40:OWU50 PGQ40:PGQ50 PQM40:PQM50 QAI40:QAI50 QKE40:QKE50 QUA40:QUA50 RDW40:RDW50 RNS40:RNS50 RXO40:RXO50 SHK40:SHK50 SRG40:SRG50 TBC40:TBC50 TKY40:TKY50 TUU40:TUU50 UEQ40:UEQ50 UOM40:UOM50 UYI40:UYI50 VIE40:VIE50 VSA40:VSA50 WBW40:WBW50 WLS40:WLS50 JC53:JC67 SY53:SY67 ACU53:ACU67 AMQ53:AMQ67 AWM53:AWM67 BGI53:BGI67 BQE53:BQE67 CAA53:CAA67 CJW53:CJW67 CTS53:CTS67 DDO53:DDO67 DNK53:DNK67 DXG53:DXG67 EHC53:EHC67 EQY53:EQY67 FAU53:FAU67 FKQ53:FKQ67 FUM53:FUM67 GEI53:GEI67 GOE53:GOE67 GYA53:GYA67 HHW53:HHW67 HRS53:HRS67 IBO53:IBO67 ILK53:ILK67 IVG53:IVG67 JFC53:JFC67 JOY53:JOY67 JYU53:JYU67 KIQ53:KIQ67 KSM53:KSM67 LCI53:LCI67 LME53:LME67 LWA53:LWA67 MFW53:MFW67 MPS53:MPS67 MZO53:MZO67 NJK53:NJK67 NTG53:NTG67 ODC53:ODC67 OMY53:OMY67 OWU53:OWU67 PGQ53:PGQ67 PQM53:PQM67 QAI53:QAI67 QKE53:QKE67 QUA53:QUA67 RDW53:RDW67 RNS53:RNS67 RXO53:RXO67 SHK53:SHK67 SRG53:SRG67 TBC53:TBC67 TKY53:TKY67 TUU53:TUU67 UEQ53:UEQ67 UOM53:UOM67 UYI53:UYI67 VIE53:VIE67 VSA53:VSA67 WBW53:WBW67 WLS53:WLS67 WVO53:WVO67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V2" zoomScale="80" zoomScaleNormal="80" workbookViewId="0">
      <pane ySplit="7" topLeftCell="A9" activePane="bottomLeft" state="frozen"/>
      <selection activeCell="A2" sqref="A2"/>
      <selection pane="bottomLeft" activeCell="BB9" sqref="BB9"/>
    </sheetView>
  </sheetViews>
  <sheetFormatPr baseColWidth="10" defaultRowHeight="15.75" x14ac:dyDescent="0.2"/>
  <cols>
    <col min="1" max="1" width="12" style="197" customWidth="1"/>
    <col min="2" max="2" width="43.85546875" style="791" customWidth="1"/>
    <col min="3" max="3" width="65" style="791" customWidth="1"/>
    <col min="4" max="4" width="22.7109375" style="792" customWidth="1"/>
    <col min="5" max="5" width="15.42578125" style="793" customWidth="1"/>
    <col min="6" max="6" width="17.140625" style="793" customWidth="1"/>
    <col min="7" max="7" width="56.140625" style="794" customWidth="1"/>
    <col min="8" max="8" width="51.7109375" style="794" customWidth="1"/>
    <col min="9" max="9" width="36.7109375" style="795" customWidth="1"/>
    <col min="10" max="10" width="11.5703125" style="796" customWidth="1"/>
    <col min="11" max="11" width="24.28515625" style="796" customWidth="1"/>
    <col min="12" max="12" width="60.7109375" style="794" customWidth="1"/>
    <col min="13" max="13" width="52.7109375" style="794" customWidth="1"/>
    <col min="14" max="14" width="16.7109375" style="797" customWidth="1"/>
    <col min="15" max="15" width="15.7109375" style="794" customWidth="1"/>
    <col min="16" max="16" width="18.5703125" style="798" customWidth="1"/>
    <col min="17" max="17" width="32.85546875" style="799" customWidth="1"/>
    <col min="18" max="18" width="62.7109375" style="794" customWidth="1"/>
    <col min="19" max="19" width="40.7109375" style="794" customWidth="1"/>
    <col min="20" max="20" width="14.7109375" style="797" customWidth="1"/>
    <col min="21" max="26" width="15.7109375" style="797" customWidth="1"/>
    <col min="27" max="28" width="21.85546875" style="797" bestFit="1" customWidth="1"/>
    <col min="29" max="29" width="19.7109375" style="797" bestFit="1" customWidth="1"/>
    <col min="30" max="30" width="16.28515625" style="797" bestFit="1" customWidth="1"/>
    <col min="31" max="31" width="9.7109375" style="797" bestFit="1" customWidth="1"/>
    <col min="32" max="35" width="21.85546875" style="797" bestFit="1" customWidth="1"/>
    <col min="36" max="36" width="19.7109375" style="797" bestFit="1" customWidth="1"/>
    <col min="37" max="37" width="16.28515625" style="797" bestFit="1" customWidth="1"/>
    <col min="38" max="38" width="9.7109375" style="797" bestFit="1" customWidth="1"/>
    <col min="39" max="42" width="21.85546875" style="797" bestFit="1" customWidth="1"/>
    <col min="43" max="43" width="19.7109375" style="797" bestFit="1" customWidth="1"/>
    <col min="44" max="44" width="16.28515625" style="797" bestFit="1" customWidth="1"/>
    <col min="45" max="45" width="9.7109375" style="797" bestFit="1" customWidth="1"/>
    <col min="46" max="49" width="21.85546875" style="797" bestFit="1" customWidth="1"/>
    <col min="50" max="50" width="19.7109375" style="797" bestFit="1" customWidth="1"/>
    <col min="51" max="51" width="16.28515625" style="797" bestFit="1" customWidth="1"/>
    <col min="52" max="52" width="9.7109375" style="797" bestFit="1" customWidth="1"/>
    <col min="53" max="54" width="21.85546875" style="797" bestFit="1" customWidth="1"/>
    <col min="55" max="55" width="23.42578125" style="797" bestFit="1" customWidth="1"/>
    <col min="56" max="56" width="51.7109375" style="199"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0" t="s">
        <v>0</v>
      </c>
      <c r="C1" s="1030"/>
      <c r="D1" s="1030"/>
      <c r="E1" s="1030"/>
      <c r="F1" s="1030"/>
      <c r="G1" s="1030"/>
      <c r="H1" s="1030"/>
      <c r="I1" s="1030"/>
      <c r="J1" s="1030"/>
      <c r="K1" s="1030"/>
      <c r="L1" s="1030"/>
      <c r="M1" s="1030"/>
      <c r="N1" s="1030"/>
      <c r="O1" s="1030"/>
      <c r="P1" s="1030"/>
      <c r="Q1" s="1030"/>
      <c r="R1" s="1030"/>
      <c r="S1" s="1030"/>
      <c r="T1" s="1030"/>
      <c r="U1" s="1030"/>
      <c r="V1" s="198"/>
      <c r="W1" s="198"/>
      <c r="X1" s="198"/>
      <c r="Y1" s="198"/>
      <c r="Z1" s="198"/>
      <c r="AA1" s="198"/>
      <c r="AB1" s="198"/>
      <c r="AC1" s="198"/>
      <c r="AD1" s="198"/>
      <c r="AE1" s="198"/>
      <c r="AF1" s="198"/>
      <c r="AG1" s="198"/>
      <c r="AH1" s="198"/>
      <c r="AI1" s="198"/>
      <c r="AJ1" s="198"/>
      <c r="AK1" s="198"/>
      <c r="AL1" s="198"/>
      <c r="AM1" s="198"/>
      <c r="AN1" s="198"/>
      <c r="AO1" s="198"/>
      <c r="AP1" s="198"/>
      <c r="AQ1" s="198"/>
      <c r="AR1" s="198"/>
      <c r="AS1" s="198"/>
      <c r="AT1" s="198"/>
      <c r="AU1" s="198"/>
      <c r="AV1" s="198"/>
      <c r="AW1" s="198"/>
      <c r="AX1" s="198"/>
      <c r="AY1" s="198"/>
      <c r="AZ1" s="198"/>
      <c r="BA1" s="198"/>
      <c r="BB1" s="198"/>
      <c r="BC1" s="198"/>
    </row>
    <row r="2" spans="1:150" s="204" customFormat="1" ht="27" customHeight="1" x14ac:dyDescent="0.25">
      <c r="A2" s="200" t="s">
        <v>1</v>
      </c>
      <c r="B2" s="200"/>
      <c r="C2" s="200"/>
      <c r="D2" s="201"/>
      <c r="E2" s="200"/>
      <c r="F2" s="200"/>
      <c r="G2" s="202"/>
      <c r="H2" s="202"/>
      <c r="I2" s="203"/>
      <c r="J2" s="202"/>
      <c r="K2" s="202"/>
      <c r="L2" s="202"/>
      <c r="M2" s="202"/>
      <c r="N2" s="202"/>
      <c r="O2" s="202"/>
      <c r="P2" s="202"/>
      <c r="Q2" s="200"/>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row>
    <row r="3" spans="1:150" s="204" customFormat="1" ht="27" customHeight="1" x14ac:dyDescent="0.25">
      <c r="A3" s="200" t="s">
        <v>2</v>
      </c>
      <c r="B3" s="205"/>
      <c r="C3" s="205"/>
      <c r="D3" s="206"/>
      <c r="E3" s="205"/>
      <c r="F3" s="205"/>
      <c r="I3" s="207"/>
      <c r="Q3" s="205"/>
    </row>
    <row r="4" spans="1:150" s="204" customFormat="1" ht="35.25" customHeight="1" x14ac:dyDescent="0.25">
      <c r="A4" s="1031" t="s">
        <v>3</v>
      </c>
      <c r="B4" s="1031"/>
      <c r="C4" s="1031"/>
      <c r="D4" s="1031"/>
      <c r="E4" s="1031"/>
      <c r="F4" s="1031"/>
      <c r="G4" s="1031"/>
      <c r="H4" s="1031"/>
      <c r="I4" s="1031"/>
      <c r="J4" s="1031"/>
      <c r="K4" s="1031"/>
      <c r="L4" s="1031"/>
      <c r="M4" s="1031"/>
      <c r="N4" s="1031"/>
      <c r="O4" s="1031"/>
      <c r="P4" s="1031"/>
      <c r="Q4" s="1031"/>
      <c r="R4" s="1031"/>
      <c r="S4" s="1031"/>
      <c r="T4" s="1031"/>
      <c r="U4" s="1031"/>
      <c r="V4" s="1031"/>
      <c r="W4" s="1031"/>
      <c r="X4" s="1031"/>
      <c r="Y4" s="1031"/>
      <c r="Z4" s="1031"/>
      <c r="AA4" s="1031"/>
      <c r="AB4" s="1031"/>
      <c r="AC4" s="1031"/>
      <c r="AD4" s="1031"/>
      <c r="AE4" s="1031"/>
      <c r="AF4" s="1031"/>
      <c r="AG4" s="1031"/>
      <c r="AH4" s="1031"/>
      <c r="AI4" s="1031"/>
      <c r="AJ4" s="1031"/>
      <c r="AK4" s="1031"/>
      <c r="AL4" s="1031"/>
      <c r="AM4" s="1031"/>
      <c r="AN4" s="1031"/>
      <c r="AO4" s="1031"/>
      <c r="AP4" s="1031"/>
      <c r="AQ4" s="1031"/>
      <c r="AR4" s="1031"/>
      <c r="AS4" s="1031"/>
      <c r="AT4" s="1031"/>
      <c r="AU4" s="1031"/>
      <c r="AV4" s="1031"/>
      <c r="AW4" s="1031"/>
      <c r="AX4" s="1031"/>
      <c r="AY4" s="1031"/>
      <c r="AZ4" s="1031"/>
      <c r="BA4" s="1031"/>
      <c r="BB4" s="1031"/>
      <c r="BC4" s="1031"/>
      <c r="BD4" s="1031"/>
    </row>
    <row r="5" spans="1:150" s="204" customFormat="1" ht="72.75" customHeight="1" thickBot="1" x14ac:dyDescent="0.3">
      <c r="A5" s="1031" t="s">
        <v>4</v>
      </c>
      <c r="B5" s="1031"/>
      <c r="C5" s="1031"/>
      <c r="D5" s="1031"/>
      <c r="E5" s="1031"/>
      <c r="F5" s="1031"/>
      <c r="G5" s="1031"/>
      <c r="H5" s="1031"/>
      <c r="I5" s="1031"/>
      <c r="J5" s="1031"/>
      <c r="K5" s="1031"/>
      <c r="L5" s="1031"/>
      <c r="M5" s="1031"/>
      <c r="N5" s="1031"/>
      <c r="O5" s="1031"/>
      <c r="P5" s="1031"/>
      <c r="Q5" s="1031"/>
      <c r="R5" s="1031"/>
      <c r="S5" s="1031"/>
      <c r="T5" s="1031"/>
      <c r="U5" s="1031"/>
      <c r="V5" s="1031"/>
      <c r="W5" s="1031"/>
      <c r="X5" s="1031"/>
      <c r="Y5" s="1031"/>
      <c r="Z5" s="1031"/>
      <c r="AA5" s="1031"/>
      <c r="AB5" s="1031"/>
      <c r="AC5" s="1031"/>
      <c r="AD5" s="1031"/>
      <c r="AE5" s="1031"/>
      <c r="AF5" s="1031"/>
      <c r="AG5" s="1031"/>
      <c r="AH5" s="1031"/>
      <c r="AI5" s="1031"/>
      <c r="AJ5" s="1031"/>
      <c r="AK5" s="1031"/>
      <c r="AL5" s="1031"/>
      <c r="AM5" s="1031"/>
      <c r="AN5" s="1031"/>
      <c r="AO5" s="1031"/>
      <c r="AP5" s="1031"/>
      <c r="AQ5" s="1031"/>
      <c r="AR5" s="1031"/>
      <c r="AS5" s="1031"/>
      <c r="AT5" s="1031"/>
      <c r="AU5" s="1031"/>
      <c r="AV5" s="1031"/>
      <c r="AW5" s="1031"/>
      <c r="AX5" s="1031"/>
      <c r="AY5" s="1031"/>
      <c r="AZ5" s="1031"/>
      <c r="BA5" s="1031"/>
      <c r="BB5" s="1031"/>
      <c r="BC5" s="1031"/>
      <c r="BD5" s="1031"/>
    </row>
    <row r="6" spans="1:150" s="204" customFormat="1" ht="27" customHeight="1" thickBot="1" x14ac:dyDescent="0.3">
      <c r="A6" s="1032" t="s">
        <v>5</v>
      </c>
      <c r="B6" s="1035" t="s">
        <v>6</v>
      </c>
      <c r="C6" s="1035" t="s">
        <v>7</v>
      </c>
      <c r="D6" s="1032" t="s">
        <v>8</v>
      </c>
      <c r="E6" s="1032" t="s">
        <v>9</v>
      </c>
      <c r="F6" s="1032" t="s">
        <v>10</v>
      </c>
      <c r="G6" s="1038" t="s">
        <v>11</v>
      </c>
      <c r="H6" s="1038" t="s">
        <v>12</v>
      </c>
      <c r="I6" s="1044" t="s">
        <v>13</v>
      </c>
      <c r="J6" s="1038" t="s">
        <v>14</v>
      </c>
      <c r="K6" s="1038" t="s">
        <v>15</v>
      </c>
      <c r="L6" s="1038" t="s">
        <v>16</v>
      </c>
      <c r="M6" s="1038" t="s">
        <v>17</v>
      </c>
      <c r="N6" s="1061" t="s">
        <v>18</v>
      </c>
      <c r="O6" s="1038" t="s">
        <v>19</v>
      </c>
      <c r="P6" s="1032" t="s">
        <v>20</v>
      </c>
      <c r="Q6" s="1032" t="s">
        <v>21</v>
      </c>
      <c r="R6" s="1038" t="s">
        <v>22</v>
      </c>
      <c r="S6" s="1041" t="s">
        <v>23</v>
      </c>
      <c r="T6" s="1061" t="s">
        <v>24</v>
      </c>
      <c r="U6" s="1064" t="s">
        <v>25</v>
      </c>
      <c r="V6" s="1038" t="s">
        <v>26</v>
      </c>
      <c r="W6" s="1038" t="s">
        <v>27</v>
      </c>
      <c r="X6" s="1053" t="s">
        <v>28</v>
      </c>
      <c r="Y6" s="1038" t="s">
        <v>29</v>
      </c>
      <c r="Z6" s="1053" t="s">
        <v>30</v>
      </c>
      <c r="AA6" s="1056" t="s">
        <v>31</v>
      </c>
      <c r="AB6" s="1056"/>
      <c r="AC6" s="1056"/>
      <c r="AD6" s="1056"/>
      <c r="AE6" s="1056"/>
      <c r="AF6" s="1056"/>
      <c r="AG6" s="1056"/>
      <c r="AH6" s="1056"/>
      <c r="AI6" s="1056"/>
      <c r="AJ6" s="1056"/>
      <c r="AK6" s="1056"/>
      <c r="AL6" s="1056"/>
      <c r="AM6" s="1056"/>
      <c r="AN6" s="1056"/>
      <c r="AO6" s="1056"/>
      <c r="AP6" s="1056"/>
      <c r="AQ6" s="1056"/>
      <c r="AR6" s="1056"/>
      <c r="AS6" s="1056"/>
      <c r="AT6" s="1056"/>
      <c r="AU6" s="1056"/>
      <c r="AV6" s="1056"/>
      <c r="AW6" s="1056"/>
      <c r="AX6" s="1056"/>
      <c r="AY6" s="1056"/>
      <c r="AZ6" s="1056"/>
      <c r="BA6" s="1056"/>
      <c r="BB6" s="1057"/>
      <c r="BC6" s="1058" t="s">
        <v>32</v>
      </c>
      <c r="BD6" s="1038" t="s">
        <v>33</v>
      </c>
      <c r="BX6" s="204">
        <v>1</v>
      </c>
      <c r="BY6" s="204">
        <v>2</v>
      </c>
      <c r="BZ6" s="204">
        <v>3</v>
      </c>
      <c r="CA6" s="204">
        <v>4</v>
      </c>
      <c r="CB6" s="204">
        <v>5</v>
      </c>
      <c r="CC6" s="204">
        <v>6</v>
      </c>
      <c r="CD6" s="204">
        <v>7</v>
      </c>
      <c r="CE6" s="204">
        <v>8</v>
      </c>
      <c r="CF6" s="204">
        <v>9</v>
      </c>
      <c r="CG6" s="204">
        <v>10</v>
      </c>
      <c r="CH6" s="204">
        <v>11</v>
      </c>
      <c r="CI6" s="204">
        <v>12</v>
      </c>
      <c r="CJ6" s="204">
        <v>13</v>
      </c>
      <c r="CK6" s="204">
        <v>14</v>
      </c>
      <c r="CL6" s="204">
        <v>15</v>
      </c>
      <c r="CM6" s="204">
        <v>16</v>
      </c>
      <c r="CN6" s="204">
        <v>17</v>
      </c>
      <c r="CO6" s="204">
        <v>18</v>
      </c>
      <c r="CP6" s="204">
        <v>19</v>
      </c>
      <c r="CQ6" s="204">
        <v>20</v>
      </c>
      <c r="CR6" s="204">
        <v>21</v>
      </c>
      <c r="CS6" s="204">
        <v>22</v>
      </c>
      <c r="CT6" s="204">
        <v>23</v>
      </c>
      <c r="CU6" s="204">
        <v>24</v>
      </c>
      <c r="CV6" s="204">
        <v>25</v>
      </c>
      <c r="CW6" s="204">
        <v>26</v>
      </c>
      <c r="CX6" s="204">
        <v>27</v>
      </c>
      <c r="CY6" s="204">
        <v>28</v>
      </c>
      <c r="CZ6" s="204">
        <v>29</v>
      </c>
      <c r="DA6" s="204">
        <v>30</v>
      </c>
      <c r="DB6" s="204">
        <v>31</v>
      </c>
      <c r="DC6" s="205"/>
      <c r="DD6" s="205"/>
    </row>
    <row r="7" spans="1:150" s="204" customFormat="1" ht="19.5" customHeight="1" thickBot="1" x14ac:dyDescent="0.3">
      <c r="A7" s="1033"/>
      <c r="B7" s="1036"/>
      <c r="C7" s="1036"/>
      <c r="D7" s="1036"/>
      <c r="E7" s="1033"/>
      <c r="F7" s="1033"/>
      <c r="G7" s="1039"/>
      <c r="H7" s="1039"/>
      <c r="I7" s="1045"/>
      <c r="J7" s="1039"/>
      <c r="K7" s="1039"/>
      <c r="L7" s="1039"/>
      <c r="M7" s="1039"/>
      <c r="N7" s="1062"/>
      <c r="O7" s="1039"/>
      <c r="P7" s="1033"/>
      <c r="Q7" s="1033"/>
      <c r="R7" s="1039"/>
      <c r="S7" s="1042"/>
      <c r="T7" s="1062"/>
      <c r="U7" s="1065"/>
      <c r="V7" s="1039"/>
      <c r="W7" s="1039"/>
      <c r="X7" s="1054"/>
      <c r="Y7" s="1039"/>
      <c r="Z7" s="1054"/>
      <c r="AA7" s="1047">
        <v>2016</v>
      </c>
      <c r="AB7" s="1047"/>
      <c r="AC7" s="1047"/>
      <c r="AD7" s="1047"/>
      <c r="AE7" s="1047"/>
      <c r="AF7" s="1047"/>
      <c r="AG7" s="1048"/>
      <c r="AH7" s="1049">
        <v>2017</v>
      </c>
      <c r="AI7" s="1047"/>
      <c r="AJ7" s="1047"/>
      <c r="AK7" s="1047"/>
      <c r="AL7" s="1047"/>
      <c r="AM7" s="1047"/>
      <c r="AN7" s="1048"/>
      <c r="AO7" s="1049">
        <v>2018</v>
      </c>
      <c r="AP7" s="1047"/>
      <c r="AQ7" s="1047"/>
      <c r="AR7" s="1047"/>
      <c r="AS7" s="1047"/>
      <c r="AT7" s="1047"/>
      <c r="AU7" s="1048"/>
      <c r="AV7" s="1049">
        <v>2019</v>
      </c>
      <c r="AW7" s="1047"/>
      <c r="AX7" s="1047"/>
      <c r="AY7" s="1047"/>
      <c r="AZ7" s="1047"/>
      <c r="BA7" s="1047"/>
      <c r="BB7" s="1048"/>
      <c r="BC7" s="1059"/>
      <c r="BD7" s="1039"/>
      <c r="BF7" s="204">
        <v>1</v>
      </c>
      <c r="BG7" s="204">
        <v>2</v>
      </c>
      <c r="BI7" s="204">
        <v>1</v>
      </c>
      <c r="BJ7" s="204">
        <v>2</v>
      </c>
      <c r="BK7" s="204">
        <v>3</v>
      </c>
      <c r="BL7" s="204">
        <v>4</v>
      </c>
      <c r="BN7" s="204">
        <v>1</v>
      </c>
      <c r="BO7" s="204">
        <v>2</v>
      </c>
      <c r="BP7" s="204">
        <v>3</v>
      </c>
      <c r="BQ7" s="204">
        <v>4</v>
      </c>
      <c r="BS7" s="208">
        <v>1</v>
      </c>
      <c r="BT7" s="208">
        <v>2</v>
      </c>
      <c r="BU7" s="208">
        <v>3</v>
      </c>
      <c r="BV7" s="208">
        <v>4</v>
      </c>
      <c r="BZ7" s="204">
        <v>2016</v>
      </c>
      <c r="CG7" s="204">
        <v>2017</v>
      </c>
      <c r="CN7" s="204">
        <v>2018</v>
      </c>
      <c r="CU7" s="204">
        <v>2019</v>
      </c>
      <c r="DB7" s="204" t="s">
        <v>34</v>
      </c>
      <c r="DC7" s="204">
        <v>1</v>
      </c>
      <c r="DD7" s="204">
        <v>2</v>
      </c>
      <c r="DE7" s="204">
        <v>3</v>
      </c>
      <c r="DF7" s="204">
        <v>4</v>
      </c>
      <c r="DH7" s="204">
        <v>1</v>
      </c>
      <c r="DI7" s="204">
        <v>2</v>
      </c>
      <c r="DJ7" s="204">
        <v>3</v>
      </c>
      <c r="DK7" s="204">
        <v>4</v>
      </c>
      <c r="DL7" s="204">
        <v>5</v>
      </c>
      <c r="DN7" s="204">
        <v>1</v>
      </c>
      <c r="DO7" s="204">
        <v>2</v>
      </c>
      <c r="DQ7" s="204">
        <v>1</v>
      </c>
      <c r="DR7" s="204">
        <v>2</v>
      </c>
      <c r="DT7" s="204">
        <v>1</v>
      </c>
      <c r="DU7" s="204">
        <v>2</v>
      </c>
      <c r="DV7" s="204">
        <v>3</v>
      </c>
      <c r="DW7" s="204">
        <v>4</v>
      </c>
      <c r="DX7" s="204">
        <v>5</v>
      </c>
      <c r="DY7" s="204">
        <v>6</v>
      </c>
      <c r="DZ7" s="204">
        <v>7</v>
      </c>
      <c r="EB7" s="209">
        <v>1</v>
      </c>
      <c r="EC7" s="209">
        <v>2</v>
      </c>
      <c r="ED7" s="209">
        <v>3</v>
      </c>
      <c r="EE7" s="209">
        <v>4</v>
      </c>
      <c r="EF7" s="209">
        <v>5</v>
      </c>
      <c r="EG7" s="209">
        <v>6</v>
      </c>
      <c r="EH7" s="209">
        <v>7</v>
      </c>
      <c r="EI7" s="209">
        <v>8</v>
      </c>
      <c r="EJ7" s="209">
        <v>9</v>
      </c>
      <c r="EL7" s="821">
        <v>1</v>
      </c>
      <c r="EM7" s="821">
        <v>2</v>
      </c>
      <c r="EN7" s="821">
        <v>3</v>
      </c>
      <c r="EO7" s="821">
        <v>4</v>
      </c>
      <c r="EP7" s="821">
        <v>5</v>
      </c>
      <c r="EQ7" s="821">
        <v>6</v>
      </c>
      <c r="ER7" s="821">
        <v>7</v>
      </c>
      <c r="ES7" s="821">
        <v>8</v>
      </c>
      <c r="ET7" s="821">
        <v>9</v>
      </c>
    </row>
    <row r="8" spans="1:150" s="218" customFormat="1" ht="78" customHeight="1" thickBot="1" x14ac:dyDescent="0.25">
      <c r="A8" s="1034"/>
      <c r="B8" s="1037"/>
      <c r="C8" s="1037"/>
      <c r="D8" s="1037"/>
      <c r="E8" s="1034"/>
      <c r="F8" s="1034"/>
      <c r="G8" s="1040"/>
      <c r="H8" s="1040"/>
      <c r="I8" s="1046"/>
      <c r="J8" s="1040"/>
      <c r="K8" s="1040"/>
      <c r="L8" s="1040"/>
      <c r="M8" s="1040"/>
      <c r="N8" s="1063"/>
      <c r="O8" s="1040"/>
      <c r="P8" s="1034"/>
      <c r="Q8" s="1034"/>
      <c r="R8" s="1040"/>
      <c r="S8" s="1043"/>
      <c r="T8" s="1063"/>
      <c r="U8" s="1066"/>
      <c r="V8" s="1039"/>
      <c r="W8" s="1040"/>
      <c r="X8" s="1055"/>
      <c r="Y8" s="1040"/>
      <c r="Z8" s="1055"/>
      <c r="AA8" s="211" t="s">
        <v>35</v>
      </c>
      <c r="AB8" s="212" t="s">
        <v>36</v>
      </c>
      <c r="AC8" s="212" t="s">
        <v>37</v>
      </c>
      <c r="AD8" s="212" t="s">
        <v>38</v>
      </c>
      <c r="AE8" s="212" t="s">
        <v>39</v>
      </c>
      <c r="AF8" s="213" t="s">
        <v>40</v>
      </c>
      <c r="AG8" s="214" t="s">
        <v>41</v>
      </c>
      <c r="AH8" s="211" t="s">
        <v>35</v>
      </c>
      <c r="AI8" s="212" t="s">
        <v>36</v>
      </c>
      <c r="AJ8" s="212" t="s">
        <v>37</v>
      </c>
      <c r="AK8" s="212" t="s">
        <v>38</v>
      </c>
      <c r="AL8" s="212" t="s">
        <v>39</v>
      </c>
      <c r="AM8" s="212" t="s">
        <v>40</v>
      </c>
      <c r="AN8" s="215" t="s">
        <v>42</v>
      </c>
      <c r="AO8" s="216" t="s">
        <v>35</v>
      </c>
      <c r="AP8" s="212" t="s">
        <v>36</v>
      </c>
      <c r="AQ8" s="212" t="s">
        <v>37</v>
      </c>
      <c r="AR8" s="212" t="s">
        <v>38</v>
      </c>
      <c r="AS8" s="212" t="s">
        <v>39</v>
      </c>
      <c r="AT8" s="212" t="s">
        <v>40</v>
      </c>
      <c r="AU8" s="217" t="s">
        <v>43</v>
      </c>
      <c r="AV8" s="216" t="s">
        <v>35</v>
      </c>
      <c r="AW8" s="212" t="s">
        <v>36</v>
      </c>
      <c r="AX8" s="212" t="s">
        <v>37</v>
      </c>
      <c r="AY8" s="212" t="s">
        <v>38</v>
      </c>
      <c r="AZ8" s="212" t="s">
        <v>39</v>
      </c>
      <c r="BA8" s="212" t="s">
        <v>40</v>
      </c>
      <c r="BB8" s="217" t="s">
        <v>44</v>
      </c>
      <c r="BC8" s="1060"/>
      <c r="BD8" s="1040"/>
      <c r="BF8" s="219" t="s">
        <v>5</v>
      </c>
      <c r="BG8" s="220" t="s">
        <v>6</v>
      </c>
      <c r="BI8" s="221" t="s">
        <v>5</v>
      </c>
      <c r="BJ8" s="222" t="s">
        <v>6</v>
      </c>
      <c r="BK8" s="223" t="s">
        <v>10</v>
      </c>
      <c r="BL8" s="224" t="s">
        <v>11</v>
      </c>
      <c r="BN8" s="225" t="s">
        <v>10</v>
      </c>
      <c r="BO8" s="226" t="s">
        <v>11</v>
      </c>
      <c r="BP8" s="225" t="s">
        <v>15</v>
      </c>
      <c r="BQ8" s="227" t="s">
        <v>16</v>
      </c>
      <c r="BS8" s="228" t="s">
        <v>15</v>
      </c>
      <c r="BT8" s="228" t="s">
        <v>45</v>
      </c>
      <c r="BU8" s="229" t="s">
        <v>46</v>
      </c>
      <c r="BV8" s="229" t="s">
        <v>22</v>
      </c>
      <c r="BX8" s="218" t="s">
        <v>10</v>
      </c>
      <c r="BY8" s="218" t="s">
        <v>11</v>
      </c>
      <c r="BZ8" s="218" t="s">
        <v>35</v>
      </c>
      <c r="CA8" s="218" t="s">
        <v>36</v>
      </c>
      <c r="CB8" s="218" t="s">
        <v>37</v>
      </c>
      <c r="CC8" s="218" t="s">
        <v>38</v>
      </c>
      <c r="CD8" s="218" t="s">
        <v>39</v>
      </c>
      <c r="CE8" s="218" t="s">
        <v>40</v>
      </c>
      <c r="CF8" s="218" t="s">
        <v>41</v>
      </c>
      <c r="CG8" s="218" t="s">
        <v>35</v>
      </c>
      <c r="CH8" s="218" t="s">
        <v>36</v>
      </c>
      <c r="CI8" s="218" t="s">
        <v>37</v>
      </c>
      <c r="CJ8" s="218" t="s">
        <v>38</v>
      </c>
      <c r="CK8" s="218" t="s">
        <v>39</v>
      </c>
      <c r="CL8" s="218" t="s">
        <v>40</v>
      </c>
      <c r="CM8" s="218" t="s">
        <v>42</v>
      </c>
      <c r="CN8" s="218" t="s">
        <v>35</v>
      </c>
      <c r="CO8" s="218" t="s">
        <v>36</v>
      </c>
      <c r="CP8" s="218" t="s">
        <v>37</v>
      </c>
      <c r="CQ8" s="218" t="s">
        <v>38</v>
      </c>
      <c r="CR8" s="218" t="s">
        <v>39</v>
      </c>
      <c r="CS8" s="218" t="s">
        <v>40</v>
      </c>
      <c r="CT8" s="218" t="s">
        <v>43</v>
      </c>
      <c r="CU8" s="218" t="s">
        <v>35</v>
      </c>
      <c r="CV8" s="218" t="s">
        <v>36</v>
      </c>
      <c r="CW8" s="218" t="s">
        <v>37</v>
      </c>
      <c r="CX8" s="218" t="s">
        <v>38</v>
      </c>
      <c r="CY8" s="218" t="s">
        <v>39</v>
      </c>
      <c r="CZ8" s="218" t="s">
        <v>40</v>
      </c>
      <c r="DA8" s="218" t="s">
        <v>44</v>
      </c>
      <c r="DC8" s="203" t="s">
        <v>47</v>
      </c>
      <c r="DD8" s="203" t="s">
        <v>48</v>
      </c>
      <c r="DE8" s="203" t="s">
        <v>49</v>
      </c>
      <c r="DF8" s="203" t="s">
        <v>50</v>
      </c>
      <c r="DG8" s="207"/>
      <c r="DH8" s="203" t="s">
        <v>51</v>
      </c>
      <c r="DI8" s="203" t="s">
        <v>48</v>
      </c>
      <c r="DJ8" s="203" t="s">
        <v>49</v>
      </c>
      <c r="DK8" s="203" t="s">
        <v>50</v>
      </c>
      <c r="DL8" s="203" t="s">
        <v>52</v>
      </c>
      <c r="DN8" s="230" t="s">
        <v>15</v>
      </c>
      <c r="DO8" s="231" t="s">
        <v>16</v>
      </c>
      <c r="DP8" s="232"/>
      <c r="DQ8" s="231" t="s">
        <v>46</v>
      </c>
      <c r="DR8" s="231" t="s">
        <v>22</v>
      </c>
      <c r="DT8" s="230" t="s">
        <v>15</v>
      </c>
      <c r="DU8" s="203" t="s">
        <v>47</v>
      </c>
      <c r="DV8" s="203" t="s">
        <v>48</v>
      </c>
      <c r="DW8" s="203" t="s">
        <v>1784</v>
      </c>
      <c r="DX8" s="203" t="s">
        <v>1781</v>
      </c>
      <c r="DY8" s="203" t="s">
        <v>49</v>
      </c>
      <c r="DZ8" s="203" t="s">
        <v>50</v>
      </c>
      <c r="EB8" s="233" t="s">
        <v>15</v>
      </c>
      <c r="EC8" s="233" t="s">
        <v>16</v>
      </c>
      <c r="ED8" s="233" t="s">
        <v>17</v>
      </c>
      <c r="EE8" s="233" t="s">
        <v>18</v>
      </c>
      <c r="EF8" s="233" t="s">
        <v>19</v>
      </c>
      <c r="EG8" s="234" t="s">
        <v>27</v>
      </c>
      <c r="EH8" s="234" t="s">
        <v>28</v>
      </c>
      <c r="EI8" s="234" t="s">
        <v>29</v>
      </c>
      <c r="EJ8" s="234" t="s">
        <v>30</v>
      </c>
      <c r="EL8" s="822" t="s">
        <v>21</v>
      </c>
      <c r="EM8" s="823" t="s">
        <v>22</v>
      </c>
      <c r="EN8" s="823" t="s">
        <v>23</v>
      </c>
      <c r="EO8" s="823" t="s">
        <v>24</v>
      </c>
      <c r="EP8" s="824" t="s">
        <v>25</v>
      </c>
      <c r="EQ8" s="823" t="s">
        <v>1981</v>
      </c>
      <c r="ER8" s="823" t="s">
        <v>1982</v>
      </c>
      <c r="ES8" s="823" t="s">
        <v>1983</v>
      </c>
      <c r="ET8" s="825" t="s">
        <v>1984</v>
      </c>
    </row>
    <row r="9" spans="1:150" ht="112.5" customHeight="1" x14ac:dyDescent="0.2">
      <c r="A9" s="235" t="s">
        <v>53</v>
      </c>
      <c r="B9" s="236" t="s">
        <v>54</v>
      </c>
      <c r="C9" s="237" t="s">
        <v>55</v>
      </c>
      <c r="D9" s="238" t="s">
        <v>56</v>
      </c>
      <c r="E9" s="3" t="s">
        <v>57</v>
      </c>
      <c r="F9" s="239" t="str">
        <f>+CONCATENATE(A9,E9)</f>
        <v>E1.P_A</v>
      </c>
      <c r="G9" s="240" t="s">
        <v>58</v>
      </c>
      <c r="H9" s="241" t="s">
        <v>59</v>
      </c>
      <c r="I9" s="242" t="s">
        <v>60</v>
      </c>
      <c r="J9" s="243" t="s">
        <v>61</v>
      </c>
      <c r="K9" s="244" t="str">
        <f>+CONCATENATE(F9,".",J9)</f>
        <v>E1.P_A.MR1</v>
      </c>
      <c r="L9" s="245" t="s">
        <v>62</v>
      </c>
      <c r="M9" s="246" t="s">
        <v>63</v>
      </c>
      <c r="N9" s="247">
        <v>0</v>
      </c>
      <c r="O9" s="248">
        <v>0.1</v>
      </c>
      <c r="P9" s="249" t="s">
        <v>64</v>
      </c>
      <c r="Q9" s="249" t="str">
        <f>+CONCATENATE(K9,"-",P9)</f>
        <v>E1.P_A.MR1-MP01-1</v>
      </c>
      <c r="R9" s="250" t="s">
        <v>65</v>
      </c>
      <c r="S9" s="251" t="s">
        <v>66</v>
      </c>
      <c r="T9" s="252">
        <v>0</v>
      </c>
      <c r="U9" s="253">
        <v>0.3</v>
      </c>
      <c r="V9" s="254" t="s">
        <v>67</v>
      </c>
      <c r="W9" s="255">
        <v>0</v>
      </c>
      <c r="X9" s="256">
        <v>0.1</v>
      </c>
      <c r="Y9" s="257">
        <v>0.1</v>
      </c>
      <c r="Z9" s="258">
        <v>0.1</v>
      </c>
      <c r="AA9" s="259">
        <f>300000001+1900000000+5000000+100000000+1870000000+60000000+50000000+22000000+300000000+200000000+130000000+430000000+1328477+100000000-1684614000-28800153</f>
        <v>3754914325</v>
      </c>
      <c r="AB9" s="260">
        <f>399001658+30000+588865084+107188933</f>
        <v>1095085675</v>
      </c>
      <c r="AC9" s="260">
        <v>200000000</v>
      </c>
      <c r="AD9" s="260"/>
      <c r="AE9" s="260"/>
      <c r="AF9" s="260"/>
      <c r="AG9" s="260">
        <f>SUM(AA9:AF9)</f>
        <v>5050000000</v>
      </c>
      <c r="AH9" s="260">
        <f t="shared" ref="AH9:AT9" si="0">+AA9</f>
        <v>3754914325</v>
      </c>
      <c r="AI9" s="260">
        <f t="shared" si="0"/>
        <v>1095085675</v>
      </c>
      <c r="AJ9" s="260">
        <f t="shared" si="0"/>
        <v>200000000</v>
      </c>
      <c r="AK9" s="260">
        <f t="shared" si="0"/>
        <v>0</v>
      </c>
      <c r="AL9" s="260">
        <f t="shared" si="0"/>
        <v>0</v>
      </c>
      <c r="AM9" s="260">
        <f t="shared" si="0"/>
        <v>0</v>
      </c>
      <c r="AN9" s="260">
        <f t="shared" si="0"/>
        <v>5050000000</v>
      </c>
      <c r="AO9" s="260">
        <f t="shared" si="0"/>
        <v>3754914325</v>
      </c>
      <c r="AP9" s="260">
        <f t="shared" si="0"/>
        <v>1095085675</v>
      </c>
      <c r="AQ9" s="260">
        <f t="shared" si="0"/>
        <v>200000000</v>
      </c>
      <c r="AR9" s="260">
        <f t="shared" si="0"/>
        <v>0</v>
      </c>
      <c r="AS9" s="260">
        <f t="shared" si="0"/>
        <v>0</v>
      </c>
      <c r="AT9" s="260">
        <f t="shared" si="0"/>
        <v>0</v>
      </c>
      <c r="AU9" s="260">
        <f t="shared" ref="AU9" si="1">SUM(AO9:AT9)</f>
        <v>5050000000</v>
      </c>
      <c r="AV9" s="260">
        <f>+AO9</f>
        <v>3754914325</v>
      </c>
      <c r="AW9" s="260">
        <f t="shared" ref="AW9:BA9" si="2">+AP9</f>
        <v>1095085675</v>
      </c>
      <c r="AX9" s="260">
        <f t="shared" si="2"/>
        <v>200000000</v>
      </c>
      <c r="AY9" s="260">
        <f t="shared" si="2"/>
        <v>0</v>
      </c>
      <c r="AZ9" s="260">
        <f t="shared" si="2"/>
        <v>0</v>
      </c>
      <c r="BA9" s="260">
        <f t="shared" si="2"/>
        <v>0</v>
      </c>
      <c r="BB9" s="260">
        <f>SUM(AV9:BA9)</f>
        <v>5050000000</v>
      </c>
      <c r="BC9" s="261">
        <f t="shared" ref="BC9" si="3">+BB9+AU9+AN9+AG9</f>
        <v>20200000000</v>
      </c>
      <c r="BD9" s="262" t="s">
        <v>68</v>
      </c>
      <c r="BF9" s="263" t="s">
        <v>53</v>
      </c>
      <c r="BG9" s="264" t="s">
        <v>54</v>
      </c>
      <c r="BI9" s="265" t="s">
        <v>53</v>
      </c>
      <c r="BJ9" s="266" t="s">
        <v>54</v>
      </c>
      <c r="BK9" s="4" t="s">
        <v>69</v>
      </c>
      <c r="BL9" s="267" t="s">
        <v>58</v>
      </c>
      <c r="BN9" s="5" t="s">
        <v>69</v>
      </c>
      <c r="BO9" s="268" t="s">
        <v>58</v>
      </c>
      <c r="BP9" s="6" t="s">
        <v>70</v>
      </c>
      <c r="BQ9" s="269" t="s">
        <v>62</v>
      </c>
      <c r="BS9" s="270" t="s">
        <v>73</v>
      </c>
      <c r="BT9" s="270" t="s">
        <v>73</v>
      </c>
      <c r="BU9" s="270" t="s">
        <v>73</v>
      </c>
      <c r="BV9" s="270"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0" t="s">
        <v>73</v>
      </c>
      <c r="EC9" s="270" t="s">
        <v>73</v>
      </c>
      <c r="ED9" s="270" t="s">
        <v>73</v>
      </c>
      <c r="EE9" s="271" t="s">
        <v>73</v>
      </c>
      <c r="EF9" s="272" t="s">
        <v>73</v>
      </c>
      <c r="EG9" s="270"/>
      <c r="EH9" s="270"/>
      <c r="EI9" s="270"/>
      <c r="EJ9" s="270"/>
      <c r="EL9" s="826" t="s">
        <v>71</v>
      </c>
      <c r="EM9" s="819" t="s">
        <v>65</v>
      </c>
      <c r="EN9" s="273" t="s">
        <v>1893</v>
      </c>
      <c r="EO9" s="274">
        <v>0</v>
      </c>
      <c r="EP9" s="275">
        <v>30</v>
      </c>
      <c r="EQ9" s="275">
        <v>0</v>
      </c>
      <c r="ER9" s="817">
        <v>0</v>
      </c>
      <c r="ES9" s="817">
        <v>0</v>
      </c>
      <c r="ET9" s="827">
        <v>30</v>
      </c>
    </row>
    <row r="10" spans="1:150" ht="93.75" customHeight="1" x14ac:dyDescent="0.25">
      <c r="A10" s="277" t="s">
        <v>53</v>
      </c>
      <c r="B10" s="278" t="s">
        <v>54</v>
      </c>
      <c r="C10" s="279" t="s">
        <v>55</v>
      </c>
      <c r="D10" s="280"/>
      <c r="E10" s="8" t="s">
        <v>57</v>
      </c>
      <c r="F10" s="281" t="str">
        <f t="shared" ref="F10:F73" si="4">+CONCATENATE(A10,E10)</f>
        <v>E1.P_A</v>
      </c>
      <c r="G10" s="282" t="s">
        <v>58</v>
      </c>
      <c r="H10" s="282" t="s">
        <v>59</v>
      </c>
      <c r="I10" s="283"/>
      <c r="J10" s="284" t="s">
        <v>61</v>
      </c>
      <c r="K10" s="285" t="str">
        <f t="shared" ref="K10:K73" si="5">+CONCATENATE(F10,".",J10)</f>
        <v>E1.P_A.MR1</v>
      </c>
      <c r="L10" s="286" t="s">
        <v>62</v>
      </c>
      <c r="M10" s="287" t="s">
        <v>63</v>
      </c>
      <c r="N10" s="288">
        <v>0</v>
      </c>
      <c r="O10" s="289">
        <v>0.1</v>
      </c>
      <c r="P10" s="290" t="s">
        <v>74</v>
      </c>
      <c r="Q10" s="290" t="str">
        <f t="shared" ref="Q10:Q73" si="6">+CONCATENATE(K10,"-",P10)</f>
        <v>E1.P_A.MR1-MP01-2</v>
      </c>
      <c r="R10" s="291" t="s">
        <v>65</v>
      </c>
      <c r="S10" s="292" t="s">
        <v>75</v>
      </c>
      <c r="T10" s="293">
        <v>0</v>
      </c>
      <c r="U10" s="294">
        <v>1</v>
      </c>
      <c r="V10" s="293" t="s">
        <v>67</v>
      </c>
      <c r="W10" s="295">
        <v>0</v>
      </c>
      <c r="X10" s="296">
        <v>30</v>
      </c>
      <c r="Y10" s="295">
        <v>40</v>
      </c>
      <c r="Z10" s="297">
        <v>30</v>
      </c>
      <c r="AA10" s="298"/>
      <c r="AB10" s="299"/>
      <c r="AC10" s="299"/>
      <c r="AD10" s="299"/>
      <c r="AE10" s="299"/>
      <c r="AF10" s="299"/>
      <c r="AG10" s="299"/>
      <c r="AH10" s="299"/>
      <c r="AI10" s="299"/>
      <c r="AJ10" s="299"/>
      <c r="AK10" s="299"/>
      <c r="AL10" s="299"/>
      <c r="AM10" s="299"/>
      <c r="AN10" s="299"/>
      <c r="AO10" s="299"/>
      <c r="AP10" s="299"/>
      <c r="AQ10" s="299"/>
      <c r="AR10" s="299"/>
      <c r="AS10" s="299"/>
      <c r="AT10" s="299"/>
      <c r="AU10" s="299"/>
      <c r="AV10" s="299"/>
      <c r="AW10" s="299"/>
      <c r="AX10" s="299"/>
      <c r="AY10" s="299"/>
      <c r="AZ10" s="299"/>
      <c r="BA10" s="299"/>
      <c r="BB10" s="299"/>
      <c r="BC10" s="300"/>
      <c r="BD10" s="301" t="s">
        <v>68</v>
      </c>
      <c r="BF10" s="263" t="s">
        <v>76</v>
      </c>
      <c r="BG10" s="264" t="s">
        <v>77</v>
      </c>
      <c r="BI10" s="302"/>
      <c r="BJ10" s="303"/>
      <c r="BK10" s="9" t="s">
        <v>78</v>
      </c>
      <c r="BL10" s="304" t="s">
        <v>79</v>
      </c>
      <c r="BN10" s="10" t="s">
        <v>69</v>
      </c>
      <c r="BO10" s="305" t="s">
        <v>58</v>
      </c>
      <c r="BP10" s="11" t="s">
        <v>80</v>
      </c>
      <c r="BQ10" s="306" t="s">
        <v>81</v>
      </c>
      <c r="BS10" s="87" t="s">
        <v>70</v>
      </c>
      <c r="BT10" s="87" t="s">
        <v>62</v>
      </c>
      <c r="BU10" s="88" t="s">
        <v>71</v>
      </c>
      <c r="BV10" s="87"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7" t="s">
        <v>70</v>
      </c>
      <c r="EC10" s="308" t="s">
        <v>62</v>
      </c>
      <c r="ED10" s="309" t="s">
        <v>63</v>
      </c>
      <c r="EE10" s="310">
        <v>0</v>
      </c>
      <c r="EF10" s="311">
        <v>10</v>
      </c>
      <c r="EG10" s="270"/>
      <c r="EH10" s="270"/>
      <c r="EI10" s="270"/>
      <c r="EJ10" s="270"/>
      <c r="EL10" s="826" t="s">
        <v>82</v>
      </c>
      <c r="EM10" s="819" t="s">
        <v>65</v>
      </c>
      <c r="EN10" s="273" t="s">
        <v>75</v>
      </c>
      <c r="EO10" s="274">
        <v>0</v>
      </c>
      <c r="EP10" s="812">
        <v>1</v>
      </c>
      <c r="EQ10" s="811">
        <v>0</v>
      </c>
      <c r="ER10" s="817">
        <v>0</v>
      </c>
      <c r="ES10" s="817">
        <v>0</v>
      </c>
      <c r="ET10" s="827">
        <v>1</v>
      </c>
    </row>
    <row r="11" spans="1:150" ht="46.5" customHeight="1" x14ac:dyDescent="0.25">
      <c r="A11" s="277" t="s">
        <v>53</v>
      </c>
      <c r="B11" s="278" t="s">
        <v>54</v>
      </c>
      <c r="C11" s="279" t="s">
        <v>55</v>
      </c>
      <c r="D11" s="280"/>
      <c r="E11" s="8" t="s">
        <v>57</v>
      </c>
      <c r="F11" s="281" t="str">
        <f t="shared" si="4"/>
        <v>E1.P_A</v>
      </c>
      <c r="G11" s="282" t="s">
        <v>58</v>
      </c>
      <c r="H11" s="282" t="s">
        <v>59</v>
      </c>
      <c r="I11" s="283"/>
      <c r="J11" s="284" t="s">
        <v>61</v>
      </c>
      <c r="K11" s="285" t="str">
        <f t="shared" si="5"/>
        <v>E1.P_A.MR1</v>
      </c>
      <c r="L11" s="286" t="s">
        <v>62</v>
      </c>
      <c r="M11" s="287" t="s">
        <v>63</v>
      </c>
      <c r="N11" s="288">
        <v>0</v>
      </c>
      <c r="O11" s="289">
        <v>0.1</v>
      </c>
      <c r="P11" s="312" t="s">
        <v>87</v>
      </c>
      <c r="Q11" s="290" t="str">
        <f t="shared" si="6"/>
        <v>E1.P_A.MR1-MP02-1</v>
      </c>
      <c r="R11" s="313" t="s">
        <v>88</v>
      </c>
      <c r="S11" s="314" t="s">
        <v>89</v>
      </c>
      <c r="T11" s="293">
        <v>1</v>
      </c>
      <c r="U11" s="294">
        <v>2</v>
      </c>
      <c r="V11" s="293" t="s">
        <v>67</v>
      </c>
      <c r="W11" s="295">
        <v>0</v>
      </c>
      <c r="X11" s="296">
        <v>1</v>
      </c>
      <c r="Y11" s="315">
        <v>0.5</v>
      </c>
      <c r="Z11" s="316">
        <v>0.5</v>
      </c>
      <c r="AA11" s="298"/>
      <c r="AB11" s="299"/>
      <c r="AC11" s="299"/>
      <c r="AD11" s="299"/>
      <c r="AE11" s="299"/>
      <c r="AF11" s="299"/>
      <c r="AG11" s="299"/>
      <c r="AH11" s="299"/>
      <c r="AI11" s="299"/>
      <c r="AJ11" s="299"/>
      <c r="AK11" s="299"/>
      <c r="AL11" s="299"/>
      <c r="AM11" s="299"/>
      <c r="AN11" s="299"/>
      <c r="AO11" s="299"/>
      <c r="AP11" s="299"/>
      <c r="AQ11" s="299"/>
      <c r="AR11" s="299"/>
      <c r="AS11" s="299"/>
      <c r="AT11" s="299"/>
      <c r="AU11" s="299"/>
      <c r="AV11" s="299"/>
      <c r="AW11" s="299"/>
      <c r="AX11" s="299"/>
      <c r="AY11" s="299"/>
      <c r="AZ11" s="299"/>
      <c r="BA11" s="299"/>
      <c r="BB11" s="299"/>
      <c r="BC11" s="300"/>
      <c r="BD11" s="301" t="s">
        <v>68</v>
      </c>
      <c r="BF11" s="263" t="s">
        <v>90</v>
      </c>
      <c r="BG11" s="264" t="s">
        <v>91</v>
      </c>
      <c r="BI11" s="302"/>
      <c r="BJ11" s="303"/>
      <c r="BK11" s="9" t="s">
        <v>92</v>
      </c>
      <c r="BL11" s="304" t="s">
        <v>93</v>
      </c>
      <c r="BN11" s="10" t="s">
        <v>69</v>
      </c>
      <c r="BO11" s="305" t="s">
        <v>58</v>
      </c>
      <c r="BP11" s="11" t="s">
        <v>94</v>
      </c>
      <c r="BQ11" s="306" t="s">
        <v>95</v>
      </c>
      <c r="BS11" s="89" t="s">
        <v>70</v>
      </c>
      <c r="BT11" s="89" t="s">
        <v>62</v>
      </c>
      <c r="BU11" s="88" t="s">
        <v>82</v>
      </c>
      <c r="BV11" s="87"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7" t="s">
        <v>70</v>
      </c>
      <c r="EC11" s="317" t="s">
        <v>155</v>
      </c>
      <c r="ED11" s="317" t="s">
        <v>63</v>
      </c>
      <c r="EE11" s="310">
        <v>0</v>
      </c>
      <c r="EF11" s="311">
        <v>10</v>
      </c>
      <c r="EG11" s="270"/>
      <c r="EH11" s="270"/>
      <c r="EI11" s="270"/>
      <c r="EJ11" s="270"/>
      <c r="EL11" s="826" t="s">
        <v>96</v>
      </c>
      <c r="EM11" s="318" t="s">
        <v>88</v>
      </c>
      <c r="EN11" s="274" t="s">
        <v>89</v>
      </c>
      <c r="EO11" s="274">
        <v>1</v>
      </c>
      <c r="EP11" s="274">
        <v>2</v>
      </c>
      <c r="EQ11" s="275">
        <v>0</v>
      </c>
      <c r="ER11" s="817">
        <v>0.5</v>
      </c>
      <c r="ES11" s="276">
        <v>0.5</v>
      </c>
      <c r="ET11" s="827">
        <v>1</v>
      </c>
    </row>
    <row r="12" spans="1:150" ht="78" customHeight="1" thickBot="1" x14ac:dyDescent="0.3">
      <c r="A12" s="277" t="s">
        <v>53</v>
      </c>
      <c r="B12" s="278" t="s">
        <v>54</v>
      </c>
      <c r="C12" s="279" t="s">
        <v>55</v>
      </c>
      <c r="D12" s="280"/>
      <c r="E12" s="8" t="s">
        <v>57</v>
      </c>
      <c r="F12" s="281" t="str">
        <f t="shared" si="4"/>
        <v>E1.P_A</v>
      </c>
      <c r="G12" s="282" t="s">
        <v>58</v>
      </c>
      <c r="H12" s="282" t="s">
        <v>59</v>
      </c>
      <c r="I12" s="283"/>
      <c r="J12" s="284" t="s">
        <v>61</v>
      </c>
      <c r="K12" s="285" t="str">
        <f t="shared" si="5"/>
        <v>E1.P_A.MR1</v>
      </c>
      <c r="L12" s="286" t="s">
        <v>62</v>
      </c>
      <c r="M12" s="287" t="s">
        <v>63</v>
      </c>
      <c r="N12" s="288">
        <v>0</v>
      </c>
      <c r="O12" s="289">
        <v>0.1</v>
      </c>
      <c r="P12" s="312" t="s">
        <v>99</v>
      </c>
      <c r="Q12" s="290" t="str">
        <f t="shared" si="6"/>
        <v>E1.P_A.MR1-MP03-1</v>
      </c>
      <c r="R12" s="313" t="s">
        <v>100</v>
      </c>
      <c r="S12" s="314" t="s">
        <v>101</v>
      </c>
      <c r="T12" s="319">
        <v>0.98</v>
      </c>
      <c r="U12" s="320">
        <v>0.98</v>
      </c>
      <c r="V12" s="319" t="s">
        <v>102</v>
      </c>
      <c r="W12" s="321">
        <v>0.98</v>
      </c>
      <c r="X12" s="322">
        <v>0.98</v>
      </c>
      <c r="Y12" s="321">
        <v>0.98</v>
      </c>
      <c r="Z12" s="323">
        <v>0.98</v>
      </c>
      <c r="AA12" s="324"/>
      <c r="AB12" s="325"/>
      <c r="AC12" s="325"/>
      <c r="AD12" s="325"/>
      <c r="AE12" s="325"/>
      <c r="AF12" s="325"/>
      <c r="AG12" s="325"/>
      <c r="AH12" s="325"/>
      <c r="AI12" s="325"/>
      <c r="AJ12" s="325"/>
      <c r="AK12" s="325"/>
      <c r="AL12" s="325"/>
      <c r="AM12" s="325"/>
      <c r="AN12" s="325"/>
      <c r="AO12" s="325"/>
      <c r="AP12" s="325"/>
      <c r="AQ12" s="325"/>
      <c r="AR12" s="325"/>
      <c r="AS12" s="325"/>
      <c r="AT12" s="325"/>
      <c r="AU12" s="325"/>
      <c r="AV12" s="325"/>
      <c r="AW12" s="325"/>
      <c r="AX12" s="325"/>
      <c r="AY12" s="325"/>
      <c r="AZ12" s="325"/>
      <c r="BA12" s="325"/>
      <c r="BB12" s="325"/>
      <c r="BC12" s="326"/>
      <c r="BD12" s="301" t="s">
        <v>68</v>
      </c>
      <c r="BF12" s="327" t="s">
        <v>103</v>
      </c>
      <c r="BG12" s="328" t="s">
        <v>104</v>
      </c>
      <c r="BI12" s="302"/>
      <c r="BJ12" s="303"/>
      <c r="BK12" s="9" t="s">
        <v>105</v>
      </c>
      <c r="BL12" s="304" t="s">
        <v>106</v>
      </c>
      <c r="BN12" s="10" t="s">
        <v>69</v>
      </c>
      <c r="BO12" s="305" t="s">
        <v>58</v>
      </c>
      <c r="BP12" s="11" t="s">
        <v>107</v>
      </c>
      <c r="BQ12" s="306" t="s">
        <v>108</v>
      </c>
      <c r="BS12" s="89" t="s">
        <v>70</v>
      </c>
      <c r="BT12" s="89" t="s">
        <v>62</v>
      </c>
      <c r="BU12" s="88" t="s">
        <v>96</v>
      </c>
      <c r="BV12" s="87"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7" t="s">
        <v>80</v>
      </c>
      <c r="EC12" s="308" t="s">
        <v>81</v>
      </c>
      <c r="ED12" s="309" t="s">
        <v>168</v>
      </c>
      <c r="EE12" s="310">
        <v>3</v>
      </c>
      <c r="EF12" s="311">
        <v>2</v>
      </c>
      <c r="EG12" s="270"/>
      <c r="EH12" s="270"/>
      <c r="EI12" s="270"/>
      <c r="EJ12" s="270"/>
      <c r="EL12" s="826" t="s">
        <v>109</v>
      </c>
      <c r="EM12" s="318" t="s">
        <v>100</v>
      </c>
      <c r="EN12" s="274" t="s">
        <v>1894</v>
      </c>
      <c r="EO12" s="329">
        <v>98</v>
      </c>
      <c r="EP12" s="329">
        <v>98</v>
      </c>
      <c r="EQ12" s="329">
        <v>98</v>
      </c>
      <c r="ER12" s="329">
        <v>98</v>
      </c>
      <c r="ES12" s="329">
        <v>98</v>
      </c>
      <c r="ET12" s="828">
        <v>98</v>
      </c>
    </row>
    <row r="13" spans="1:150" ht="63.75" customHeight="1" thickBot="1" x14ac:dyDescent="0.25">
      <c r="A13" s="277" t="s">
        <v>53</v>
      </c>
      <c r="B13" s="278" t="s">
        <v>54</v>
      </c>
      <c r="C13" s="279" t="s">
        <v>55</v>
      </c>
      <c r="D13" s="280"/>
      <c r="E13" s="8" t="s">
        <v>57</v>
      </c>
      <c r="F13" s="281" t="str">
        <f t="shared" si="4"/>
        <v>E1.P_A</v>
      </c>
      <c r="G13" s="282" t="s">
        <v>58</v>
      </c>
      <c r="H13" s="282" t="s">
        <v>59</v>
      </c>
      <c r="I13" s="283"/>
      <c r="J13" s="284" t="s">
        <v>61</v>
      </c>
      <c r="K13" s="285" t="str">
        <f t="shared" si="5"/>
        <v>E1.P_A.MR1</v>
      </c>
      <c r="L13" s="286" t="s">
        <v>62</v>
      </c>
      <c r="M13" s="287" t="s">
        <v>63</v>
      </c>
      <c r="N13" s="288">
        <v>0</v>
      </c>
      <c r="O13" s="289">
        <v>0.1</v>
      </c>
      <c r="P13" s="312" t="s">
        <v>112</v>
      </c>
      <c r="Q13" s="290" t="str">
        <f t="shared" si="6"/>
        <v>E1.P_A.MR1-MP04-1</v>
      </c>
      <c r="R13" s="313" t="s">
        <v>113</v>
      </c>
      <c r="S13" s="314" t="s">
        <v>114</v>
      </c>
      <c r="T13" s="293">
        <v>0</v>
      </c>
      <c r="U13" s="294">
        <v>3</v>
      </c>
      <c r="V13" s="293" t="s">
        <v>67</v>
      </c>
      <c r="W13" s="315">
        <v>0.5</v>
      </c>
      <c r="X13" s="330">
        <v>0.5</v>
      </c>
      <c r="Y13" s="295">
        <v>1</v>
      </c>
      <c r="Z13" s="297">
        <v>1</v>
      </c>
      <c r="AA13" s="298"/>
      <c r="AB13" s="299"/>
      <c r="AC13" s="299"/>
      <c r="AD13" s="299"/>
      <c r="AE13" s="299"/>
      <c r="AF13" s="299"/>
      <c r="AG13" s="299"/>
      <c r="AH13" s="299"/>
      <c r="AI13" s="299"/>
      <c r="AJ13" s="299"/>
      <c r="AK13" s="299"/>
      <c r="AL13" s="299"/>
      <c r="AM13" s="299"/>
      <c r="AN13" s="299"/>
      <c r="AO13" s="299"/>
      <c r="AP13" s="299"/>
      <c r="AQ13" s="299"/>
      <c r="AR13" s="299"/>
      <c r="AS13" s="299"/>
      <c r="AT13" s="299"/>
      <c r="AU13" s="299"/>
      <c r="AV13" s="299"/>
      <c r="AW13" s="299"/>
      <c r="AX13" s="299"/>
      <c r="AY13" s="299"/>
      <c r="AZ13" s="299"/>
      <c r="BA13" s="299"/>
      <c r="BB13" s="299"/>
      <c r="BC13" s="300"/>
      <c r="BD13" s="301" t="s">
        <v>68</v>
      </c>
      <c r="BI13" s="302"/>
      <c r="BJ13" s="303"/>
      <c r="BK13" s="9" t="s">
        <v>115</v>
      </c>
      <c r="BL13" s="304" t="s">
        <v>116</v>
      </c>
      <c r="BN13" s="12" t="s">
        <v>69</v>
      </c>
      <c r="BO13" s="331" t="s">
        <v>58</v>
      </c>
      <c r="BP13" s="13" t="s">
        <v>117</v>
      </c>
      <c r="BQ13" s="332" t="s">
        <v>118</v>
      </c>
      <c r="BS13" s="89" t="s">
        <v>70</v>
      </c>
      <c r="BT13" s="89" t="s">
        <v>62</v>
      </c>
      <c r="BU13" s="88" t="s">
        <v>109</v>
      </c>
      <c r="BV13" s="87"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7" t="s">
        <v>94</v>
      </c>
      <c r="EC13" s="308" t="s">
        <v>95</v>
      </c>
      <c r="ED13" s="309" t="s">
        <v>213</v>
      </c>
      <c r="EE13" s="310" t="s">
        <v>214</v>
      </c>
      <c r="EF13" s="333" t="s">
        <v>214</v>
      </c>
      <c r="EG13" s="270"/>
      <c r="EH13" s="270"/>
      <c r="EI13" s="270"/>
      <c r="EJ13" s="270"/>
      <c r="EL13" s="826" t="s">
        <v>119</v>
      </c>
      <c r="EM13" s="318" t="s">
        <v>113</v>
      </c>
      <c r="EN13" s="274" t="s">
        <v>114</v>
      </c>
      <c r="EO13" s="274">
        <v>0</v>
      </c>
      <c r="EP13" s="274">
        <v>3</v>
      </c>
      <c r="EQ13" s="276">
        <v>0.5</v>
      </c>
      <c r="ER13" s="276">
        <v>0.5</v>
      </c>
      <c r="ES13" s="275">
        <v>1</v>
      </c>
      <c r="ET13" s="829">
        <v>1</v>
      </c>
    </row>
    <row r="14" spans="1:150" ht="55.5" customHeight="1" x14ac:dyDescent="0.25">
      <c r="A14" s="277" t="s">
        <v>53</v>
      </c>
      <c r="B14" s="278" t="s">
        <v>54</v>
      </c>
      <c r="C14" s="279" t="s">
        <v>55</v>
      </c>
      <c r="D14" s="280"/>
      <c r="E14" s="8" t="s">
        <v>57</v>
      </c>
      <c r="F14" s="281" t="str">
        <f t="shared" si="4"/>
        <v>E1.P_A</v>
      </c>
      <c r="G14" s="282" t="s">
        <v>58</v>
      </c>
      <c r="H14" s="282" t="s">
        <v>59</v>
      </c>
      <c r="I14" s="283"/>
      <c r="J14" s="284" t="s">
        <v>61</v>
      </c>
      <c r="K14" s="285" t="str">
        <f t="shared" si="5"/>
        <v>E1.P_A.MR1</v>
      </c>
      <c r="L14" s="286" t="s">
        <v>62</v>
      </c>
      <c r="M14" s="287" t="s">
        <v>63</v>
      </c>
      <c r="N14" s="288">
        <v>0</v>
      </c>
      <c r="O14" s="289">
        <v>0.1</v>
      </c>
      <c r="P14" s="312" t="s">
        <v>122</v>
      </c>
      <c r="Q14" s="290" t="str">
        <f t="shared" si="6"/>
        <v>E1.P_A.MR1-MP05-1</v>
      </c>
      <c r="R14" s="313" t="s">
        <v>123</v>
      </c>
      <c r="S14" s="314" t="s">
        <v>124</v>
      </c>
      <c r="T14" s="293">
        <v>3</v>
      </c>
      <c r="U14" s="294">
        <v>3</v>
      </c>
      <c r="V14" s="293" t="s">
        <v>102</v>
      </c>
      <c r="W14" s="295">
        <v>3</v>
      </c>
      <c r="X14" s="296">
        <v>3</v>
      </c>
      <c r="Y14" s="295">
        <v>3</v>
      </c>
      <c r="Z14" s="297">
        <v>3</v>
      </c>
      <c r="AA14" s="298"/>
      <c r="AB14" s="299"/>
      <c r="AC14" s="299"/>
      <c r="AD14" s="299"/>
      <c r="AE14" s="299"/>
      <c r="AF14" s="299"/>
      <c r="AG14" s="299"/>
      <c r="AH14" s="299"/>
      <c r="AI14" s="299"/>
      <c r="AJ14" s="299"/>
      <c r="AK14" s="299"/>
      <c r="AL14" s="299"/>
      <c r="AM14" s="299"/>
      <c r="AN14" s="299"/>
      <c r="AO14" s="299"/>
      <c r="AP14" s="299"/>
      <c r="AQ14" s="299"/>
      <c r="AR14" s="299"/>
      <c r="AS14" s="299"/>
      <c r="AT14" s="299"/>
      <c r="AU14" s="299"/>
      <c r="AV14" s="299"/>
      <c r="AW14" s="299"/>
      <c r="AX14" s="299"/>
      <c r="AY14" s="299"/>
      <c r="AZ14" s="299"/>
      <c r="BA14" s="299"/>
      <c r="BB14" s="299"/>
      <c r="BC14" s="300"/>
      <c r="BD14" s="301" t="s">
        <v>68</v>
      </c>
      <c r="BI14" s="302"/>
      <c r="BJ14" s="303"/>
      <c r="BK14" s="9" t="s">
        <v>125</v>
      </c>
      <c r="BL14" s="304" t="s">
        <v>126</v>
      </c>
      <c r="BN14" s="5" t="s">
        <v>78</v>
      </c>
      <c r="BO14" s="268" t="s">
        <v>79</v>
      </c>
      <c r="BP14" s="6" t="s">
        <v>127</v>
      </c>
      <c r="BQ14" s="269" t="s">
        <v>128</v>
      </c>
      <c r="BS14" s="89" t="s">
        <v>70</v>
      </c>
      <c r="BT14" s="89" t="s">
        <v>62</v>
      </c>
      <c r="BU14" s="88" t="s">
        <v>119</v>
      </c>
      <c r="BV14" s="87"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7" t="s">
        <v>107</v>
      </c>
      <c r="EC14" s="308" t="s">
        <v>108</v>
      </c>
      <c r="ED14" s="309" t="s">
        <v>269</v>
      </c>
      <c r="EE14" s="334">
        <v>0</v>
      </c>
      <c r="EF14" s="335">
        <v>4</v>
      </c>
      <c r="EG14" s="270"/>
      <c r="EH14" s="270"/>
      <c r="EI14" s="270"/>
      <c r="EJ14" s="270"/>
      <c r="EL14" s="826" t="s">
        <v>129</v>
      </c>
      <c r="EM14" s="318" t="s">
        <v>123</v>
      </c>
      <c r="EN14" s="274" t="s">
        <v>124</v>
      </c>
      <c r="EO14" s="274">
        <v>3</v>
      </c>
      <c r="EP14" s="274">
        <v>3</v>
      </c>
      <c r="EQ14" s="275">
        <v>3</v>
      </c>
      <c r="ER14" s="275">
        <v>3</v>
      </c>
      <c r="ES14" s="275">
        <v>3</v>
      </c>
      <c r="ET14" s="829">
        <v>3</v>
      </c>
    </row>
    <row r="15" spans="1:150" ht="48.75" customHeight="1" x14ac:dyDescent="0.25">
      <c r="A15" s="277" t="s">
        <v>53</v>
      </c>
      <c r="B15" s="278" t="s">
        <v>54</v>
      </c>
      <c r="C15" s="279" t="s">
        <v>55</v>
      </c>
      <c r="D15" s="280"/>
      <c r="E15" s="8" t="s">
        <v>57</v>
      </c>
      <c r="F15" s="281" t="str">
        <f t="shared" si="4"/>
        <v>E1.P_A</v>
      </c>
      <c r="G15" s="282" t="s">
        <v>58</v>
      </c>
      <c r="H15" s="282" t="s">
        <v>59</v>
      </c>
      <c r="I15" s="283"/>
      <c r="J15" s="284" t="s">
        <v>61</v>
      </c>
      <c r="K15" s="285" t="str">
        <f t="shared" si="5"/>
        <v>E1.P_A.MR1</v>
      </c>
      <c r="L15" s="286" t="s">
        <v>62</v>
      </c>
      <c r="M15" s="287" t="s">
        <v>63</v>
      </c>
      <c r="N15" s="288">
        <v>0</v>
      </c>
      <c r="O15" s="289">
        <v>0.1</v>
      </c>
      <c r="P15" s="312" t="s">
        <v>132</v>
      </c>
      <c r="Q15" s="290" t="str">
        <f t="shared" si="6"/>
        <v>E1.P_A.MR1-MP06-1</v>
      </c>
      <c r="R15" s="313" t="s">
        <v>133</v>
      </c>
      <c r="S15" s="314" t="s">
        <v>134</v>
      </c>
      <c r="T15" s="293">
        <v>3</v>
      </c>
      <c r="U15" s="294">
        <v>3</v>
      </c>
      <c r="V15" s="293" t="s">
        <v>102</v>
      </c>
      <c r="W15" s="295">
        <v>3</v>
      </c>
      <c r="X15" s="296">
        <v>3</v>
      </c>
      <c r="Y15" s="295">
        <v>3</v>
      </c>
      <c r="Z15" s="297">
        <v>3</v>
      </c>
      <c r="AA15" s="298"/>
      <c r="AB15" s="299"/>
      <c r="AC15" s="299"/>
      <c r="AD15" s="299"/>
      <c r="AE15" s="299"/>
      <c r="AF15" s="299"/>
      <c r="AG15" s="299"/>
      <c r="AH15" s="299"/>
      <c r="AI15" s="299"/>
      <c r="AJ15" s="299"/>
      <c r="AK15" s="299"/>
      <c r="AL15" s="299"/>
      <c r="AM15" s="299"/>
      <c r="AN15" s="299"/>
      <c r="AO15" s="299"/>
      <c r="AP15" s="299"/>
      <c r="AQ15" s="299"/>
      <c r="AR15" s="299"/>
      <c r="AS15" s="299"/>
      <c r="AT15" s="299"/>
      <c r="AU15" s="299"/>
      <c r="AV15" s="299"/>
      <c r="AW15" s="299"/>
      <c r="AX15" s="299"/>
      <c r="AY15" s="299"/>
      <c r="AZ15" s="299"/>
      <c r="BA15" s="299"/>
      <c r="BB15" s="299"/>
      <c r="BC15" s="300"/>
      <c r="BD15" s="301" t="s">
        <v>68</v>
      </c>
      <c r="BI15" s="302"/>
      <c r="BJ15" s="303"/>
      <c r="BK15" s="9" t="s">
        <v>135</v>
      </c>
      <c r="BL15" s="304" t="s">
        <v>136</v>
      </c>
      <c r="BN15" s="10" t="s">
        <v>78</v>
      </c>
      <c r="BO15" s="305" t="s">
        <v>79</v>
      </c>
      <c r="BP15" s="11" t="s">
        <v>137</v>
      </c>
      <c r="BQ15" s="306" t="s">
        <v>138</v>
      </c>
      <c r="BS15" s="89" t="s">
        <v>70</v>
      </c>
      <c r="BT15" s="89" t="s">
        <v>62</v>
      </c>
      <c r="BU15" s="88" t="s">
        <v>129</v>
      </c>
      <c r="BV15" s="87"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7" t="s">
        <v>117</v>
      </c>
      <c r="EC15" s="308" t="s">
        <v>118</v>
      </c>
      <c r="ED15" s="309" t="s">
        <v>328</v>
      </c>
      <c r="EE15" s="310">
        <v>0</v>
      </c>
      <c r="EF15" s="335">
        <v>1</v>
      </c>
      <c r="EG15" s="270"/>
      <c r="EH15" s="270"/>
      <c r="EI15" s="270"/>
      <c r="EJ15" s="270"/>
      <c r="EL15" s="826" t="s">
        <v>139</v>
      </c>
      <c r="EM15" s="318" t="s">
        <v>133</v>
      </c>
      <c r="EN15" s="274" t="s">
        <v>134</v>
      </c>
      <c r="EO15" s="274">
        <v>3</v>
      </c>
      <c r="EP15" s="274">
        <v>3</v>
      </c>
      <c r="EQ15" s="275">
        <v>3</v>
      </c>
      <c r="ER15" s="275">
        <v>3</v>
      </c>
      <c r="ES15" s="275">
        <v>3</v>
      </c>
      <c r="ET15" s="829">
        <v>3</v>
      </c>
    </row>
    <row r="16" spans="1:150" ht="64.5" customHeight="1" thickBot="1" x14ac:dyDescent="0.3">
      <c r="A16" s="277" t="s">
        <v>53</v>
      </c>
      <c r="B16" s="278" t="s">
        <v>54</v>
      </c>
      <c r="C16" s="279" t="s">
        <v>55</v>
      </c>
      <c r="D16" s="280"/>
      <c r="E16" s="8" t="s">
        <v>57</v>
      </c>
      <c r="F16" s="281" t="str">
        <f t="shared" si="4"/>
        <v>E1.P_A</v>
      </c>
      <c r="G16" s="282" t="s">
        <v>58</v>
      </c>
      <c r="H16" s="282" t="s">
        <v>59</v>
      </c>
      <c r="I16" s="283"/>
      <c r="J16" s="284" t="s">
        <v>61</v>
      </c>
      <c r="K16" s="285" t="str">
        <f t="shared" si="5"/>
        <v>E1.P_A.MR1</v>
      </c>
      <c r="L16" s="286" t="s">
        <v>62</v>
      </c>
      <c r="M16" s="287" t="s">
        <v>63</v>
      </c>
      <c r="N16" s="288">
        <v>0</v>
      </c>
      <c r="O16" s="289">
        <v>0.1</v>
      </c>
      <c r="P16" s="312" t="s">
        <v>142</v>
      </c>
      <c r="Q16" s="290" t="str">
        <f t="shared" si="6"/>
        <v>E1.P_A.MR1-MP07-1</v>
      </c>
      <c r="R16" s="336" t="s">
        <v>143</v>
      </c>
      <c r="S16" s="337" t="s">
        <v>144</v>
      </c>
      <c r="T16" s="338">
        <v>3</v>
      </c>
      <c r="U16" s="339">
        <v>3</v>
      </c>
      <c r="V16" s="293" t="s">
        <v>102</v>
      </c>
      <c r="W16" s="295">
        <v>3</v>
      </c>
      <c r="X16" s="296">
        <v>3</v>
      </c>
      <c r="Y16" s="295">
        <v>3</v>
      </c>
      <c r="Z16" s="297">
        <v>3</v>
      </c>
      <c r="AA16" s="298"/>
      <c r="AB16" s="299"/>
      <c r="AC16" s="299"/>
      <c r="AD16" s="299"/>
      <c r="AE16" s="299"/>
      <c r="AF16" s="299"/>
      <c r="AG16" s="299"/>
      <c r="AH16" s="299"/>
      <c r="AI16" s="299"/>
      <c r="AJ16" s="299"/>
      <c r="AK16" s="299"/>
      <c r="AL16" s="299"/>
      <c r="AM16" s="299"/>
      <c r="AN16" s="299"/>
      <c r="AO16" s="299"/>
      <c r="AP16" s="299"/>
      <c r="AQ16" s="299"/>
      <c r="AR16" s="299"/>
      <c r="AS16" s="299"/>
      <c r="AT16" s="299"/>
      <c r="AU16" s="299"/>
      <c r="AV16" s="299"/>
      <c r="AW16" s="299"/>
      <c r="AX16" s="299"/>
      <c r="AY16" s="299"/>
      <c r="AZ16" s="299"/>
      <c r="BA16" s="299"/>
      <c r="BB16" s="299"/>
      <c r="BC16" s="300"/>
      <c r="BD16" s="301" t="s">
        <v>68</v>
      </c>
      <c r="BI16" s="302"/>
      <c r="BJ16" s="303"/>
      <c r="BK16" s="9" t="s">
        <v>145</v>
      </c>
      <c r="BL16" s="304" t="s">
        <v>146</v>
      </c>
      <c r="BN16" s="12" t="s">
        <v>78</v>
      </c>
      <c r="BO16" s="331" t="s">
        <v>79</v>
      </c>
      <c r="BP16" s="13" t="s">
        <v>147</v>
      </c>
      <c r="BQ16" s="332" t="s">
        <v>148</v>
      </c>
      <c r="BS16" s="89" t="s">
        <v>70</v>
      </c>
      <c r="BT16" s="89" t="s">
        <v>62</v>
      </c>
      <c r="BU16" s="88" t="s">
        <v>139</v>
      </c>
      <c r="BV16" s="87"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7" t="s">
        <v>127</v>
      </c>
      <c r="EC16" s="308" t="s">
        <v>128</v>
      </c>
      <c r="ED16" s="309" t="s">
        <v>374</v>
      </c>
      <c r="EE16" s="310">
        <v>20</v>
      </c>
      <c r="EF16" s="335">
        <v>100</v>
      </c>
      <c r="EG16" s="270"/>
      <c r="EH16" s="270"/>
      <c r="EI16" s="270"/>
      <c r="EJ16" s="270"/>
      <c r="EL16" s="826" t="s">
        <v>149</v>
      </c>
      <c r="EM16" s="318" t="s">
        <v>143</v>
      </c>
      <c r="EN16" s="274" t="s">
        <v>144</v>
      </c>
      <c r="EO16" s="274">
        <v>3</v>
      </c>
      <c r="EP16" s="274">
        <v>3</v>
      </c>
      <c r="EQ16" s="275">
        <v>3</v>
      </c>
      <c r="ER16" s="275">
        <v>3</v>
      </c>
      <c r="ES16" s="275">
        <v>3</v>
      </c>
      <c r="ET16" s="829">
        <v>3</v>
      </c>
    </row>
    <row r="17" spans="1:150" ht="94.5" customHeight="1" thickBot="1" x14ac:dyDescent="0.25">
      <c r="A17" s="277" t="s">
        <v>53</v>
      </c>
      <c r="B17" s="278" t="s">
        <v>54</v>
      </c>
      <c r="C17" s="279" t="s">
        <v>55</v>
      </c>
      <c r="D17" s="280"/>
      <c r="E17" s="8" t="s">
        <v>57</v>
      </c>
      <c r="F17" s="281" t="str">
        <f t="shared" si="4"/>
        <v>E1.P_A</v>
      </c>
      <c r="G17" s="282" t="s">
        <v>58</v>
      </c>
      <c r="H17" s="282" t="s">
        <v>59</v>
      </c>
      <c r="I17" s="340" t="s">
        <v>154</v>
      </c>
      <c r="J17" s="341" t="s">
        <v>61</v>
      </c>
      <c r="K17" s="342" t="str">
        <f t="shared" si="5"/>
        <v>E1.P_A.MR1</v>
      </c>
      <c r="L17" s="343" t="s">
        <v>155</v>
      </c>
      <c r="M17" s="344" t="s">
        <v>63</v>
      </c>
      <c r="N17" s="345">
        <v>0</v>
      </c>
      <c r="O17" s="346">
        <v>0.1</v>
      </c>
      <c r="P17" s="347" t="s">
        <v>156</v>
      </c>
      <c r="Q17" s="348" t="str">
        <f t="shared" si="6"/>
        <v>E1.P_A.MR1-MP08-1</v>
      </c>
      <c r="R17" s="349" t="s">
        <v>157</v>
      </c>
      <c r="S17" s="350" t="s">
        <v>158</v>
      </c>
      <c r="T17" s="351">
        <v>0</v>
      </c>
      <c r="U17" s="352">
        <v>3</v>
      </c>
      <c r="V17" s="351" t="s">
        <v>67</v>
      </c>
      <c r="W17" s="353">
        <v>0</v>
      </c>
      <c r="X17" s="354">
        <v>1</v>
      </c>
      <c r="Y17" s="353">
        <v>1</v>
      </c>
      <c r="Z17" s="355">
        <v>1</v>
      </c>
      <c r="AA17" s="298"/>
      <c r="AB17" s="299"/>
      <c r="AC17" s="299"/>
      <c r="AD17" s="299"/>
      <c r="AE17" s="299"/>
      <c r="AF17" s="299"/>
      <c r="AG17" s="299"/>
      <c r="AH17" s="299"/>
      <c r="AI17" s="299"/>
      <c r="AJ17" s="299"/>
      <c r="AK17" s="299"/>
      <c r="AL17" s="299"/>
      <c r="AM17" s="299"/>
      <c r="AN17" s="299"/>
      <c r="AO17" s="299"/>
      <c r="AP17" s="299"/>
      <c r="AQ17" s="299"/>
      <c r="AR17" s="299"/>
      <c r="AS17" s="299"/>
      <c r="AT17" s="299"/>
      <c r="AU17" s="299"/>
      <c r="AV17" s="299"/>
      <c r="AW17" s="299"/>
      <c r="AX17" s="299"/>
      <c r="AY17" s="299"/>
      <c r="AZ17" s="299"/>
      <c r="BA17" s="299"/>
      <c r="BB17" s="299"/>
      <c r="BC17" s="300"/>
      <c r="BD17" s="301" t="s">
        <v>68</v>
      </c>
      <c r="BI17" s="302"/>
      <c r="BJ17" s="303"/>
      <c r="BK17" s="9" t="s">
        <v>159</v>
      </c>
      <c r="BL17" s="304" t="s">
        <v>160</v>
      </c>
      <c r="BN17" s="14" t="s">
        <v>92</v>
      </c>
      <c r="BO17" s="356" t="s">
        <v>93</v>
      </c>
      <c r="BP17" s="15" t="s">
        <v>161</v>
      </c>
      <c r="BQ17" s="357" t="s">
        <v>162</v>
      </c>
      <c r="BS17" s="89" t="s">
        <v>70</v>
      </c>
      <c r="BT17" s="89" t="s">
        <v>62</v>
      </c>
      <c r="BU17" s="88" t="s">
        <v>149</v>
      </c>
      <c r="BV17" s="87"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7" t="s">
        <v>137</v>
      </c>
      <c r="EC17" s="308" t="s">
        <v>138</v>
      </c>
      <c r="ED17" s="309" t="s">
        <v>420</v>
      </c>
      <c r="EE17" s="358">
        <v>5295</v>
      </c>
      <c r="EF17" s="333">
        <v>5295</v>
      </c>
      <c r="EG17" s="270"/>
      <c r="EH17" s="270"/>
      <c r="EI17" s="270"/>
      <c r="EJ17" s="270"/>
      <c r="EL17" s="826" t="s">
        <v>163</v>
      </c>
      <c r="EM17" s="318" t="s">
        <v>157</v>
      </c>
      <c r="EN17" s="274" t="s">
        <v>158</v>
      </c>
      <c r="EO17" s="274">
        <v>0</v>
      </c>
      <c r="EP17" s="274">
        <v>3</v>
      </c>
      <c r="EQ17" s="275">
        <v>1</v>
      </c>
      <c r="ER17" s="818">
        <v>0.66</v>
      </c>
      <c r="ES17" s="818">
        <v>0.66</v>
      </c>
      <c r="ET17" s="830">
        <v>0.68</v>
      </c>
    </row>
    <row r="18" spans="1:150" ht="49.5" customHeight="1" thickBot="1" x14ac:dyDescent="0.3">
      <c r="A18" s="277" t="s">
        <v>53</v>
      </c>
      <c r="B18" s="278" t="s">
        <v>54</v>
      </c>
      <c r="C18" s="279" t="s">
        <v>55</v>
      </c>
      <c r="D18" s="280"/>
      <c r="E18" s="8" t="s">
        <v>57</v>
      </c>
      <c r="F18" s="281" t="str">
        <f t="shared" si="4"/>
        <v>E1.P_A</v>
      </c>
      <c r="G18" s="282" t="s">
        <v>58</v>
      </c>
      <c r="H18" s="282" t="s">
        <v>59</v>
      </c>
      <c r="I18" s="1050" t="s">
        <v>166</v>
      </c>
      <c r="J18" s="359" t="s">
        <v>167</v>
      </c>
      <c r="K18" s="360" t="str">
        <f t="shared" si="5"/>
        <v>E1.P_A.MR2</v>
      </c>
      <c r="L18" s="361" t="s">
        <v>81</v>
      </c>
      <c r="M18" s="362" t="s">
        <v>168</v>
      </c>
      <c r="N18" s="363">
        <v>3</v>
      </c>
      <c r="O18" s="364">
        <v>2</v>
      </c>
      <c r="P18" s="365" t="s">
        <v>64</v>
      </c>
      <c r="Q18" s="366" t="str">
        <f t="shared" si="6"/>
        <v>E1.P_A.MR2-MP01-1</v>
      </c>
      <c r="R18" s="367" t="s">
        <v>169</v>
      </c>
      <c r="S18" s="368" t="s">
        <v>170</v>
      </c>
      <c r="T18" s="369">
        <v>0</v>
      </c>
      <c r="U18" s="370">
        <v>4</v>
      </c>
      <c r="V18" s="369" t="s">
        <v>67</v>
      </c>
      <c r="W18" s="255">
        <v>1</v>
      </c>
      <c r="X18" s="371">
        <v>1</v>
      </c>
      <c r="Y18" s="255">
        <v>1</v>
      </c>
      <c r="Z18" s="372">
        <v>1</v>
      </c>
      <c r="AA18" s="298"/>
      <c r="AB18" s="299"/>
      <c r="AC18" s="299"/>
      <c r="AD18" s="299"/>
      <c r="AE18" s="299"/>
      <c r="AF18" s="299"/>
      <c r="AG18" s="299"/>
      <c r="AH18" s="299"/>
      <c r="AI18" s="299"/>
      <c r="AJ18" s="299"/>
      <c r="AK18" s="299"/>
      <c r="AL18" s="299"/>
      <c r="AM18" s="299"/>
      <c r="AN18" s="299"/>
      <c r="AO18" s="299"/>
      <c r="AP18" s="299"/>
      <c r="AQ18" s="299"/>
      <c r="AR18" s="299"/>
      <c r="AS18" s="299"/>
      <c r="AT18" s="299"/>
      <c r="AU18" s="299"/>
      <c r="AV18" s="299"/>
      <c r="AW18" s="299"/>
      <c r="AX18" s="299"/>
      <c r="AY18" s="299"/>
      <c r="AZ18" s="299"/>
      <c r="BA18" s="299"/>
      <c r="BB18" s="299"/>
      <c r="BC18" s="300"/>
      <c r="BD18" s="301" t="s">
        <v>68</v>
      </c>
      <c r="BI18" s="302"/>
      <c r="BJ18" s="303"/>
      <c r="BK18" s="16" t="s">
        <v>171</v>
      </c>
      <c r="BL18" s="373" t="s">
        <v>172</v>
      </c>
      <c r="BN18" s="14" t="s">
        <v>105</v>
      </c>
      <c r="BO18" s="356" t="s">
        <v>106</v>
      </c>
      <c r="BP18" s="15" t="s">
        <v>173</v>
      </c>
      <c r="BQ18" s="357" t="s">
        <v>174</v>
      </c>
      <c r="BS18" s="89" t="s">
        <v>70</v>
      </c>
      <c r="BT18" s="89" t="s">
        <v>62</v>
      </c>
      <c r="BU18" s="88" t="s">
        <v>163</v>
      </c>
      <c r="BV18" s="87"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7" t="s">
        <v>147</v>
      </c>
      <c r="EC18" s="308" t="s">
        <v>148</v>
      </c>
      <c r="ED18" s="309" t="s">
        <v>451</v>
      </c>
      <c r="EE18" s="310">
        <v>0</v>
      </c>
      <c r="EF18" s="335">
        <v>20</v>
      </c>
      <c r="EG18" s="270"/>
      <c r="EH18" s="270"/>
      <c r="EI18" s="270"/>
      <c r="EJ18" s="270"/>
      <c r="EL18" s="831" t="s">
        <v>175</v>
      </c>
      <c r="EM18" s="318" t="s">
        <v>169</v>
      </c>
      <c r="EN18" s="274" t="s">
        <v>170</v>
      </c>
      <c r="EO18" s="274">
        <v>0</v>
      </c>
      <c r="EP18" s="274">
        <v>4</v>
      </c>
      <c r="EQ18" s="275">
        <v>0</v>
      </c>
      <c r="ER18" s="275">
        <v>1</v>
      </c>
      <c r="ES18" s="275">
        <v>2</v>
      </c>
      <c r="ET18" s="829">
        <v>1</v>
      </c>
    </row>
    <row r="19" spans="1:150" ht="33" customHeight="1" thickBot="1" x14ac:dyDescent="0.25">
      <c r="A19" s="277" t="s">
        <v>53</v>
      </c>
      <c r="B19" s="278" t="s">
        <v>54</v>
      </c>
      <c r="C19" s="279" t="s">
        <v>55</v>
      </c>
      <c r="D19" s="280"/>
      <c r="E19" s="8" t="s">
        <v>57</v>
      </c>
      <c r="F19" s="281" t="str">
        <f t="shared" si="4"/>
        <v>E1.P_A</v>
      </c>
      <c r="G19" s="282" t="s">
        <v>58</v>
      </c>
      <c r="H19" s="282" t="s">
        <v>59</v>
      </c>
      <c r="I19" s="1051"/>
      <c r="J19" s="374" t="s">
        <v>167</v>
      </c>
      <c r="K19" s="284" t="str">
        <f t="shared" si="5"/>
        <v>E1.P_A.MR2</v>
      </c>
      <c r="L19" s="286" t="s">
        <v>81</v>
      </c>
      <c r="M19" s="287" t="s">
        <v>168</v>
      </c>
      <c r="N19" s="375">
        <v>3</v>
      </c>
      <c r="O19" s="376">
        <v>2</v>
      </c>
      <c r="P19" s="377" t="s">
        <v>87</v>
      </c>
      <c r="Q19" s="378" t="str">
        <f t="shared" si="6"/>
        <v>E1.P_A.MR2-MP02-1</v>
      </c>
      <c r="R19" s="313" t="s">
        <v>178</v>
      </c>
      <c r="S19" s="314" t="s">
        <v>179</v>
      </c>
      <c r="T19" s="293">
        <v>0</v>
      </c>
      <c r="U19" s="294">
        <v>1</v>
      </c>
      <c r="V19" s="293" t="s">
        <v>67</v>
      </c>
      <c r="W19" s="295">
        <v>0</v>
      </c>
      <c r="X19" s="330">
        <v>0.5</v>
      </c>
      <c r="Y19" s="321">
        <v>0.25</v>
      </c>
      <c r="Z19" s="323">
        <v>0.25</v>
      </c>
      <c r="AA19" s="298"/>
      <c r="AB19" s="299"/>
      <c r="AC19" s="299"/>
      <c r="AD19" s="299"/>
      <c r="AE19" s="299"/>
      <c r="AF19" s="299"/>
      <c r="AG19" s="299"/>
      <c r="AH19" s="299"/>
      <c r="AI19" s="299"/>
      <c r="AJ19" s="299"/>
      <c r="AK19" s="299"/>
      <c r="AL19" s="299"/>
      <c r="AM19" s="299"/>
      <c r="AN19" s="299"/>
      <c r="AO19" s="299"/>
      <c r="AP19" s="299"/>
      <c r="AQ19" s="299"/>
      <c r="AR19" s="299"/>
      <c r="AS19" s="299"/>
      <c r="AT19" s="299"/>
      <c r="AU19" s="299"/>
      <c r="AV19" s="299"/>
      <c r="AW19" s="299"/>
      <c r="AX19" s="299"/>
      <c r="AY19" s="299"/>
      <c r="AZ19" s="299"/>
      <c r="BA19" s="299"/>
      <c r="BB19" s="299"/>
      <c r="BC19" s="300"/>
      <c r="BD19" s="301" t="s">
        <v>68</v>
      </c>
      <c r="BI19" s="379" t="s">
        <v>76</v>
      </c>
      <c r="BJ19" s="380" t="s">
        <v>77</v>
      </c>
      <c r="BK19" s="4" t="s">
        <v>180</v>
      </c>
      <c r="BL19" s="267" t="s">
        <v>181</v>
      </c>
      <c r="BN19" s="14" t="s">
        <v>115</v>
      </c>
      <c r="BO19" s="356" t="s">
        <v>116</v>
      </c>
      <c r="BP19" s="15" t="s">
        <v>182</v>
      </c>
      <c r="BQ19" s="357" t="s">
        <v>183</v>
      </c>
      <c r="BS19" s="87" t="s">
        <v>80</v>
      </c>
      <c r="BT19" s="87" t="s">
        <v>81</v>
      </c>
      <c r="BU19" s="88" t="s">
        <v>175</v>
      </c>
      <c r="BV19" s="87"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7" t="s">
        <v>161</v>
      </c>
      <c r="EC19" s="308" t="s">
        <v>162</v>
      </c>
      <c r="ED19" s="309" t="s">
        <v>532</v>
      </c>
      <c r="EE19" s="358">
        <v>3630</v>
      </c>
      <c r="EF19" s="333">
        <v>3700</v>
      </c>
      <c r="EG19" s="270"/>
      <c r="EH19" s="270"/>
      <c r="EI19" s="270"/>
      <c r="EJ19" s="270"/>
      <c r="EL19" s="831" t="s">
        <v>184</v>
      </c>
      <c r="EM19" s="318" t="s">
        <v>178</v>
      </c>
      <c r="EN19" s="274" t="s">
        <v>179</v>
      </c>
      <c r="EO19" s="274">
        <v>0</v>
      </c>
      <c r="EP19" s="274">
        <v>1</v>
      </c>
      <c r="EQ19" s="329">
        <v>0.25</v>
      </c>
      <c r="ER19" s="276">
        <v>0.25</v>
      </c>
      <c r="ES19" s="329">
        <v>0.25</v>
      </c>
      <c r="ET19" s="828">
        <v>0.25</v>
      </c>
    </row>
    <row r="20" spans="1:150" ht="49.5" customHeight="1" x14ac:dyDescent="0.2">
      <c r="A20" s="277" t="s">
        <v>53</v>
      </c>
      <c r="B20" s="278" t="s">
        <v>54</v>
      </c>
      <c r="C20" s="279" t="s">
        <v>55</v>
      </c>
      <c r="D20" s="280"/>
      <c r="E20" s="8" t="s">
        <v>57</v>
      </c>
      <c r="F20" s="281" t="str">
        <f t="shared" si="4"/>
        <v>E1.P_A</v>
      </c>
      <c r="G20" s="282" t="s">
        <v>58</v>
      </c>
      <c r="H20" s="282" t="s">
        <v>59</v>
      </c>
      <c r="I20" s="1051"/>
      <c r="J20" s="374" t="s">
        <v>167</v>
      </c>
      <c r="K20" s="284" t="str">
        <f t="shared" si="5"/>
        <v>E1.P_A.MR2</v>
      </c>
      <c r="L20" s="286" t="s">
        <v>81</v>
      </c>
      <c r="M20" s="287" t="s">
        <v>168</v>
      </c>
      <c r="N20" s="375">
        <v>3</v>
      </c>
      <c r="O20" s="376">
        <v>2</v>
      </c>
      <c r="P20" s="377" t="s">
        <v>99</v>
      </c>
      <c r="Q20" s="378" t="str">
        <f t="shared" si="6"/>
        <v>E1.P_A.MR2-MP03-1</v>
      </c>
      <c r="R20" s="313" t="s">
        <v>189</v>
      </c>
      <c r="S20" s="314" t="s">
        <v>190</v>
      </c>
      <c r="T20" s="381">
        <v>8</v>
      </c>
      <c r="U20" s="382">
        <v>8</v>
      </c>
      <c r="V20" s="381" t="s">
        <v>102</v>
      </c>
      <c r="W20" s="295">
        <v>8</v>
      </c>
      <c r="X20" s="296">
        <v>8</v>
      </c>
      <c r="Y20" s="295">
        <v>8</v>
      </c>
      <c r="Z20" s="297">
        <v>8</v>
      </c>
      <c r="AA20" s="383"/>
      <c r="AB20" s="384"/>
      <c r="AC20" s="384"/>
      <c r="AD20" s="384"/>
      <c r="AE20" s="384"/>
      <c r="AF20" s="384"/>
      <c r="AG20" s="384"/>
      <c r="AH20" s="384"/>
      <c r="AI20" s="384"/>
      <c r="AJ20" s="384"/>
      <c r="AK20" s="384"/>
      <c r="AL20" s="384"/>
      <c r="AM20" s="384"/>
      <c r="AN20" s="384"/>
      <c r="AO20" s="384"/>
      <c r="AP20" s="384"/>
      <c r="AQ20" s="384"/>
      <c r="AR20" s="384"/>
      <c r="AS20" s="384"/>
      <c r="AT20" s="384"/>
      <c r="AU20" s="384"/>
      <c r="AV20" s="384"/>
      <c r="AW20" s="384"/>
      <c r="AX20" s="384"/>
      <c r="AY20" s="384"/>
      <c r="AZ20" s="384"/>
      <c r="BA20" s="384"/>
      <c r="BB20" s="384"/>
      <c r="BC20" s="385"/>
      <c r="BD20" s="301" t="s">
        <v>68</v>
      </c>
      <c r="BI20" s="302"/>
      <c r="BJ20" s="303"/>
      <c r="BK20" s="9" t="s">
        <v>191</v>
      </c>
      <c r="BL20" s="304" t="s">
        <v>192</v>
      </c>
      <c r="BN20" s="5" t="s">
        <v>125</v>
      </c>
      <c r="BO20" s="268" t="s">
        <v>126</v>
      </c>
      <c r="BP20" s="6" t="s">
        <v>193</v>
      </c>
      <c r="BQ20" s="269" t="s">
        <v>194</v>
      </c>
      <c r="BS20" s="89" t="s">
        <v>80</v>
      </c>
      <c r="BT20" s="89" t="s">
        <v>81</v>
      </c>
      <c r="BU20" s="88" t="s">
        <v>184</v>
      </c>
      <c r="BV20" s="87"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7" t="s">
        <v>173</v>
      </c>
      <c r="EC20" s="308" t="s">
        <v>174</v>
      </c>
      <c r="ED20" s="309" t="s">
        <v>532</v>
      </c>
      <c r="EE20" s="358">
        <v>1400</v>
      </c>
      <c r="EF20" s="333">
        <v>1800</v>
      </c>
      <c r="EG20" s="270"/>
      <c r="EH20" s="270"/>
      <c r="EI20" s="270"/>
      <c r="EJ20" s="270"/>
      <c r="EL20" s="831" t="s">
        <v>195</v>
      </c>
      <c r="EM20" s="318" t="s">
        <v>189</v>
      </c>
      <c r="EN20" s="274" t="s">
        <v>190</v>
      </c>
      <c r="EO20" s="386">
        <v>8</v>
      </c>
      <c r="EP20" s="386">
        <v>8</v>
      </c>
      <c r="EQ20" s="275">
        <v>8</v>
      </c>
      <c r="ER20" s="275">
        <v>8</v>
      </c>
      <c r="ES20" s="275">
        <v>8</v>
      </c>
      <c r="ET20" s="829">
        <v>8</v>
      </c>
    </row>
    <row r="21" spans="1:150" ht="37.5" customHeight="1" thickBot="1" x14ac:dyDescent="0.25">
      <c r="A21" s="277" t="s">
        <v>53</v>
      </c>
      <c r="B21" s="278" t="s">
        <v>54</v>
      </c>
      <c r="C21" s="279" t="s">
        <v>55</v>
      </c>
      <c r="D21" s="280"/>
      <c r="E21" s="8" t="s">
        <v>57</v>
      </c>
      <c r="F21" s="281" t="str">
        <f t="shared" si="4"/>
        <v>E1.P_A</v>
      </c>
      <c r="G21" s="282" t="s">
        <v>58</v>
      </c>
      <c r="H21" s="282" t="s">
        <v>59</v>
      </c>
      <c r="I21" s="1052"/>
      <c r="J21" s="374" t="s">
        <v>167</v>
      </c>
      <c r="K21" s="341" t="str">
        <f t="shared" si="5"/>
        <v>E1.P_A.MR2</v>
      </c>
      <c r="L21" s="387" t="s">
        <v>81</v>
      </c>
      <c r="M21" s="388" t="s">
        <v>168</v>
      </c>
      <c r="N21" s="389">
        <v>3</v>
      </c>
      <c r="O21" s="390">
        <v>2</v>
      </c>
      <c r="P21" s="391" t="s">
        <v>112</v>
      </c>
      <c r="Q21" s="392" t="str">
        <f t="shared" si="6"/>
        <v>E1.P_A.MR2-MP04-1</v>
      </c>
      <c r="R21" s="349" t="s">
        <v>200</v>
      </c>
      <c r="S21" s="350" t="s">
        <v>201</v>
      </c>
      <c r="T21" s="393">
        <v>0</v>
      </c>
      <c r="U21" s="394">
        <v>3</v>
      </c>
      <c r="V21" s="393" t="s">
        <v>67</v>
      </c>
      <c r="W21" s="395">
        <v>0.75</v>
      </c>
      <c r="X21" s="396">
        <v>0.75</v>
      </c>
      <c r="Y21" s="395">
        <v>0.75</v>
      </c>
      <c r="Z21" s="397">
        <v>0.75</v>
      </c>
      <c r="AA21" s="383"/>
      <c r="AB21" s="384"/>
      <c r="AC21" s="384"/>
      <c r="AD21" s="384"/>
      <c r="AE21" s="384"/>
      <c r="AF21" s="384"/>
      <c r="AG21" s="384"/>
      <c r="AH21" s="384"/>
      <c r="AI21" s="384"/>
      <c r="AJ21" s="384"/>
      <c r="AK21" s="384"/>
      <c r="AL21" s="384"/>
      <c r="AM21" s="384"/>
      <c r="AN21" s="384"/>
      <c r="AO21" s="384"/>
      <c r="AP21" s="384"/>
      <c r="AQ21" s="384"/>
      <c r="AR21" s="384"/>
      <c r="AS21" s="384"/>
      <c r="AT21" s="384"/>
      <c r="AU21" s="384"/>
      <c r="AV21" s="384"/>
      <c r="AW21" s="384"/>
      <c r="AX21" s="384"/>
      <c r="AY21" s="384"/>
      <c r="AZ21" s="384"/>
      <c r="BA21" s="384"/>
      <c r="BB21" s="384"/>
      <c r="BC21" s="385"/>
      <c r="BD21" s="301" t="s">
        <v>68</v>
      </c>
      <c r="BI21" s="302"/>
      <c r="BJ21" s="303"/>
      <c r="BK21" s="9" t="s">
        <v>202</v>
      </c>
      <c r="BL21" s="304" t="s">
        <v>203</v>
      </c>
      <c r="BN21" s="12" t="s">
        <v>125</v>
      </c>
      <c r="BO21" s="331" t="s">
        <v>126</v>
      </c>
      <c r="BP21" s="13" t="s">
        <v>204</v>
      </c>
      <c r="BQ21" s="332" t="s">
        <v>205</v>
      </c>
      <c r="BS21" s="89" t="s">
        <v>80</v>
      </c>
      <c r="BT21" s="89" t="s">
        <v>81</v>
      </c>
      <c r="BU21" s="88" t="s">
        <v>195</v>
      </c>
      <c r="BV21" s="87"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7" t="s">
        <v>182</v>
      </c>
      <c r="EC21" s="308" t="s">
        <v>183</v>
      </c>
      <c r="ED21" s="309" t="s">
        <v>532</v>
      </c>
      <c r="EE21" s="358">
        <v>288</v>
      </c>
      <c r="EF21" s="333">
        <v>400</v>
      </c>
      <c r="EG21" s="270"/>
      <c r="EH21" s="270"/>
      <c r="EI21" s="270"/>
      <c r="EJ21" s="270"/>
      <c r="EL21" s="831" t="s">
        <v>206</v>
      </c>
      <c r="EM21" s="318" t="s">
        <v>200</v>
      </c>
      <c r="EN21" s="274" t="s">
        <v>201</v>
      </c>
      <c r="EO21" s="386">
        <v>0</v>
      </c>
      <c r="EP21" s="386">
        <v>3</v>
      </c>
      <c r="EQ21" s="329">
        <v>0.75</v>
      </c>
      <c r="ER21" s="329">
        <v>0.75</v>
      </c>
      <c r="ES21" s="329">
        <v>0.75</v>
      </c>
      <c r="ET21" s="828">
        <v>0.75</v>
      </c>
    </row>
    <row r="22" spans="1:150" ht="133.5" customHeight="1" x14ac:dyDescent="0.2">
      <c r="A22" s="277" t="s">
        <v>53</v>
      </c>
      <c r="B22" s="278" t="s">
        <v>54</v>
      </c>
      <c r="C22" s="279" t="s">
        <v>55</v>
      </c>
      <c r="D22" s="280"/>
      <c r="E22" s="8" t="s">
        <v>57</v>
      </c>
      <c r="F22" s="281" t="str">
        <f t="shared" si="4"/>
        <v>E1.P_A</v>
      </c>
      <c r="G22" s="282" t="s">
        <v>58</v>
      </c>
      <c r="H22" s="282" t="s">
        <v>59</v>
      </c>
      <c r="I22" s="1050" t="s">
        <v>211</v>
      </c>
      <c r="J22" s="398" t="s">
        <v>212</v>
      </c>
      <c r="K22" s="399" t="str">
        <f t="shared" si="5"/>
        <v>E1.P_A.MR3</v>
      </c>
      <c r="L22" s="361" t="s">
        <v>95</v>
      </c>
      <c r="M22" s="362" t="s">
        <v>213</v>
      </c>
      <c r="N22" s="247" t="s">
        <v>214</v>
      </c>
      <c r="O22" s="247" t="s">
        <v>214</v>
      </c>
      <c r="P22" s="400" t="s">
        <v>64</v>
      </c>
      <c r="Q22" s="366" t="str">
        <f t="shared" si="6"/>
        <v>E1.P_A.MR3-MP01-1</v>
      </c>
      <c r="R22" s="367" t="s">
        <v>215</v>
      </c>
      <c r="S22" s="368" t="s">
        <v>216</v>
      </c>
      <c r="T22" s="369">
        <v>1</v>
      </c>
      <c r="U22" s="370">
        <v>2</v>
      </c>
      <c r="V22" s="369" t="s">
        <v>67</v>
      </c>
      <c r="W22" s="257">
        <v>0.5</v>
      </c>
      <c r="X22" s="256">
        <v>0.5</v>
      </c>
      <c r="Y22" s="257">
        <v>0.5</v>
      </c>
      <c r="Z22" s="258">
        <v>0.5</v>
      </c>
      <c r="AA22" s="298"/>
      <c r="AB22" s="299"/>
      <c r="AC22" s="299"/>
      <c r="AD22" s="299"/>
      <c r="AE22" s="299"/>
      <c r="AF22" s="299"/>
      <c r="AG22" s="299"/>
      <c r="AH22" s="299"/>
      <c r="AI22" s="299"/>
      <c r="AJ22" s="299"/>
      <c r="AK22" s="299"/>
      <c r="AL22" s="299"/>
      <c r="AM22" s="299"/>
      <c r="AN22" s="299"/>
      <c r="AO22" s="299"/>
      <c r="AP22" s="299"/>
      <c r="AQ22" s="299"/>
      <c r="AR22" s="299"/>
      <c r="AS22" s="299"/>
      <c r="AT22" s="299"/>
      <c r="AU22" s="299"/>
      <c r="AV22" s="299"/>
      <c r="AW22" s="299"/>
      <c r="AX22" s="299"/>
      <c r="AY22" s="299"/>
      <c r="AZ22" s="299"/>
      <c r="BA22" s="299"/>
      <c r="BB22" s="299"/>
      <c r="BC22" s="300"/>
      <c r="BD22" s="301" t="s">
        <v>68</v>
      </c>
      <c r="BI22" s="302"/>
      <c r="BJ22" s="303"/>
      <c r="BK22" s="9" t="s">
        <v>217</v>
      </c>
      <c r="BL22" s="304" t="s">
        <v>218</v>
      </c>
      <c r="BN22" s="5" t="s">
        <v>135</v>
      </c>
      <c r="BO22" s="268" t="s">
        <v>136</v>
      </c>
      <c r="BP22" s="6" t="s">
        <v>219</v>
      </c>
      <c r="BQ22" s="269" t="s">
        <v>220</v>
      </c>
      <c r="BS22" s="89" t="s">
        <v>80</v>
      </c>
      <c r="BT22" s="89" t="s">
        <v>81</v>
      </c>
      <c r="BU22" s="88" t="s">
        <v>206</v>
      </c>
      <c r="BV22" s="87"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7" t="s">
        <v>193</v>
      </c>
      <c r="EC22" s="308" t="s">
        <v>194</v>
      </c>
      <c r="ED22" s="309" t="s">
        <v>720</v>
      </c>
      <c r="EE22" s="358">
        <v>1</v>
      </c>
      <c r="EF22" s="333">
        <v>4</v>
      </c>
      <c r="EG22" s="270"/>
      <c r="EH22" s="270"/>
      <c r="EI22" s="270"/>
      <c r="EJ22" s="270"/>
      <c r="EL22" s="831" t="s">
        <v>221</v>
      </c>
      <c r="EM22" s="318" t="s">
        <v>215</v>
      </c>
      <c r="EN22" s="274" t="s">
        <v>216</v>
      </c>
      <c r="EO22" s="274">
        <v>1</v>
      </c>
      <c r="EP22" s="274">
        <v>2</v>
      </c>
      <c r="EQ22" s="276">
        <v>0.5</v>
      </c>
      <c r="ER22" s="276">
        <v>0.5</v>
      </c>
      <c r="ES22" s="276">
        <v>0.5</v>
      </c>
      <c r="ET22" s="832">
        <v>0.5</v>
      </c>
    </row>
    <row r="23" spans="1:150" ht="39" customHeight="1" thickBot="1" x14ac:dyDescent="0.25">
      <c r="A23" s="277" t="s">
        <v>53</v>
      </c>
      <c r="B23" s="278" t="s">
        <v>54</v>
      </c>
      <c r="C23" s="279" t="s">
        <v>55</v>
      </c>
      <c r="D23" s="280"/>
      <c r="E23" s="8" t="s">
        <v>57</v>
      </c>
      <c r="F23" s="281" t="str">
        <f t="shared" si="4"/>
        <v>E1.P_A</v>
      </c>
      <c r="G23" s="282" t="s">
        <v>58</v>
      </c>
      <c r="H23" s="282" t="s">
        <v>59</v>
      </c>
      <c r="I23" s="1051"/>
      <c r="J23" s="285" t="s">
        <v>212</v>
      </c>
      <c r="K23" s="285" t="str">
        <f t="shared" si="5"/>
        <v>E1.P_A.MR3</v>
      </c>
      <c r="L23" s="286" t="s">
        <v>95</v>
      </c>
      <c r="M23" s="287" t="s">
        <v>213</v>
      </c>
      <c r="N23" s="287" t="s">
        <v>226</v>
      </c>
      <c r="O23" s="287" t="s">
        <v>226</v>
      </c>
      <c r="P23" s="400" t="s">
        <v>87</v>
      </c>
      <c r="Q23" s="378" t="str">
        <f t="shared" si="6"/>
        <v>E1.P_A.MR3-MP02-1</v>
      </c>
      <c r="R23" s="313" t="s">
        <v>227</v>
      </c>
      <c r="S23" s="314" t="s">
        <v>228</v>
      </c>
      <c r="T23" s="293">
        <v>0</v>
      </c>
      <c r="U23" s="294">
        <v>3</v>
      </c>
      <c r="V23" s="293" t="s">
        <v>67</v>
      </c>
      <c r="W23" s="295">
        <v>0</v>
      </c>
      <c r="X23" s="296">
        <v>1</v>
      </c>
      <c r="Y23" s="295">
        <v>1</v>
      </c>
      <c r="Z23" s="297">
        <v>1</v>
      </c>
      <c r="AA23" s="298"/>
      <c r="AB23" s="299"/>
      <c r="AC23" s="299"/>
      <c r="AD23" s="299"/>
      <c r="AE23" s="299"/>
      <c r="AF23" s="299"/>
      <c r="AG23" s="299"/>
      <c r="AH23" s="299"/>
      <c r="AI23" s="299"/>
      <c r="AJ23" s="299"/>
      <c r="AK23" s="299"/>
      <c r="AL23" s="299"/>
      <c r="AM23" s="299"/>
      <c r="AN23" s="299"/>
      <c r="AO23" s="299"/>
      <c r="AP23" s="299"/>
      <c r="AQ23" s="299"/>
      <c r="AR23" s="299"/>
      <c r="AS23" s="299"/>
      <c r="AT23" s="299"/>
      <c r="AU23" s="299"/>
      <c r="AV23" s="299"/>
      <c r="AW23" s="299"/>
      <c r="AX23" s="299"/>
      <c r="AY23" s="299"/>
      <c r="AZ23" s="299"/>
      <c r="BA23" s="299"/>
      <c r="BB23" s="299"/>
      <c r="BC23" s="300"/>
      <c r="BD23" s="301" t="s">
        <v>68</v>
      </c>
      <c r="BI23" s="302"/>
      <c r="BJ23" s="303"/>
      <c r="BK23" s="9" t="s">
        <v>229</v>
      </c>
      <c r="BL23" s="304" t="s">
        <v>230</v>
      </c>
      <c r="BN23" s="12" t="s">
        <v>135</v>
      </c>
      <c r="BO23" s="331" t="s">
        <v>136</v>
      </c>
      <c r="BP23" s="13" t="s">
        <v>231</v>
      </c>
      <c r="BQ23" s="332" t="s">
        <v>232</v>
      </c>
      <c r="BS23" s="87" t="s">
        <v>94</v>
      </c>
      <c r="BT23" s="87" t="s">
        <v>95</v>
      </c>
      <c r="BU23" s="88" t="s">
        <v>221</v>
      </c>
      <c r="BV23" s="87"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7" t="s">
        <v>204</v>
      </c>
      <c r="EC23" s="308" t="s">
        <v>205</v>
      </c>
      <c r="ED23" s="309" t="s">
        <v>532</v>
      </c>
      <c r="EE23" s="358">
        <v>2598</v>
      </c>
      <c r="EF23" s="333">
        <v>3100</v>
      </c>
      <c r="EG23" s="270"/>
      <c r="EH23" s="270"/>
      <c r="EI23" s="270"/>
      <c r="EJ23" s="270"/>
      <c r="EL23" s="831" t="s">
        <v>233</v>
      </c>
      <c r="EM23" s="318" t="s">
        <v>227</v>
      </c>
      <c r="EN23" s="274" t="s">
        <v>228</v>
      </c>
      <c r="EO23" s="274">
        <v>0</v>
      </c>
      <c r="EP23" s="274">
        <v>3</v>
      </c>
      <c r="EQ23" s="275">
        <v>0</v>
      </c>
      <c r="ER23" s="816">
        <v>0</v>
      </c>
      <c r="ES23" s="275">
        <v>1</v>
      </c>
      <c r="ET23" s="833">
        <v>2</v>
      </c>
    </row>
    <row r="24" spans="1:150" ht="48.75" customHeight="1" thickBot="1" x14ac:dyDescent="0.25">
      <c r="A24" s="277" t="s">
        <v>53</v>
      </c>
      <c r="B24" s="278" t="s">
        <v>54</v>
      </c>
      <c r="C24" s="279" t="s">
        <v>55</v>
      </c>
      <c r="D24" s="280"/>
      <c r="E24" s="8" t="s">
        <v>57</v>
      </c>
      <c r="F24" s="281" t="str">
        <f t="shared" si="4"/>
        <v>E1.P_A</v>
      </c>
      <c r="G24" s="282" t="s">
        <v>58</v>
      </c>
      <c r="H24" s="282" t="s">
        <v>59</v>
      </c>
      <c r="I24" s="1051"/>
      <c r="J24" s="285" t="s">
        <v>212</v>
      </c>
      <c r="K24" s="285" t="str">
        <f t="shared" si="5"/>
        <v>E1.P_A.MR3</v>
      </c>
      <c r="L24" s="286" t="s">
        <v>95</v>
      </c>
      <c r="M24" s="287" t="s">
        <v>213</v>
      </c>
      <c r="N24" s="287" t="s">
        <v>226</v>
      </c>
      <c r="O24" s="287" t="s">
        <v>226</v>
      </c>
      <c r="P24" s="400" t="s">
        <v>99</v>
      </c>
      <c r="Q24" s="378" t="str">
        <f t="shared" si="6"/>
        <v>E1.P_A.MR3-MP03-1</v>
      </c>
      <c r="R24" s="313" t="s">
        <v>236</v>
      </c>
      <c r="S24" s="314" t="s">
        <v>237</v>
      </c>
      <c r="T24" s="319">
        <v>1</v>
      </c>
      <c r="U24" s="320">
        <v>1</v>
      </c>
      <c r="V24" s="319" t="s">
        <v>102</v>
      </c>
      <c r="W24" s="295">
        <v>1</v>
      </c>
      <c r="X24" s="296">
        <v>1</v>
      </c>
      <c r="Y24" s="295">
        <v>1</v>
      </c>
      <c r="Z24" s="297">
        <v>1</v>
      </c>
      <c r="AA24" s="324"/>
      <c r="AB24" s="325"/>
      <c r="AC24" s="325"/>
      <c r="AD24" s="325"/>
      <c r="AE24" s="325"/>
      <c r="AF24" s="325"/>
      <c r="AG24" s="325"/>
      <c r="AH24" s="325"/>
      <c r="AI24" s="325"/>
      <c r="AJ24" s="325"/>
      <c r="AK24" s="325"/>
      <c r="AL24" s="325"/>
      <c r="AM24" s="325"/>
      <c r="AN24" s="325"/>
      <c r="AO24" s="325"/>
      <c r="AP24" s="325"/>
      <c r="AQ24" s="325"/>
      <c r="AR24" s="325"/>
      <c r="AS24" s="325"/>
      <c r="AT24" s="325"/>
      <c r="AU24" s="325"/>
      <c r="AV24" s="325"/>
      <c r="AW24" s="325"/>
      <c r="AX24" s="325"/>
      <c r="AY24" s="325"/>
      <c r="AZ24" s="325"/>
      <c r="BA24" s="325"/>
      <c r="BB24" s="325"/>
      <c r="BC24" s="326"/>
      <c r="BD24" s="301" t="s">
        <v>68</v>
      </c>
      <c r="BI24" s="302"/>
      <c r="BJ24" s="303"/>
      <c r="BK24" s="16" t="s">
        <v>238</v>
      </c>
      <c r="BL24" s="373" t="s">
        <v>239</v>
      </c>
      <c r="BN24" s="14" t="s">
        <v>145</v>
      </c>
      <c r="BO24" s="356" t="s">
        <v>146</v>
      </c>
      <c r="BP24" s="15" t="s">
        <v>240</v>
      </c>
      <c r="BQ24" s="357" t="s">
        <v>241</v>
      </c>
      <c r="BS24" s="89" t="s">
        <v>94</v>
      </c>
      <c r="BT24" s="89" t="s">
        <v>95</v>
      </c>
      <c r="BU24" s="88" t="s">
        <v>233</v>
      </c>
      <c r="BV24" s="87"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7" t="s">
        <v>219</v>
      </c>
      <c r="EC24" s="308" t="s">
        <v>220</v>
      </c>
      <c r="ED24" s="309" t="s">
        <v>754</v>
      </c>
      <c r="EE24" s="358">
        <v>1</v>
      </c>
      <c r="EF24" s="333">
        <v>3</v>
      </c>
      <c r="EG24" s="270"/>
      <c r="EH24" s="270"/>
      <c r="EI24" s="270"/>
      <c r="EJ24" s="270"/>
      <c r="EL24" s="831" t="s">
        <v>242</v>
      </c>
      <c r="EM24" s="318" t="s">
        <v>236</v>
      </c>
      <c r="EN24" s="274" t="s">
        <v>237</v>
      </c>
      <c r="EO24" s="275">
        <v>100</v>
      </c>
      <c r="EP24" s="275">
        <v>100</v>
      </c>
      <c r="EQ24" s="275">
        <v>100</v>
      </c>
      <c r="ER24" s="275">
        <v>100</v>
      </c>
      <c r="ES24" s="275">
        <v>100</v>
      </c>
      <c r="ET24" s="829">
        <v>100</v>
      </c>
    </row>
    <row r="25" spans="1:150" ht="54" customHeight="1" thickBot="1" x14ac:dyDescent="0.25">
      <c r="A25" s="277" t="s">
        <v>53</v>
      </c>
      <c r="B25" s="278" t="s">
        <v>54</v>
      </c>
      <c r="C25" s="279" t="s">
        <v>55</v>
      </c>
      <c r="D25" s="280"/>
      <c r="E25" s="8" t="s">
        <v>57</v>
      </c>
      <c r="F25" s="281" t="str">
        <f t="shared" si="4"/>
        <v>E1.P_A</v>
      </c>
      <c r="G25" s="282" t="s">
        <v>58</v>
      </c>
      <c r="H25" s="282" t="s">
        <v>59</v>
      </c>
      <c r="I25" s="1051"/>
      <c r="J25" s="285" t="s">
        <v>212</v>
      </c>
      <c r="K25" s="285" t="str">
        <f t="shared" si="5"/>
        <v>E1.P_A.MR3</v>
      </c>
      <c r="L25" s="286" t="s">
        <v>95</v>
      </c>
      <c r="M25" s="287" t="s">
        <v>213</v>
      </c>
      <c r="N25" s="287" t="s">
        <v>226</v>
      </c>
      <c r="O25" s="287" t="s">
        <v>226</v>
      </c>
      <c r="P25" s="400" t="s">
        <v>112</v>
      </c>
      <c r="Q25" s="378" t="str">
        <f t="shared" si="6"/>
        <v>E1.P_A.MR3-MP04-1</v>
      </c>
      <c r="R25" s="313" t="s">
        <v>247</v>
      </c>
      <c r="S25" s="314" t="s">
        <v>248</v>
      </c>
      <c r="T25" s="293">
        <v>3</v>
      </c>
      <c r="U25" s="294">
        <v>3</v>
      </c>
      <c r="V25" s="293" t="s">
        <v>102</v>
      </c>
      <c r="W25" s="295">
        <v>3</v>
      </c>
      <c r="X25" s="296">
        <v>3</v>
      </c>
      <c r="Y25" s="295">
        <v>3</v>
      </c>
      <c r="Z25" s="297">
        <v>3</v>
      </c>
      <c r="AA25" s="298"/>
      <c r="AB25" s="299"/>
      <c r="AC25" s="299"/>
      <c r="AD25" s="299"/>
      <c r="AE25" s="299"/>
      <c r="AF25" s="299"/>
      <c r="AG25" s="299"/>
      <c r="AH25" s="299"/>
      <c r="AI25" s="299"/>
      <c r="AJ25" s="299"/>
      <c r="AK25" s="299"/>
      <c r="AL25" s="299"/>
      <c r="AM25" s="299"/>
      <c r="AN25" s="299"/>
      <c r="AO25" s="299"/>
      <c r="AP25" s="299"/>
      <c r="AQ25" s="299"/>
      <c r="AR25" s="299"/>
      <c r="AS25" s="299"/>
      <c r="AT25" s="299"/>
      <c r="AU25" s="299"/>
      <c r="AV25" s="299"/>
      <c r="AW25" s="299"/>
      <c r="AX25" s="299"/>
      <c r="AY25" s="299"/>
      <c r="AZ25" s="299"/>
      <c r="BA25" s="299"/>
      <c r="BB25" s="299"/>
      <c r="BC25" s="300"/>
      <c r="BD25" s="301" t="s">
        <v>68</v>
      </c>
      <c r="BI25" s="379" t="s">
        <v>90</v>
      </c>
      <c r="BJ25" s="380" t="s">
        <v>91</v>
      </c>
      <c r="BK25" s="4" t="s">
        <v>249</v>
      </c>
      <c r="BL25" s="267" t="s">
        <v>250</v>
      </c>
      <c r="BN25" s="14" t="s">
        <v>159</v>
      </c>
      <c r="BO25" s="356" t="s">
        <v>160</v>
      </c>
      <c r="BP25" s="15" t="s">
        <v>251</v>
      </c>
      <c r="BQ25" s="357" t="s">
        <v>252</v>
      </c>
      <c r="BS25" s="89" t="s">
        <v>94</v>
      </c>
      <c r="BT25" s="89" t="s">
        <v>95</v>
      </c>
      <c r="BU25" s="88" t="s">
        <v>242</v>
      </c>
      <c r="BV25" s="87"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7" t="s">
        <v>231</v>
      </c>
      <c r="EC25" s="308" t="s">
        <v>232</v>
      </c>
      <c r="ED25" s="309" t="s">
        <v>754</v>
      </c>
      <c r="EE25" s="358">
        <v>1</v>
      </c>
      <c r="EF25" s="333">
        <v>1</v>
      </c>
      <c r="EG25" s="270"/>
      <c r="EH25" s="270"/>
      <c r="EI25" s="270"/>
      <c r="EJ25" s="270"/>
      <c r="EL25" s="831" t="s">
        <v>253</v>
      </c>
      <c r="EM25" s="318" t="s">
        <v>247</v>
      </c>
      <c r="EN25" s="274" t="s">
        <v>248</v>
      </c>
      <c r="EO25" s="274">
        <v>3</v>
      </c>
      <c r="EP25" s="274">
        <v>3</v>
      </c>
      <c r="EQ25" s="275">
        <v>3</v>
      </c>
      <c r="ER25" s="275">
        <v>3</v>
      </c>
      <c r="ES25" s="275">
        <v>3</v>
      </c>
      <c r="ET25" s="829">
        <v>3</v>
      </c>
    </row>
    <row r="26" spans="1:150" ht="37.5" customHeight="1" thickBot="1" x14ac:dyDescent="0.25">
      <c r="A26" s="277" t="s">
        <v>53</v>
      </c>
      <c r="B26" s="278" t="s">
        <v>54</v>
      </c>
      <c r="C26" s="279" t="s">
        <v>55</v>
      </c>
      <c r="D26" s="280"/>
      <c r="E26" s="8" t="s">
        <v>57</v>
      </c>
      <c r="F26" s="281" t="str">
        <f t="shared" si="4"/>
        <v>E1.P_A</v>
      </c>
      <c r="G26" s="282" t="s">
        <v>58</v>
      </c>
      <c r="H26" s="282" t="s">
        <v>59</v>
      </c>
      <c r="I26" s="1052"/>
      <c r="J26" s="401" t="s">
        <v>212</v>
      </c>
      <c r="K26" s="401" t="str">
        <f t="shared" si="5"/>
        <v>E1.P_A.MR3</v>
      </c>
      <c r="L26" s="387" t="s">
        <v>95</v>
      </c>
      <c r="M26" s="287" t="s">
        <v>213</v>
      </c>
      <c r="N26" s="388" t="s">
        <v>226</v>
      </c>
      <c r="O26" s="388" t="s">
        <v>226</v>
      </c>
      <c r="P26" s="400" t="s">
        <v>122</v>
      </c>
      <c r="Q26" s="402" t="str">
        <f t="shared" si="6"/>
        <v>E1.P_A.MR3-MP05-1</v>
      </c>
      <c r="R26" s="336" t="s">
        <v>256</v>
      </c>
      <c r="S26" s="337" t="s">
        <v>257</v>
      </c>
      <c r="T26" s="338">
        <v>0</v>
      </c>
      <c r="U26" s="339">
        <v>1</v>
      </c>
      <c r="V26" s="351" t="s">
        <v>67</v>
      </c>
      <c r="W26" s="353">
        <v>0</v>
      </c>
      <c r="X26" s="354">
        <v>0</v>
      </c>
      <c r="Y26" s="403">
        <v>0.5</v>
      </c>
      <c r="Z26" s="404">
        <v>0.5</v>
      </c>
      <c r="AA26" s="298"/>
      <c r="AB26" s="299"/>
      <c r="AC26" s="299"/>
      <c r="AD26" s="299"/>
      <c r="AE26" s="299"/>
      <c r="AF26" s="299"/>
      <c r="AG26" s="299"/>
      <c r="AH26" s="299"/>
      <c r="AI26" s="299"/>
      <c r="AJ26" s="299"/>
      <c r="AK26" s="299"/>
      <c r="AL26" s="299"/>
      <c r="AM26" s="299"/>
      <c r="AN26" s="299"/>
      <c r="AO26" s="299"/>
      <c r="AP26" s="299"/>
      <c r="AQ26" s="299"/>
      <c r="AR26" s="299"/>
      <c r="AS26" s="299"/>
      <c r="AT26" s="299"/>
      <c r="AU26" s="299"/>
      <c r="AV26" s="299"/>
      <c r="AW26" s="299"/>
      <c r="AX26" s="299"/>
      <c r="AY26" s="299"/>
      <c r="AZ26" s="299"/>
      <c r="BA26" s="299"/>
      <c r="BB26" s="299"/>
      <c r="BC26" s="300"/>
      <c r="BD26" s="301" t="s">
        <v>68</v>
      </c>
      <c r="BI26" s="302"/>
      <c r="BJ26" s="303"/>
      <c r="BK26" s="9" t="s">
        <v>258</v>
      </c>
      <c r="BL26" s="304" t="s">
        <v>259</v>
      </c>
      <c r="BN26" s="14" t="s">
        <v>171</v>
      </c>
      <c r="BO26" s="356" t="s">
        <v>172</v>
      </c>
      <c r="BP26" s="15" t="s">
        <v>260</v>
      </c>
      <c r="BQ26" s="357" t="s">
        <v>261</v>
      </c>
      <c r="BS26" s="89" t="s">
        <v>94</v>
      </c>
      <c r="BT26" s="89" t="s">
        <v>95</v>
      </c>
      <c r="BU26" s="88" t="s">
        <v>253</v>
      </c>
      <c r="BV26" s="87"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7" t="s">
        <v>240</v>
      </c>
      <c r="EC26" s="308" t="s">
        <v>241</v>
      </c>
      <c r="ED26" s="309" t="s">
        <v>774</v>
      </c>
      <c r="EE26" s="358">
        <v>952</v>
      </c>
      <c r="EF26" s="333">
        <v>952</v>
      </c>
      <c r="EG26" s="270"/>
      <c r="EH26" s="270"/>
      <c r="EI26" s="270"/>
      <c r="EJ26" s="270"/>
      <c r="EL26" s="831" t="s">
        <v>262</v>
      </c>
      <c r="EM26" s="318" t="s">
        <v>256</v>
      </c>
      <c r="EN26" s="274" t="s">
        <v>257</v>
      </c>
      <c r="EO26" s="274">
        <v>0</v>
      </c>
      <c r="EP26" s="274">
        <v>1</v>
      </c>
      <c r="EQ26" s="275">
        <v>0</v>
      </c>
      <c r="ER26" s="275">
        <v>0</v>
      </c>
      <c r="ES26" s="276">
        <v>0.5</v>
      </c>
      <c r="ET26" s="832">
        <v>0.5</v>
      </c>
    </row>
    <row r="27" spans="1:150" ht="81" customHeight="1" thickBot="1" x14ac:dyDescent="0.25">
      <c r="A27" s="277" t="s">
        <v>53</v>
      </c>
      <c r="B27" s="278" t="s">
        <v>54</v>
      </c>
      <c r="C27" s="279" t="s">
        <v>55</v>
      </c>
      <c r="D27" s="280"/>
      <c r="E27" s="8" t="s">
        <v>57</v>
      </c>
      <c r="F27" s="281" t="str">
        <f t="shared" si="4"/>
        <v>E1.P_A</v>
      </c>
      <c r="G27" s="282" t="s">
        <v>58</v>
      </c>
      <c r="H27" s="282" t="s">
        <v>59</v>
      </c>
      <c r="I27" s="405" t="s">
        <v>267</v>
      </c>
      <c r="J27" s="398" t="s">
        <v>268</v>
      </c>
      <c r="K27" s="399" t="str">
        <f t="shared" si="5"/>
        <v>E1.P_A.MR4</v>
      </c>
      <c r="L27" s="361" t="s">
        <v>108</v>
      </c>
      <c r="M27" s="362" t="s">
        <v>269</v>
      </c>
      <c r="N27" s="406">
        <v>0</v>
      </c>
      <c r="O27" s="407">
        <v>0.04</v>
      </c>
      <c r="P27" s="408" t="s">
        <v>64</v>
      </c>
      <c r="Q27" s="249" t="str">
        <f t="shared" si="6"/>
        <v>E1.P_A.MR4-MP01-1</v>
      </c>
      <c r="R27" s="367" t="s">
        <v>270</v>
      </c>
      <c r="S27" s="368" t="s">
        <v>271</v>
      </c>
      <c r="T27" s="369">
        <v>2</v>
      </c>
      <c r="U27" s="370">
        <v>2</v>
      </c>
      <c r="V27" s="369" t="s">
        <v>102</v>
      </c>
      <c r="W27" s="257">
        <v>0.5</v>
      </c>
      <c r="X27" s="256">
        <v>0.05</v>
      </c>
      <c r="Y27" s="257">
        <v>0.5</v>
      </c>
      <c r="Z27" s="258">
        <v>0.5</v>
      </c>
      <c r="AA27" s="298"/>
      <c r="AB27" s="299"/>
      <c r="AC27" s="299"/>
      <c r="AD27" s="299"/>
      <c r="AE27" s="299"/>
      <c r="AF27" s="299"/>
      <c r="AG27" s="299"/>
      <c r="AH27" s="299"/>
      <c r="AI27" s="299"/>
      <c r="AJ27" s="299"/>
      <c r="AK27" s="299"/>
      <c r="AL27" s="299"/>
      <c r="AM27" s="299"/>
      <c r="AN27" s="299"/>
      <c r="AO27" s="299"/>
      <c r="AP27" s="299"/>
      <c r="AQ27" s="299"/>
      <c r="AR27" s="299"/>
      <c r="AS27" s="299"/>
      <c r="AT27" s="299"/>
      <c r="AU27" s="299"/>
      <c r="AV27" s="299"/>
      <c r="AW27" s="299"/>
      <c r="AX27" s="299"/>
      <c r="AY27" s="299"/>
      <c r="AZ27" s="299"/>
      <c r="BA27" s="299"/>
      <c r="BB27" s="299"/>
      <c r="BC27" s="300"/>
      <c r="BD27" s="301" t="s">
        <v>68</v>
      </c>
      <c r="BI27" s="302"/>
      <c r="BJ27" s="303"/>
      <c r="BK27" s="9" t="s">
        <v>272</v>
      </c>
      <c r="BL27" s="304" t="s">
        <v>273</v>
      </c>
      <c r="BN27" s="14" t="s">
        <v>180</v>
      </c>
      <c r="BO27" s="356" t="s">
        <v>181</v>
      </c>
      <c r="BP27" s="15" t="s">
        <v>274</v>
      </c>
      <c r="BQ27" s="357" t="s">
        <v>275</v>
      </c>
      <c r="BS27" s="89" t="s">
        <v>94</v>
      </c>
      <c r="BT27" s="89" t="s">
        <v>95</v>
      </c>
      <c r="BU27" s="88" t="s">
        <v>262</v>
      </c>
      <c r="BV27" s="87"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7" t="s">
        <v>251</v>
      </c>
      <c r="EC27" s="308" t="s">
        <v>252</v>
      </c>
      <c r="ED27" s="309" t="s">
        <v>804</v>
      </c>
      <c r="EE27" s="358">
        <v>164</v>
      </c>
      <c r="EF27" s="333">
        <v>131</v>
      </c>
      <c r="EG27" s="270"/>
      <c r="EH27" s="270"/>
      <c r="EI27" s="270"/>
      <c r="EJ27" s="270"/>
      <c r="EL27" s="826" t="s">
        <v>276</v>
      </c>
      <c r="EM27" s="318" t="s">
        <v>270</v>
      </c>
      <c r="EN27" s="274" t="s">
        <v>271</v>
      </c>
      <c r="EO27" s="274">
        <v>2</v>
      </c>
      <c r="EP27" s="274">
        <v>2</v>
      </c>
      <c r="EQ27" s="810">
        <v>0.5</v>
      </c>
      <c r="ER27" s="810">
        <v>0.5</v>
      </c>
      <c r="ES27" s="810">
        <v>0.5</v>
      </c>
      <c r="ET27" s="834">
        <v>0.5</v>
      </c>
    </row>
    <row r="28" spans="1:150" ht="66" customHeight="1" thickBot="1" x14ac:dyDescent="0.25">
      <c r="A28" s="277" t="s">
        <v>53</v>
      </c>
      <c r="B28" s="278" t="s">
        <v>54</v>
      </c>
      <c r="C28" s="279" t="s">
        <v>55</v>
      </c>
      <c r="D28" s="280"/>
      <c r="E28" s="8" t="s">
        <v>57</v>
      </c>
      <c r="F28" s="281" t="str">
        <f t="shared" si="4"/>
        <v>E1.P_A</v>
      </c>
      <c r="G28" s="282" t="s">
        <v>58</v>
      </c>
      <c r="H28" s="282" t="s">
        <v>59</v>
      </c>
      <c r="I28" s="409"/>
      <c r="J28" s="285" t="s">
        <v>268</v>
      </c>
      <c r="K28" s="285" t="str">
        <f t="shared" si="5"/>
        <v>E1.P_A.MR4</v>
      </c>
      <c r="L28" s="410" t="s">
        <v>108</v>
      </c>
      <c r="M28" s="411" t="s">
        <v>269</v>
      </c>
      <c r="N28" s="412">
        <v>0</v>
      </c>
      <c r="O28" s="413">
        <v>0.04</v>
      </c>
      <c r="P28" s="408" t="s">
        <v>87</v>
      </c>
      <c r="Q28" s="290" t="str">
        <f t="shared" si="6"/>
        <v>E1.P_A.MR4-MP02-1</v>
      </c>
      <c r="R28" s="313" t="s">
        <v>281</v>
      </c>
      <c r="S28" s="314" t="s">
        <v>282</v>
      </c>
      <c r="T28" s="293">
        <v>1</v>
      </c>
      <c r="U28" s="294">
        <v>3</v>
      </c>
      <c r="V28" s="293" t="s">
        <v>67</v>
      </c>
      <c r="W28" s="321">
        <v>0.75</v>
      </c>
      <c r="X28" s="322">
        <v>0.75</v>
      </c>
      <c r="Y28" s="321">
        <v>0.75</v>
      </c>
      <c r="Z28" s="323">
        <v>0.75</v>
      </c>
      <c r="AA28" s="298"/>
      <c r="AB28" s="299"/>
      <c r="AC28" s="299"/>
      <c r="AD28" s="299"/>
      <c r="AE28" s="299"/>
      <c r="AF28" s="299"/>
      <c r="AG28" s="299"/>
      <c r="AH28" s="299"/>
      <c r="AI28" s="299"/>
      <c r="AJ28" s="299"/>
      <c r="AK28" s="299"/>
      <c r="AL28" s="299"/>
      <c r="AM28" s="299"/>
      <c r="AN28" s="299"/>
      <c r="AO28" s="299"/>
      <c r="AP28" s="299"/>
      <c r="AQ28" s="299"/>
      <c r="AR28" s="299"/>
      <c r="AS28" s="299"/>
      <c r="AT28" s="299"/>
      <c r="AU28" s="299"/>
      <c r="AV28" s="299"/>
      <c r="AW28" s="299"/>
      <c r="AX28" s="299"/>
      <c r="AY28" s="299"/>
      <c r="AZ28" s="299"/>
      <c r="BA28" s="299"/>
      <c r="BB28" s="299"/>
      <c r="BC28" s="300"/>
      <c r="BD28" s="301" t="s">
        <v>68</v>
      </c>
      <c r="BI28" s="302"/>
      <c r="BJ28" s="303"/>
      <c r="BK28" s="9" t="s">
        <v>283</v>
      </c>
      <c r="BL28" s="304" t="s">
        <v>284</v>
      </c>
      <c r="BN28" s="14" t="s">
        <v>191</v>
      </c>
      <c r="BO28" s="356" t="s">
        <v>192</v>
      </c>
      <c r="BP28" s="15" t="s">
        <v>285</v>
      </c>
      <c r="BQ28" s="357" t="s">
        <v>286</v>
      </c>
      <c r="BS28" s="87" t="s">
        <v>107</v>
      </c>
      <c r="BT28" s="87" t="s">
        <v>108</v>
      </c>
      <c r="BU28" s="88" t="s">
        <v>276</v>
      </c>
      <c r="BV28" s="87"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7" t="s">
        <v>260</v>
      </c>
      <c r="EC28" s="308" t="s">
        <v>261</v>
      </c>
      <c r="ED28" s="309" t="s">
        <v>532</v>
      </c>
      <c r="EE28" s="358">
        <v>260</v>
      </c>
      <c r="EF28" s="333">
        <v>318</v>
      </c>
      <c r="EG28" s="270"/>
      <c r="EH28" s="270"/>
      <c r="EI28" s="270"/>
      <c r="EJ28" s="270"/>
      <c r="EL28" s="826" t="s">
        <v>287</v>
      </c>
      <c r="EM28" s="318" t="s">
        <v>281</v>
      </c>
      <c r="EN28" s="274" t="s">
        <v>282</v>
      </c>
      <c r="EO28" s="274">
        <v>1</v>
      </c>
      <c r="EP28" s="274">
        <v>3</v>
      </c>
      <c r="EQ28" s="329">
        <v>0.75</v>
      </c>
      <c r="ER28" s="329">
        <v>0.75</v>
      </c>
      <c r="ES28" s="329">
        <v>0.75</v>
      </c>
      <c r="ET28" s="828">
        <v>0.75</v>
      </c>
    </row>
    <row r="29" spans="1:150" ht="64.5" customHeight="1" thickBot="1" x14ac:dyDescent="0.25">
      <c r="A29" s="277" t="s">
        <v>53</v>
      </c>
      <c r="B29" s="278" t="s">
        <v>54</v>
      </c>
      <c r="C29" s="279" t="s">
        <v>55</v>
      </c>
      <c r="D29" s="280"/>
      <c r="E29" s="8" t="s">
        <v>57</v>
      </c>
      <c r="F29" s="281" t="str">
        <f t="shared" si="4"/>
        <v>E1.P_A</v>
      </c>
      <c r="G29" s="282" t="s">
        <v>58</v>
      </c>
      <c r="H29" s="282" t="s">
        <v>59</v>
      </c>
      <c r="I29" s="409"/>
      <c r="J29" s="285" t="s">
        <v>268</v>
      </c>
      <c r="K29" s="285" t="str">
        <f t="shared" si="5"/>
        <v>E1.P_A.MR4</v>
      </c>
      <c r="L29" s="410" t="s">
        <v>108</v>
      </c>
      <c r="M29" s="411" t="s">
        <v>269</v>
      </c>
      <c r="N29" s="412">
        <v>0</v>
      </c>
      <c r="O29" s="413">
        <v>0.04</v>
      </c>
      <c r="P29" s="408" t="s">
        <v>99</v>
      </c>
      <c r="Q29" s="290" t="str">
        <f t="shared" si="6"/>
        <v>E1.P_A.MR4-MP03-1</v>
      </c>
      <c r="R29" s="313" t="s">
        <v>292</v>
      </c>
      <c r="S29" s="314" t="s">
        <v>293</v>
      </c>
      <c r="T29" s="293">
        <v>1</v>
      </c>
      <c r="U29" s="294">
        <v>3</v>
      </c>
      <c r="V29" s="293" t="s">
        <v>67</v>
      </c>
      <c r="W29" s="321">
        <v>0.75</v>
      </c>
      <c r="X29" s="322">
        <v>0.75</v>
      </c>
      <c r="Y29" s="321">
        <v>0.75</v>
      </c>
      <c r="Z29" s="323">
        <v>0.75</v>
      </c>
      <c r="AA29" s="298"/>
      <c r="AB29" s="299"/>
      <c r="AC29" s="299"/>
      <c r="AD29" s="299"/>
      <c r="AE29" s="299"/>
      <c r="AF29" s="299"/>
      <c r="AG29" s="299"/>
      <c r="AH29" s="299"/>
      <c r="AI29" s="299"/>
      <c r="AJ29" s="299"/>
      <c r="AK29" s="299"/>
      <c r="AL29" s="299"/>
      <c r="AM29" s="299"/>
      <c r="AN29" s="299"/>
      <c r="AO29" s="299"/>
      <c r="AP29" s="299"/>
      <c r="AQ29" s="299"/>
      <c r="AR29" s="299"/>
      <c r="AS29" s="299"/>
      <c r="AT29" s="299"/>
      <c r="AU29" s="299"/>
      <c r="AV29" s="299"/>
      <c r="AW29" s="299"/>
      <c r="AX29" s="299"/>
      <c r="AY29" s="299"/>
      <c r="AZ29" s="299"/>
      <c r="BA29" s="299"/>
      <c r="BB29" s="299"/>
      <c r="BC29" s="300"/>
      <c r="BD29" s="301" t="s">
        <v>68</v>
      </c>
      <c r="BI29" s="302"/>
      <c r="BJ29" s="303"/>
      <c r="BK29" s="9" t="s">
        <v>294</v>
      </c>
      <c r="BL29" s="304" t="s">
        <v>295</v>
      </c>
      <c r="BN29" s="14" t="s">
        <v>202</v>
      </c>
      <c r="BO29" s="356" t="s">
        <v>203</v>
      </c>
      <c r="BP29" s="15" t="s">
        <v>296</v>
      </c>
      <c r="BQ29" s="357" t="s">
        <v>297</v>
      </c>
      <c r="BS29" s="89" t="s">
        <v>107</v>
      </c>
      <c r="BT29" s="89" t="s">
        <v>108</v>
      </c>
      <c r="BU29" s="88" t="s">
        <v>287</v>
      </c>
      <c r="BV29" s="87"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7" t="s">
        <v>274</v>
      </c>
      <c r="EC29" s="308" t="s">
        <v>275</v>
      </c>
      <c r="ED29" s="309" t="s">
        <v>829</v>
      </c>
      <c r="EE29" s="310">
        <v>4.75</v>
      </c>
      <c r="EF29" s="333">
        <v>4.5</v>
      </c>
      <c r="EG29" s="270"/>
      <c r="EH29" s="270"/>
      <c r="EI29" s="270"/>
      <c r="EJ29" s="270"/>
      <c r="EL29" s="826" t="s">
        <v>298</v>
      </c>
      <c r="EM29" s="318" t="s">
        <v>292</v>
      </c>
      <c r="EN29" s="274" t="s">
        <v>293</v>
      </c>
      <c r="EO29" s="274">
        <v>1</v>
      </c>
      <c r="EP29" s="274">
        <v>3</v>
      </c>
      <c r="EQ29" s="329">
        <v>0.75</v>
      </c>
      <c r="ER29" s="329">
        <v>0.75</v>
      </c>
      <c r="ES29" s="329">
        <v>0.75</v>
      </c>
      <c r="ET29" s="828">
        <v>0.75</v>
      </c>
    </row>
    <row r="30" spans="1:150" ht="52.5" customHeight="1" thickBot="1" x14ac:dyDescent="0.25">
      <c r="A30" s="277" t="s">
        <v>53</v>
      </c>
      <c r="B30" s="278" t="s">
        <v>54</v>
      </c>
      <c r="C30" s="279" t="s">
        <v>55</v>
      </c>
      <c r="D30" s="280"/>
      <c r="E30" s="8" t="s">
        <v>57</v>
      </c>
      <c r="F30" s="281" t="str">
        <f t="shared" si="4"/>
        <v>E1.P_A</v>
      </c>
      <c r="G30" s="282" t="s">
        <v>58</v>
      </c>
      <c r="H30" s="282" t="s">
        <v>59</v>
      </c>
      <c r="I30" s="409"/>
      <c r="J30" s="285" t="s">
        <v>268</v>
      </c>
      <c r="K30" s="285" t="str">
        <f t="shared" si="5"/>
        <v>E1.P_A.MR4</v>
      </c>
      <c r="L30" s="410" t="s">
        <v>108</v>
      </c>
      <c r="M30" s="411" t="s">
        <v>269</v>
      </c>
      <c r="N30" s="412">
        <v>0</v>
      </c>
      <c r="O30" s="413">
        <v>0.04</v>
      </c>
      <c r="P30" s="408" t="s">
        <v>112</v>
      </c>
      <c r="Q30" s="290" t="str">
        <f t="shared" si="6"/>
        <v>E1.P_A.MR4-MP04-1</v>
      </c>
      <c r="R30" s="313" t="s">
        <v>304</v>
      </c>
      <c r="S30" s="314" t="s">
        <v>305</v>
      </c>
      <c r="T30" s="293">
        <v>0</v>
      </c>
      <c r="U30" s="294">
        <v>1</v>
      </c>
      <c r="V30" s="293" t="s">
        <v>67</v>
      </c>
      <c r="W30" s="321">
        <v>0.25</v>
      </c>
      <c r="X30" s="322">
        <v>0.25</v>
      </c>
      <c r="Y30" s="321">
        <v>0.25</v>
      </c>
      <c r="Z30" s="323">
        <v>0.25</v>
      </c>
      <c r="AA30" s="298"/>
      <c r="AB30" s="299"/>
      <c r="AC30" s="299"/>
      <c r="AD30" s="299"/>
      <c r="AE30" s="299"/>
      <c r="AF30" s="299"/>
      <c r="AG30" s="299"/>
      <c r="AH30" s="299"/>
      <c r="AI30" s="299"/>
      <c r="AJ30" s="299"/>
      <c r="AK30" s="299"/>
      <c r="AL30" s="299"/>
      <c r="AM30" s="299"/>
      <c r="AN30" s="299"/>
      <c r="AO30" s="299"/>
      <c r="AP30" s="299"/>
      <c r="AQ30" s="299"/>
      <c r="AR30" s="299"/>
      <c r="AS30" s="299"/>
      <c r="AT30" s="299"/>
      <c r="AU30" s="299"/>
      <c r="AV30" s="299"/>
      <c r="AW30" s="299"/>
      <c r="AX30" s="299"/>
      <c r="AY30" s="299"/>
      <c r="AZ30" s="299"/>
      <c r="BA30" s="299"/>
      <c r="BB30" s="299"/>
      <c r="BC30" s="300"/>
      <c r="BD30" s="301" t="s">
        <v>68</v>
      </c>
      <c r="BI30" s="302"/>
      <c r="BJ30" s="303"/>
      <c r="BK30" s="9" t="s">
        <v>306</v>
      </c>
      <c r="BL30" s="304" t="s">
        <v>307</v>
      </c>
      <c r="BN30" s="14" t="s">
        <v>217</v>
      </c>
      <c r="BO30" s="356" t="s">
        <v>218</v>
      </c>
      <c r="BP30" s="15" t="s">
        <v>308</v>
      </c>
      <c r="BQ30" s="357" t="s">
        <v>309</v>
      </c>
      <c r="BS30" s="89" t="s">
        <v>107</v>
      </c>
      <c r="BT30" s="89" t="s">
        <v>108</v>
      </c>
      <c r="BU30" s="88" t="s">
        <v>298</v>
      </c>
      <c r="BV30" s="87"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7" t="s">
        <v>285</v>
      </c>
      <c r="EC30" s="308" t="s">
        <v>286</v>
      </c>
      <c r="ED30" s="309" t="s">
        <v>872</v>
      </c>
      <c r="EE30" s="358">
        <v>184</v>
      </c>
      <c r="EF30" s="358">
        <v>230</v>
      </c>
      <c r="EG30" s="270"/>
      <c r="EH30" s="270"/>
      <c r="EI30" s="270"/>
      <c r="EJ30" s="270"/>
      <c r="EL30" s="826" t="s">
        <v>310</v>
      </c>
      <c r="EM30" s="318" t="s">
        <v>304</v>
      </c>
      <c r="EN30" s="274" t="s">
        <v>305</v>
      </c>
      <c r="EO30" s="274">
        <v>0</v>
      </c>
      <c r="EP30" s="274">
        <v>1</v>
      </c>
      <c r="EQ30" s="329">
        <v>0.25</v>
      </c>
      <c r="ER30" s="329">
        <v>0.25</v>
      </c>
      <c r="ES30" s="329">
        <v>0.25</v>
      </c>
      <c r="ET30" s="828">
        <v>0.25</v>
      </c>
    </row>
    <row r="31" spans="1:150" ht="75" customHeight="1" thickBot="1" x14ac:dyDescent="0.25">
      <c r="A31" s="277" t="s">
        <v>53</v>
      </c>
      <c r="B31" s="278" t="s">
        <v>54</v>
      </c>
      <c r="C31" s="279" t="s">
        <v>55</v>
      </c>
      <c r="D31" s="280"/>
      <c r="E31" s="8" t="s">
        <v>57</v>
      </c>
      <c r="F31" s="281" t="str">
        <f t="shared" si="4"/>
        <v>E1.P_A</v>
      </c>
      <c r="G31" s="282" t="s">
        <v>58</v>
      </c>
      <c r="H31" s="282" t="s">
        <v>59</v>
      </c>
      <c r="I31" s="414"/>
      <c r="J31" s="285" t="s">
        <v>268</v>
      </c>
      <c r="K31" s="285" t="str">
        <f t="shared" si="5"/>
        <v>E1.P_A.MR4</v>
      </c>
      <c r="L31" s="410" t="s">
        <v>108</v>
      </c>
      <c r="M31" s="411" t="s">
        <v>269</v>
      </c>
      <c r="N31" s="415">
        <v>0</v>
      </c>
      <c r="O31" s="416">
        <v>0.04</v>
      </c>
      <c r="P31" s="408" t="s">
        <v>122</v>
      </c>
      <c r="Q31" s="348" t="str">
        <f t="shared" si="6"/>
        <v>E1.P_A.MR4-MP05-1</v>
      </c>
      <c r="R31" s="336" t="s">
        <v>315</v>
      </c>
      <c r="S31" s="337" t="s">
        <v>316</v>
      </c>
      <c r="T31" s="338">
        <v>120</v>
      </c>
      <c r="U31" s="339">
        <v>1500</v>
      </c>
      <c r="V31" s="351" t="s">
        <v>67</v>
      </c>
      <c r="W31" s="353">
        <v>375</v>
      </c>
      <c r="X31" s="354">
        <v>375</v>
      </c>
      <c r="Y31" s="353">
        <v>375</v>
      </c>
      <c r="Z31" s="355">
        <v>375</v>
      </c>
      <c r="AA31" s="298"/>
      <c r="AB31" s="299"/>
      <c r="AC31" s="299"/>
      <c r="AD31" s="299"/>
      <c r="AE31" s="299"/>
      <c r="AF31" s="299"/>
      <c r="AG31" s="299"/>
      <c r="AH31" s="299"/>
      <c r="AI31" s="299"/>
      <c r="AJ31" s="299"/>
      <c r="AK31" s="299"/>
      <c r="AL31" s="299"/>
      <c r="AM31" s="299"/>
      <c r="AN31" s="299"/>
      <c r="AO31" s="299"/>
      <c r="AP31" s="299"/>
      <c r="AQ31" s="299"/>
      <c r="AR31" s="299"/>
      <c r="AS31" s="299"/>
      <c r="AT31" s="299"/>
      <c r="AU31" s="299"/>
      <c r="AV31" s="299"/>
      <c r="AW31" s="299"/>
      <c r="AX31" s="299"/>
      <c r="AY31" s="299"/>
      <c r="AZ31" s="299"/>
      <c r="BA31" s="299"/>
      <c r="BB31" s="299"/>
      <c r="BC31" s="300"/>
      <c r="BD31" s="301" t="s">
        <v>68</v>
      </c>
      <c r="BI31" s="302"/>
      <c r="BJ31" s="303"/>
      <c r="BK31" s="9" t="s">
        <v>317</v>
      </c>
      <c r="BL31" s="304" t="s">
        <v>318</v>
      </c>
      <c r="BN31" s="14" t="s">
        <v>229</v>
      </c>
      <c r="BO31" s="356" t="s">
        <v>230</v>
      </c>
      <c r="BP31" s="15" t="s">
        <v>319</v>
      </c>
      <c r="BQ31" s="269" t="s">
        <v>320</v>
      </c>
      <c r="BS31" s="89" t="s">
        <v>107</v>
      </c>
      <c r="BT31" s="89" t="s">
        <v>108</v>
      </c>
      <c r="BU31" s="88" t="s">
        <v>310</v>
      </c>
      <c r="BV31" s="87"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7" t="s">
        <v>296</v>
      </c>
      <c r="EC31" s="308" t="s">
        <v>297</v>
      </c>
      <c r="ED31" s="309" t="s">
        <v>890</v>
      </c>
      <c r="EE31" s="358">
        <v>0</v>
      </c>
      <c r="EF31" s="358">
        <v>80</v>
      </c>
      <c r="EG31" s="270"/>
      <c r="EH31" s="270"/>
      <c r="EI31" s="270"/>
      <c r="EJ31" s="270"/>
      <c r="EL31" s="826" t="s">
        <v>321</v>
      </c>
      <c r="EM31" s="318" t="s">
        <v>315</v>
      </c>
      <c r="EN31" s="274" t="s">
        <v>316</v>
      </c>
      <c r="EO31" s="274">
        <v>120</v>
      </c>
      <c r="EP31" s="274">
        <v>1500</v>
      </c>
      <c r="EQ31" s="275">
        <v>375</v>
      </c>
      <c r="ER31" s="275">
        <v>375</v>
      </c>
      <c r="ES31" s="275">
        <v>375</v>
      </c>
      <c r="ET31" s="829">
        <v>375</v>
      </c>
    </row>
    <row r="32" spans="1:150" ht="135" customHeight="1" x14ac:dyDescent="0.2">
      <c r="A32" s="277" t="s">
        <v>53</v>
      </c>
      <c r="B32" s="278" t="s">
        <v>54</v>
      </c>
      <c r="C32" s="279" t="s">
        <v>55</v>
      </c>
      <c r="D32" s="280"/>
      <c r="E32" s="8" t="s">
        <v>57</v>
      </c>
      <c r="F32" s="281" t="str">
        <f t="shared" si="4"/>
        <v>E1.P_A</v>
      </c>
      <c r="G32" s="282" t="s">
        <v>58</v>
      </c>
      <c r="H32" s="282" t="s">
        <v>59</v>
      </c>
      <c r="I32" s="405" t="s">
        <v>326</v>
      </c>
      <c r="J32" s="398" t="s">
        <v>327</v>
      </c>
      <c r="K32" s="417" t="str">
        <f t="shared" si="5"/>
        <v>E1.P_A.MR5</v>
      </c>
      <c r="L32" s="361" t="s">
        <v>118</v>
      </c>
      <c r="M32" s="362" t="s">
        <v>328</v>
      </c>
      <c r="N32" s="363">
        <v>0</v>
      </c>
      <c r="O32" s="247">
        <v>1</v>
      </c>
      <c r="P32" s="377" t="s">
        <v>64</v>
      </c>
      <c r="Q32" s="366" t="str">
        <f t="shared" si="6"/>
        <v>E1.P_A.MR5-MP01-1</v>
      </c>
      <c r="R32" s="418" t="s">
        <v>329</v>
      </c>
      <c r="S32" s="368" t="s">
        <v>330</v>
      </c>
      <c r="T32" s="369">
        <v>1</v>
      </c>
      <c r="U32" s="370">
        <v>1</v>
      </c>
      <c r="V32" s="369" t="s">
        <v>102</v>
      </c>
      <c r="W32" s="255">
        <v>1</v>
      </c>
      <c r="X32" s="371">
        <v>0</v>
      </c>
      <c r="Y32" s="255">
        <v>0</v>
      </c>
      <c r="Z32" s="372">
        <v>0</v>
      </c>
      <c r="AA32" s="298"/>
      <c r="AB32" s="299"/>
      <c r="AC32" s="299"/>
      <c r="AD32" s="299"/>
      <c r="AE32" s="299"/>
      <c r="AF32" s="299"/>
      <c r="AG32" s="299"/>
      <c r="AH32" s="299"/>
      <c r="AI32" s="299"/>
      <c r="AJ32" s="299"/>
      <c r="AK32" s="299"/>
      <c r="AL32" s="299"/>
      <c r="AM32" s="299"/>
      <c r="AN32" s="299"/>
      <c r="AO32" s="299"/>
      <c r="AP32" s="299"/>
      <c r="AQ32" s="299"/>
      <c r="AR32" s="299"/>
      <c r="AS32" s="299"/>
      <c r="AT32" s="299"/>
      <c r="AU32" s="299"/>
      <c r="AV32" s="299"/>
      <c r="AW32" s="299"/>
      <c r="AX32" s="299"/>
      <c r="AY32" s="299"/>
      <c r="AZ32" s="299"/>
      <c r="BA32" s="299"/>
      <c r="BB32" s="299"/>
      <c r="BC32" s="300"/>
      <c r="BD32" s="301" t="s">
        <v>68</v>
      </c>
      <c r="BI32" s="302"/>
      <c r="BJ32" s="303"/>
      <c r="BK32" s="9" t="s">
        <v>331</v>
      </c>
      <c r="BL32" s="304" t="s">
        <v>332</v>
      </c>
      <c r="BN32" s="5" t="s">
        <v>238</v>
      </c>
      <c r="BO32" s="268" t="s">
        <v>239</v>
      </c>
      <c r="BP32" s="17" t="s">
        <v>333</v>
      </c>
      <c r="BQ32" s="419" t="s">
        <v>334</v>
      </c>
      <c r="BS32" s="89" t="s">
        <v>107</v>
      </c>
      <c r="BT32" s="89" t="s">
        <v>108</v>
      </c>
      <c r="BU32" s="88" t="s">
        <v>321</v>
      </c>
      <c r="BV32" s="87"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7" t="s">
        <v>308</v>
      </c>
      <c r="EC32" s="420" t="s">
        <v>309</v>
      </c>
      <c r="ED32" s="309" t="s">
        <v>904</v>
      </c>
      <c r="EE32" s="358">
        <v>0</v>
      </c>
      <c r="EF32" s="358">
        <v>2</v>
      </c>
      <c r="EG32" s="270"/>
      <c r="EH32" s="270"/>
      <c r="EI32" s="270"/>
      <c r="EJ32" s="270"/>
      <c r="EL32" s="831" t="s">
        <v>335</v>
      </c>
      <c r="EM32" s="318" t="s">
        <v>329</v>
      </c>
      <c r="EN32" s="274" t="s">
        <v>330</v>
      </c>
      <c r="EO32" s="274">
        <v>1</v>
      </c>
      <c r="EP32" s="274">
        <v>1</v>
      </c>
      <c r="EQ32" s="329">
        <v>0.25</v>
      </c>
      <c r="ER32" s="329">
        <v>0.25</v>
      </c>
      <c r="ES32" s="329">
        <v>0.25</v>
      </c>
      <c r="ET32" s="828">
        <v>0.25</v>
      </c>
    </row>
    <row r="33" spans="1:150" ht="95.25" customHeight="1" thickBot="1" x14ac:dyDescent="0.25">
      <c r="A33" s="277" t="s">
        <v>53</v>
      </c>
      <c r="B33" s="278" t="s">
        <v>54</v>
      </c>
      <c r="C33" s="279" t="s">
        <v>55</v>
      </c>
      <c r="D33" s="280"/>
      <c r="E33" s="8" t="s">
        <v>57</v>
      </c>
      <c r="F33" s="281" t="str">
        <f t="shared" si="4"/>
        <v>E1.P_A</v>
      </c>
      <c r="G33" s="282" t="s">
        <v>58</v>
      </c>
      <c r="H33" s="282" t="s">
        <v>59</v>
      </c>
      <c r="I33" s="421"/>
      <c r="J33" s="285" t="s">
        <v>327</v>
      </c>
      <c r="K33" s="285" t="str">
        <f t="shared" si="5"/>
        <v>E1.P_A.MR5</v>
      </c>
      <c r="L33" s="410" t="s">
        <v>118</v>
      </c>
      <c r="M33" s="411" t="s">
        <v>328</v>
      </c>
      <c r="N33" s="375">
        <v>0</v>
      </c>
      <c r="O33" s="288">
        <v>1</v>
      </c>
      <c r="P33" s="377" t="s">
        <v>87</v>
      </c>
      <c r="Q33" s="378" t="str">
        <f t="shared" si="6"/>
        <v>E1.P_A.MR5-MP02-1</v>
      </c>
      <c r="R33" s="422" t="s">
        <v>340</v>
      </c>
      <c r="S33" s="314" t="s">
        <v>341</v>
      </c>
      <c r="T33" s="293">
        <v>1</v>
      </c>
      <c r="U33" s="294">
        <v>2</v>
      </c>
      <c r="V33" s="293" t="s">
        <v>67</v>
      </c>
      <c r="W33" s="315">
        <v>0.5</v>
      </c>
      <c r="X33" s="330">
        <v>0.5</v>
      </c>
      <c r="Y33" s="315">
        <v>0.5</v>
      </c>
      <c r="Z33" s="316">
        <v>0.5</v>
      </c>
      <c r="AA33" s="298"/>
      <c r="AB33" s="299"/>
      <c r="AC33" s="299"/>
      <c r="AD33" s="299"/>
      <c r="AE33" s="299"/>
      <c r="AF33" s="299"/>
      <c r="AG33" s="299"/>
      <c r="AH33" s="299"/>
      <c r="AI33" s="299"/>
      <c r="AJ33" s="299"/>
      <c r="AK33" s="299"/>
      <c r="AL33" s="299"/>
      <c r="AM33" s="299"/>
      <c r="AN33" s="299"/>
      <c r="AO33" s="299"/>
      <c r="AP33" s="299"/>
      <c r="AQ33" s="299"/>
      <c r="AR33" s="299"/>
      <c r="AS33" s="299"/>
      <c r="AT33" s="299"/>
      <c r="AU33" s="299"/>
      <c r="AV33" s="299"/>
      <c r="AW33" s="299"/>
      <c r="AX33" s="299"/>
      <c r="AY33" s="299"/>
      <c r="AZ33" s="299"/>
      <c r="BA33" s="299"/>
      <c r="BB33" s="299"/>
      <c r="BC33" s="300"/>
      <c r="BD33" s="301" t="s">
        <v>68</v>
      </c>
      <c r="BI33" s="302"/>
      <c r="BJ33" s="303"/>
      <c r="BK33" s="9" t="s">
        <v>342</v>
      </c>
      <c r="BL33" s="304" t="s">
        <v>343</v>
      </c>
      <c r="BN33" s="12" t="s">
        <v>238</v>
      </c>
      <c r="BO33" s="331" t="s">
        <v>239</v>
      </c>
      <c r="BP33" s="18" t="s">
        <v>344</v>
      </c>
      <c r="BQ33" s="423" t="s">
        <v>345</v>
      </c>
      <c r="BS33" s="87" t="s">
        <v>117</v>
      </c>
      <c r="BT33" s="87" t="s">
        <v>118</v>
      </c>
      <c r="BU33" s="87" t="s">
        <v>335</v>
      </c>
      <c r="BV33" s="87"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7" t="s">
        <v>319</v>
      </c>
      <c r="EC33" s="308" t="s">
        <v>320</v>
      </c>
      <c r="ED33" s="309" t="s">
        <v>927</v>
      </c>
      <c r="EE33" s="358">
        <v>665</v>
      </c>
      <c r="EF33" s="358">
        <v>1100</v>
      </c>
      <c r="EG33" s="270"/>
      <c r="EH33" s="270"/>
      <c r="EI33" s="270"/>
      <c r="EJ33" s="270"/>
      <c r="EL33" s="831" t="s">
        <v>346</v>
      </c>
      <c r="EM33" s="318" t="s">
        <v>340</v>
      </c>
      <c r="EN33" s="274" t="s">
        <v>341</v>
      </c>
      <c r="EO33" s="274">
        <v>1</v>
      </c>
      <c r="EP33" s="274">
        <v>2</v>
      </c>
      <c r="EQ33" s="276">
        <v>0.5</v>
      </c>
      <c r="ER33" s="276">
        <v>0.5</v>
      </c>
      <c r="ES33" s="276">
        <v>0.5</v>
      </c>
      <c r="ET33" s="832">
        <v>0.5</v>
      </c>
    </row>
    <row r="34" spans="1:150" ht="105" customHeight="1" thickBot="1" x14ac:dyDescent="0.25">
      <c r="A34" s="277" t="s">
        <v>53</v>
      </c>
      <c r="B34" s="278" t="s">
        <v>54</v>
      </c>
      <c r="C34" s="279" t="s">
        <v>55</v>
      </c>
      <c r="D34" s="280"/>
      <c r="E34" s="8" t="s">
        <v>57</v>
      </c>
      <c r="F34" s="281" t="str">
        <f t="shared" si="4"/>
        <v>E1.P_A</v>
      </c>
      <c r="G34" s="282" t="s">
        <v>58</v>
      </c>
      <c r="H34" s="282" t="s">
        <v>59</v>
      </c>
      <c r="I34" s="421"/>
      <c r="J34" s="285" t="s">
        <v>327</v>
      </c>
      <c r="K34" s="285" t="str">
        <f t="shared" si="5"/>
        <v>E1.P_A.MR5</v>
      </c>
      <c r="L34" s="410" t="s">
        <v>118</v>
      </c>
      <c r="M34" s="411" t="s">
        <v>328</v>
      </c>
      <c r="N34" s="375">
        <v>0</v>
      </c>
      <c r="O34" s="288">
        <v>1</v>
      </c>
      <c r="P34" s="377" t="s">
        <v>99</v>
      </c>
      <c r="Q34" s="378" t="str">
        <f t="shared" si="6"/>
        <v>E1.P_A.MR5-MP03-1</v>
      </c>
      <c r="R34" s="422" t="s">
        <v>351</v>
      </c>
      <c r="S34" s="314" t="s">
        <v>352</v>
      </c>
      <c r="T34" s="293">
        <v>5</v>
      </c>
      <c r="U34" s="382">
        <v>6</v>
      </c>
      <c r="V34" s="381" t="s">
        <v>67</v>
      </c>
      <c r="W34" s="295">
        <v>2</v>
      </c>
      <c r="X34" s="296">
        <v>2</v>
      </c>
      <c r="Y34" s="295">
        <v>1</v>
      </c>
      <c r="Z34" s="297">
        <v>1</v>
      </c>
      <c r="AA34" s="383"/>
      <c r="AB34" s="384"/>
      <c r="AC34" s="384"/>
      <c r="AD34" s="384"/>
      <c r="AE34" s="384"/>
      <c r="AF34" s="384"/>
      <c r="AG34" s="384"/>
      <c r="AH34" s="384"/>
      <c r="AI34" s="384"/>
      <c r="AJ34" s="384"/>
      <c r="AK34" s="384"/>
      <c r="AL34" s="384"/>
      <c r="AM34" s="384"/>
      <c r="AN34" s="384"/>
      <c r="AO34" s="384"/>
      <c r="AP34" s="384"/>
      <c r="AQ34" s="384"/>
      <c r="AR34" s="384"/>
      <c r="AS34" s="384"/>
      <c r="AT34" s="384"/>
      <c r="AU34" s="384"/>
      <c r="AV34" s="384"/>
      <c r="AW34" s="384"/>
      <c r="AX34" s="384"/>
      <c r="AY34" s="384"/>
      <c r="AZ34" s="384"/>
      <c r="BA34" s="384"/>
      <c r="BB34" s="384"/>
      <c r="BC34" s="385"/>
      <c r="BD34" s="301" t="s">
        <v>68</v>
      </c>
      <c r="BI34" s="302"/>
      <c r="BJ34" s="303"/>
      <c r="BK34" s="9" t="s">
        <v>353</v>
      </c>
      <c r="BL34" s="304" t="s">
        <v>354</v>
      </c>
      <c r="BN34" s="14" t="s">
        <v>249</v>
      </c>
      <c r="BO34" s="356" t="s">
        <v>250</v>
      </c>
      <c r="BP34" s="15" t="s">
        <v>355</v>
      </c>
      <c r="BQ34" s="332" t="s">
        <v>356</v>
      </c>
      <c r="BS34" s="89" t="s">
        <v>117</v>
      </c>
      <c r="BT34" s="89" t="s">
        <v>118</v>
      </c>
      <c r="BU34" s="87" t="s">
        <v>346</v>
      </c>
      <c r="BV34" s="87"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7" t="s">
        <v>333</v>
      </c>
      <c r="EC34" s="308" t="s">
        <v>334</v>
      </c>
      <c r="ED34" s="309" t="s">
        <v>953</v>
      </c>
      <c r="EE34" s="358">
        <v>25</v>
      </c>
      <c r="EF34" s="358">
        <v>90</v>
      </c>
      <c r="EG34" s="270"/>
      <c r="EH34" s="270"/>
      <c r="EI34" s="270"/>
      <c r="EJ34" s="270"/>
      <c r="EL34" s="831" t="s">
        <v>357</v>
      </c>
      <c r="EM34" s="318" t="s">
        <v>351</v>
      </c>
      <c r="EN34" s="274" t="s">
        <v>352</v>
      </c>
      <c r="EO34" s="274">
        <v>5</v>
      </c>
      <c r="EP34" s="386">
        <v>6</v>
      </c>
      <c r="EQ34" s="275">
        <v>2</v>
      </c>
      <c r="ER34" s="275">
        <v>2</v>
      </c>
      <c r="ES34" s="275">
        <v>1</v>
      </c>
      <c r="ET34" s="829">
        <v>1</v>
      </c>
    </row>
    <row r="35" spans="1:150" ht="85.5" customHeight="1" thickBot="1" x14ac:dyDescent="0.25">
      <c r="A35" s="277" t="s">
        <v>53</v>
      </c>
      <c r="B35" s="278" t="s">
        <v>54</v>
      </c>
      <c r="C35" s="279" t="s">
        <v>55</v>
      </c>
      <c r="D35" s="280"/>
      <c r="E35" s="8" t="s">
        <v>57</v>
      </c>
      <c r="F35" s="281" t="str">
        <f t="shared" si="4"/>
        <v>E1.P_A</v>
      </c>
      <c r="G35" s="424" t="s">
        <v>58</v>
      </c>
      <c r="H35" s="424" t="s">
        <v>59</v>
      </c>
      <c r="I35" s="425"/>
      <c r="J35" s="401" t="s">
        <v>327</v>
      </c>
      <c r="K35" s="401" t="str">
        <f t="shared" si="5"/>
        <v>E1.P_A.MR5</v>
      </c>
      <c r="L35" s="426" t="s">
        <v>118</v>
      </c>
      <c r="M35" s="427" t="s">
        <v>328</v>
      </c>
      <c r="N35" s="389">
        <v>0</v>
      </c>
      <c r="O35" s="428">
        <v>1</v>
      </c>
      <c r="P35" s="377" t="s">
        <v>112</v>
      </c>
      <c r="Q35" s="392" t="str">
        <f t="shared" si="6"/>
        <v>E1.P_A.MR5-MP04-1</v>
      </c>
      <c r="R35" s="429" t="s">
        <v>362</v>
      </c>
      <c r="S35" s="350" t="s">
        <v>363</v>
      </c>
      <c r="T35" s="351">
        <v>0</v>
      </c>
      <c r="U35" s="352">
        <v>1</v>
      </c>
      <c r="V35" s="351" t="s">
        <v>67</v>
      </c>
      <c r="W35" s="395">
        <v>0.25</v>
      </c>
      <c r="X35" s="396">
        <v>0.25</v>
      </c>
      <c r="Y35" s="395">
        <v>0.25</v>
      </c>
      <c r="Z35" s="397">
        <v>0.25</v>
      </c>
      <c r="AA35" s="298"/>
      <c r="AB35" s="299"/>
      <c r="AC35" s="299"/>
      <c r="AD35" s="299"/>
      <c r="AE35" s="299"/>
      <c r="AF35" s="299"/>
      <c r="AG35" s="299"/>
      <c r="AH35" s="299"/>
      <c r="AI35" s="299"/>
      <c r="AJ35" s="299"/>
      <c r="AK35" s="299"/>
      <c r="AL35" s="299"/>
      <c r="AM35" s="299"/>
      <c r="AN35" s="299"/>
      <c r="AO35" s="299"/>
      <c r="AP35" s="299"/>
      <c r="AQ35" s="299"/>
      <c r="AR35" s="299"/>
      <c r="AS35" s="299"/>
      <c r="AT35" s="299"/>
      <c r="AU35" s="299"/>
      <c r="AV35" s="299"/>
      <c r="AW35" s="299"/>
      <c r="AX35" s="299"/>
      <c r="AY35" s="299"/>
      <c r="AZ35" s="299"/>
      <c r="BA35" s="299"/>
      <c r="BB35" s="299"/>
      <c r="BC35" s="300"/>
      <c r="BD35" s="301" t="s">
        <v>68</v>
      </c>
      <c r="BI35" s="302"/>
      <c r="BJ35" s="303"/>
      <c r="BK35" s="9" t="s">
        <v>364</v>
      </c>
      <c r="BL35" s="304" t="s">
        <v>365</v>
      </c>
      <c r="BN35" s="14" t="s">
        <v>258</v>
      </c>
      <c r="BO35" s="356" t="s">
        <v>259</v>
      </c>
      <c r="BP35" s="6" t="s">
        <v>366</v>
      </c>
      <c r="BQ35" s="269" t="s">
        <v>367</v>
      </c>
      <c r="BS35" s="89" t="s">
        <v>117</v>
      </c>
      <c r="BT35" s="89" t="s">
        <v>118</v>
      </c>
      <c r="BU35" s="87" t="s">
        <v>357</v>
      </c>
      <c r="BV35" s="87"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7" t="s">
        <v>344</v>
      </c>
      <c r="EC35" s="308" t="s">
        <v>345</v>
      </c>
      <c r="ED35" s="309" t="s">
        <v>975</v>
      </c>
      <c r="EE35" s="358">
        <v>18152</v>
      </c>
      <c r="EF35" s="358">
        <v>40000</v>
      </c>
      <c r="EG35" s="270"/>
      <c r="EH35" s="270"/>
      <c r="EI35" s="270"/>
      <c r="EJ35" s="270"/>
      <c r="EL35" s="831" t="s">
        <v>368</v>
      </c>
      <c r="EM35" s="318" t="s">
        <v>362</v>
      </c>
      <c r="EN35" s="274" t="s">
        <v>363</v>
      </c>
      <c r="EO35" s="274">
        <v>0</v>
      </c>
      <c r="EP35" s="274">
        <v>1</v>
      </c>
      <c r="EQ35" s="329">
        <v>0.25</v>
      </c>
      <c r="ER35" s="329">
        <v>0.25</v>
      </c>
      <c r="ES35" s="329">
        <v>0.25</v>
      </c>
      <c r="ET35" s="828">
        <v>0.25</v>
      </c>
    </row>
    <row r="36" spans="1:150" ht="78.75" customHeight="1" thickBot="1" x14ac:dyDescent="0.25">
      <c r="A36" s="277" t="s">
        <v>53</v>
      </c>
      <c r="B36" s="430" t="s">
        <v>54</v>
      </c>
      <c r="C36" s="431" t="s">
        <v>55</v>
      </c>
      <c r="D36" s="432" t="s">
        <v>371</v>
      </c>
      <c r="E36" s="3" t="s">
        <v>372</v>
      </c>
      <c r="F36" s="433" t="str">
        <f t="shared" si="4"/>
        <v>E1.P_B</v>
      </c>
      <c r="G36" s="434" t="s">
        <v>79</v>
      </c>
      <c r="H36" s="435" t="s">
        <v>152</v>
      </c>
      <c r="I36" s="405" t="s">
        <v>373</v>
      </c>
      <c r="J36" s="436" t="s">
        <v>61</v>
      </c>
      <c r="K36" s="417" t="str">
        <f t="shared" si="5"/>
        <v>E1.P_B.MR1</v>
      </c>
      <c r="L36" s="361" t="s">
        <v>128</v>
      </c>
      <c r="M36" s="362" t="s">
        <v>374</v>
      </c>
      <c r="N36" s="407">
        <v>0.2</v>
      </c>
      <c r="O36" s="407">
        <v>1</v>
      </c>
      <c r="P36" s="408" t="s">
        <v>64</v>
      </c>
      <c r="Q36" s="249" t="str">
        <f t="shared" si="6"/>
        <v>E1.P_B.MR1-MP01-1</v>
      </c>
      <c r="R36" s="336" t="s">
        <v>375</v>
      </c>
      <c r="S36" s="337" t="s">
        <v>376</v>
      </c>
      <c r="T36" s="406">
        <v>0.6</v>
      </c>
      <c r="U36" s="437">
        <v>1</v>
      </c>
      <c r="V36" s="254" t="s">
        <v>67</v>
      </c>
      <c r="W36" s="255">
        <v>0</v>
      </c>
      <c r="X36" s="256">
        <v>0.5</v>
      </c>
      <c r="Y36" s="257">
        <v>0.5</v>
      </c>
      <c r="Z36" s="372">
        <v>0</v>
      </c>
      <c r="AA36" s="438">
        <f>45000000+5000000+42000000+149295165+52000000+40000000+81871606+88245720+1159140+75000000+32000000+27000000+100000000+35877140+233000000+25185824+704835+1684614000+815386000-2500000000+2500000000</f>
        <v>3533339430</v>
      </c>
      <c r="AB36" s="439">
        <f>893704160+48000000+51000000+43000000+96928+5128394+13003958</f>
        <v>1053933440</v>
      </c>
      <c r="AC36" s="439">
        <v>500000000</v>
      </c>
      <c r="AD36" s="439"/>
      <c r="AE36" s="439"/>
      <c r="AF36" s="439">
        <f>469367247+541637228+1499262124+16008270+122259387+28727650+1995078</f>
        <v>2679256984</v>
      </c>
      <c r="AG36" s="439">
        <f>SUM(AA36:AF36)</f>
        <v>7766529854</v>
      </c>
      <c r="AH36" s="439">
        <f>AA36*1.035</f>
        <v>3657006310.0499997</v>
      </c>
      <c r="AI36" s="439">
        <f>AB36*1.035</f>
        <v>1090821110.3999999</v>
      </c>
      <c r="AJ36" s="439">
        <f>AC36*1.035-87500000</f>
        <v>429999999.99999994</v>
      </c>
      <c r="AK36" s="439">
        <f>AD36*1.035</f>
        <v>0</v>
      </c>
      <c r="AL36" s="439">
        <f>AE36*1.035</f>
        <v>0</v>
      </c>
      <c r="AM36" s="439">
        <f>AF36*1.035</f>
        <v>2773030978.4399996</v>
      </c>
      <c r="AN36" s="439">
        <f t="shared" ref="AN36" si="8">SUM(AH36:AM36)</f>
        <v>7950858398.8899994</v>
      </c>
      <c r="AO36" s="439">
        <f>AH36*1.035-2500000000</f>
        <v>1285001530.9017496</v>
      </c>
      <c r="AP36" s="439">
        <f t="shared" ref="AP36:AT36" si="9">AI36*1.035</f>
        <v>1128999849.2639997</v>
      </c>
      <c r="AQ36" s="439">
        <f>AJ36*1.035-87500000</f>
        <v>357549999.99999988</v>
      </c>
      <c r="AR36" s="439">
        <f t="shared" si="9"/>
        <v>0</v>
      </c>
      <c r="AS36" s="439">
        <f t="shared" si="9"/>
        <v>0</v>
      </c>
      <c r="AT36" s="439">
        <f t="shared" si="9"/>
        <v>2870087062.6853995</v>
      </c>
      <c r="AU36" s="439">
        <f t="shared" ref="AU36" si="10">SUM(AO36:AT36)</f>
        <v>5641638442.8511486</v>
      </c>
      <c r="AV36" s="439">
        <f>AO36*1.035</f>
        <v>1329976584.4833107</v>
      </c>
      <c r="AW36" s="439">
        <f t="shared" ref="AW36:BA36" si="11">AP36*1.035</f>
        <v>1168514843.9882395</v>
      </c>
      <c r="AX36" s="439">
        <f t="shared" si="11"/>
        <v>370064249.99999982</v>
      </c>
      <c r="AY36" s="439">
        <f t="shared" si="11"/>
        <v>0</v>
      </c>
      <c r="AZ36" s="439">
        <f t="shared" si="11"/>
        <v>0</v>
      </c>
      <c r="BA36" s="439">
        <f t="shared" si="11"/>
        <v>2970540109.8793883</v>
      </c>
      <c r="BB36" s="439">
        <f t="shared" ref="BB36" si="12">SUM(AV36:BA36)</f>
        <v>5839095788.3509388</v>
      </c>
      <c r="BC36" s="440">
        <f t="shared" ref="BC36" si="13">+BB36+AU36+AN36+AG36</f>
        <v>27198122484.092087</v>
      </c>
      <c r="BD36" s="301" t="s">
        <v>377</v>
      </c>
      <c r="BI36" s="302"/>
      <c r="BJ36" s="303"/>
      <c r="BK36" s="16" t="s">
        <v>378</v>
      </c>
      <c r="BL36" s="373" t="s">
        <v>379</v>
      </c>
      <c r="BN36" s="5" t="s">
        <v>272</v>
      </c>
      <c r="BO36" s="268" t="s">
        <v>273</v>
      </c>
      <c r="BP36" s="17" t="s">
        <v>380</v>
      </c>
      <c r="BQ36" s="419" t="s">
        <v>381</v>
      </c>
      <c r="BS36" s="89" t="s">
        <v>117</v>
      </c>
      <c r="BT36" s="89" t="s">
        <v>118</v>
      </c>
      <c r="BU36" s="87" t="s">
        <v>368</v>
      </c>
      <c r="BV36" s="87"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7" t="s">
        <v>355</v>
      </c>
      <c r="EC36" s="308" t="s">
        <v>356</v>
      </c>
      <c r="ED36" s="309" t="s">
        <v>995</v>
      </c>
      <c r="EE36" s="441">
        <v>87</v>
      </c>
      <c r="EF36" s="441">
        <v>114</v>
      </c>
      <c r="EG36" s="270"/>
      <c r="EH36" s="270"/>
      <c r="EI36" s="270"/>
      <c r="EJ36" s="270"/>
      <c r="EL36" s="826" t="s">
        <v>382</v>
      </c>
      <c r="EM36" s="318" t="s">
        <v>375</v>
      </c>
      <c r="EN36" s="274" t="s">
        <v>1895</v>
      </c>
      <c r="EO36" s="275">
        <v>60</v>
      </c>
      <c r="EP36" s="275">
        <v>100</v>
      </c>
      <c r="EQ36" s="275">
        <v>0</v>
      </c>
      <c r="ER36" s="817">
        <v>0</v>
      </c>
      <c r="ES36" s="276">
        <v>50</v>
      </c>
      <c r="ET36" s="833">
        <v>50</v>
      </c>
    </row>
    <row r="37" spans="1:150" ht="51" customHeight="1" thickBot="1" x14ac:dyDescent="0.25">
      <c r="A37" s="277" t="s">
        <v>53</v>
      </c>
      <c r="B37" s="278" t="s">
        <v>54</v>
      </c>
      <c r="C37" s="279" t="s">
        <v>55</v>
      </c>
      <c r="D37" s="280"/>
      <c r="E37" s="8" t="s">
        <v>372</v>
      </c>
      <c r="F37" s="281" t="str">
        <f t="shared" si="4"/>
        <v>E1.P_B</v>
      </c>
      <c r="G37" s="442" t="s">
        <v>79</v>
      </c>
      <c r="H37" s="443" t="s">
        <v>152</v>
      </c>
      <c r="I37" s="444"/>
      <c r="J37" s="284" t="s">
        <v>61</v>
      </c>
      <c r="K37" s="285" t="str">
        <f t="shared" si="5"/>
        <v>E1.P_B.MR1</v>
      </c>
      <c r="L37" s="445" t="s">
        <v>128</v>
      </c>
      <c r="M37" s="446" t="s">
        <v>374</v>
      </c>
      <c r="N37" s="413">
        <v>0.2</v>
      </c>
      <c r="O37" s="413">
        <v>1</v>
      </c>
      <c r="P37" s="408" t="s">
        <v>87</v>
      </c>
      <c r="Q37" s="290" t="str">
        <f t="shared" si="6"/>
        <v>E1.P_B.MR1-MP02-1</v>
      </c>
      <c r="R37" s="367" t="s">
        <v>388</v>
      </c>
      <c r="S37" s="368" t="s">
        <v>389</v>
      </c>
      <c r="T37" s="369">
        <v>0</v>
      </c>
      <c r="U37" s="370">
        <v>1</v>
      </c>
      <c r="V37" s="293" t="s">
        <v>67</v>
      </c>
      <c r="W37" s="295">
        <v>0</v>
      </c>
      <c r="X37" s="296">
        <v>0</v>
      </c>
      <c r="Y37" s="315">
        <v>0.5</v>
      </c>
      <c r="Z37" s="316">
        <v>0.5</v>
      </c>
      <c r="AA37" s="298"/>
      <c r="AB37" s="299"/>
      <c r="AC37" s="299"/>
      <c r="AD37" s="299"/>
      <c r="AE37" s="299"/>
      <c r="AF37" s="299"/>
      <c r="AG37" s="299"/>
      <c r="AH37" s="299"/>
      <c r="AI37" s="299"/>
      <c r="AJ37" s="299"/>
      <c r="AK37" s="299"/>
      <c r="AL37" s="299"/>
      <c r="AM37" s="299"/>
      <c r="AN37" s="299"/>
      <c r="AO37" s="299"/>
      <c r="AP37" s="299"/>
      <c r="AQ37" s="299"/>
      <c r="AR37" s="299"/>
      <c r="AS37" s="299"/>
      <c r="AT37" s="299"/>
      <c r="AU37" s="299"/>
      <c r="AV37" s="299"/>
      <c r="AW37" s="299"/>
      <c r="AX37" s="299"/>
      <c r="AY37" s="299"/>
      <c r="AZ37" s="299"/>
      <c r="BA37" s="299"/>
      <c r="BB37" s="299"/>
      <c r="BC37" s="300"/>
      <c r="BD37" s="301" t="s">
        <v>377</v>
      </c>
      <c r="BI37" s="379" t="s">
        <v>103</v>
      </c>
      <c r="BJ37" s="380" t="s">
        <v>104</v>
      </c>
      <c r="BK37" s="4" t="s">
        <v>390</v>
      </c>
      <c r="BL37" s="267" t="s">
        <v>391</v>
      </c>
      <c r="BN37" s="12" t="s">
        <v>272</v>
      </c>
      <c r="BO37" s="331" t="s">
        <v>273</v>
      </c>
      <c r="BP37" s="19" t="s">
        <v>392</v>
      </c>
      <c r="BQ37" s="447" t="s">
        <v>393</v>
      </c>
      <c r="BS37" s="87" t="s">
        <v>127</v>
      </c>
      <c r="BT37" s="87" t="s">
        <v>128</v>
      </c>
      <c r="BU37" s="90" t="s">
        <v>382</v>
      </c>
      <c r="BV37" s="87"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7" t="s">
        <v>366</v>
      </c>
      <c r="EC37" s="308" t="s">
        <v>367</v>
      </c>
      <c r="ED37" s="309" t="s">
        <v>1073</v>
      </c>
      <c r="EE37" s="317" t="s">
        <v>1074</v>
      </c>
      <c r="EF37" s="317" t="s">
        <v>1075</v>
      </c>
      <c r="EG37" s="270"/>
      <c r="EH37" s="270"/>
      <c r="EI37" s="270"/>
      <c r="EJ37" s="270"/>
      <c r="EL37" s="826" t="s">
        <v>394</v>
      </c>
      <c r="EM37" s="318" t="s">
        <v>388</v>
      </c>
      <c r="EN37" s="274" t="s">
        <v>389</v>
      </c>
      <c r="EO37" s="274">
        <v>0</v>
      </c>
      <c r="EP37" s="274">
        <v>1</v>
      </c>
      <c r="EQ37" s="275">
        <v>0</v>
      </c>
      <c r="ER37" s="275">
        <v>0</v>
      </c>
      <c r="ES37" s="276">
        <v>0.5</v>
      </c>
      <c r="ET37" s="832">
        <v>0.5</v>
      </c>
    </row>
    <row r="38" spans="1:150" ht="81" customHeight="1" x14ac:dyDescent="0.2">
      <c r="A38" s="277" t="s">
        <v>53</v>
      </c>
      <c r="B38" s="278" t="s">
        <v>54</v>
      </c>
      <c r="C38" s="279" t="s">
        <v>55</v>
      </c>
      <c r="D38" s="280"/>
      <c r="E38" s="8" t="s">
        <v>372</v>
      </c>
      <c r="F38" s="281" t="str">
        <f t="shared" si="4"/>
        <v>E1.P_B</v>
      </c>
      <c r="G38" s="442" t="s">
        <v>79</v>
      </c>
      <c r="H38" s="443" t="s">
        <v>152</v>
      </c>
      <c r="I38" s="444"/>
      <c r="J38" s="284" t="s">
        <v>61</v>
      </c>
      <c r="K38" s="285" t="str">
        <f t="shared" si="5"/>
        <v>E1.P_B.MR1</v>
      </c>
      <c r="L38" s="445" t="s">
        <v>128</v>
      </c>
      <c r="M38" s="446" t="s">
        <v>374</v>
      </c>
      <c r="N38" s="413">
        <v>0.2</v>
      </c>
      <c r="O38" s="413">
        <v>1</v>
      </c>
      <c r="P38" s="408" t="s">
        <v>99</v>
      </c>
      <c r="Q38" s="290" t="str">
        <f t="shared" si="6"/>
        <v>E1.P_B.MR1-MP03-1</v>
      </c>
      <c r="R38" s="313" t="s">
        <v>399</v>
      </c>
      <c r="S38" s="314" t="s">
        <v>400</v>
      </c>
      <c r="T38" s="293">
        <v>0</v>
      </c>
      <c r="U38" s="294">
        <v>1</v>
      </c>
      <c r="V38" s="293" t="s">
        <v>67</v>
      </c>
      <c r="W38" s="321">
        <v>0.25</v>
      </c>
      <c r="X38" s="322">
        <v>0.25</v>
      </c>
      <c r="Y38" s="321">
        <v>0.25</v>
      </c>
      <c r="Z38" s="323">
        <v>0.25</v>
      </c>
      <c r="AA38" s="298"/>
      <c r="AB38" s="299"/>
      <c r="AC38" s="299"/>
      <c r="AD38" s="299"/>
      <c r="AE38" s="299"/>
      <c r="AF38" s="299"/>
      <c r="AG38" s="299"/>
      <c r="AH38" s="299"/>
      <c r="AI38" s="299"/>
      <c r="AJ38" s="299"/>
      <c r="AK38" s="299"/>
      <c r="AL38" s="299"/>
      <c r="AM38" s="299"/>
      <c r="AN38" s="299"/>
      <c r="AO38" s="299"/>
      <c r="AP38" s="299"/>
      <c r="AQ38" s="299"/>
      <c r="AR38" s="299"/>
      <c r="AS38" s="299"/>
      <c r="AT38" s="299"/>
      <c r="AU38" s="299"/>
      <c r="AV38" s="299"/>
      <c r="AW38" s="299"/>
      <c r="AX38" s="299"/>
      <c r="AY38" s="299"/>
      <c r="AZ38" s="299"/>
      <c r="BA38" s="299"/>
      <c r="BB38" s="299"/>
      <c r="BC38" s="300"/>
      <c r="BD38" s="301" t="s">
        <v>377</v>
      </c>
      <c r="BI38" s="302"/>
      <c r="BJ38" s="303"/>
      <c r="BK38" s="9" t="s">
        <v>401</v>
      </c>
      <c r="BL38" s="304" t="s">
        <v>402</v>
      </c>
      <c r="BN38" s="5" t="s">
        <v>283</v>
      </c>
      <c r="BO38" s="268" t="s">
        <v>284</v>
      </c>
      <c r="BP38" s="17" t="s">
        <v>403</v>
      </c>
      <c r="BQ38" s="419" t="s">
        <v>404</v>
      </c>
      <c r="BS38" s="89" t="s">
        <v>127</v>
      </c>
      <c r="BT38" s="89" t="s">
        <v>128</v>
      </c>
      <c r="BU38" s="90" t="s">
        <v>394</v>
      </c>
      <c r="BV38" s="87"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7" t="s">
        <v>380</v>
      </c>
      <c r="EC38" s="308" t="s">
        <v>381</v>
      </c>
      <c r="ED38" s="309" t="s">
        <v>1129</v>
      </c>
      <c r="EE38" s="358">
        <v>99</v>
      </c>
      <c r="EF38" s="358">
        <v>99</v>
      </c>
      <c r="EG38" s="270"/>
      <c r="EH38" s="270"/>
      <c r="EI38" s="270"/>
      <c r="EJ38" s="270"/>
      <c r="EL38" s="826" t="s">
        <v>405</v>
      </c>
      <c r="EM38" s="318" t="s">
        <v>399</v>
      </c>
      <c r="EN38" s="274" t="s">
        <v>400</v>
      </c>
      <c r="EO38" s="274">
        <v>0</v>
      </c>
      <c r="EP38" s="274">
        <v>1</v>
      </c>
      <c r="EQ38" s="329">
        <v>0.25</v>
      </c>
      <c r="ER38" s="329">
        <v>0.25</v>
      </c>
      <c r="ES38" s="329">
        <v>0.25</v>
      </c>
      <c r="ET38" s="828">
        <v>0.25</v>
      </c>
    </row>
    <row r="39" spans="1:150" ht="57" customHeight="1" thickBot="1" x14ac:dyDescent="0.25">
      <c r="A39" s="277" t="s">
        <v>53</v>
      </c>
      <c r="B39" s="278" t="s">
        <v>54</v>
      </c>
      <c r="C39" s="279" t="s">
        <v>55</v>
      </c>
      <c r="D39" s="280"/>
      <c r="E39" s="8" t="s">
        <v>372</v>
      </c>
      <c r="F39" s="281" t="str">
        <f t="shared" si="4"/>
        <v>E1.P_B</v>
      </c>
      <c r="G39" s="442" t="s">
        <v>79</v>
      </c>
      <c r="H39" s="443" t="s">
        <v>152</v>
      </c>
      <c r="I39" s="448"/>
      <c r="J39" s="341" t="s">
        <v>61</v>
      </c>
      <c r="K39" s="401" t="str">
        <f t="shared" si="5"/>
        <v>E1.P_B.MR1</v>
      </c>
      <c r="L39" s="449" t="s">
        <v>128</v>
      </c>
      <c r="M39" s="450" t="s">
        <v>374</v>
      </c>
      <c r="N39" s="416">
        <v>0.2</v>
      </c>
      <c r="O39" s="416">
        <v>1</v>
      </c>
      <c r="P39" s="408" t="s">
        <v>112</v>
      </c>
      <c r="Q39" s="451" t="str">
        <f t="shared" si="6"/>
        <v>E1.P_B.MR1-MP04-1</v>
      </c>
      <c r="R39" s="349" t="s">
        <v>410</v>
      </c>
      <c r="S39" s="350" t="s">
        <v>411</v>
      </c>
      <c r="T39" s="351">
        <v>0</v>
      </c>
      <c r="U39" s="352">
        <v>1</v>
      </c>
      <c r="V39" s="351" t="s">
        <v>67</v>
      </c>
      <c r="W39" s="353">
        <v>0</v>
      </c>
      <c r="X39" s="354">
        <v>0</v>
      </c>
      <c r="Y39" s="403">
        <v>0.5</v>
      </c>
      <c r="Z39" s="404">
        <v>0.5</v>
      </c>
      <c r="AA39" s="298"/>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300"/>
      <c r="BD39" s="301" t="s">
        <v>377</v>
      </c>
      <c r="BI39" s="302"/>
      <c r="BJ39" s="303"/>
      <c r="BK39" s="9" t="s">
        <v>412</v>
      </c>
      <c r="BL39" s="304" t="s">
        <v>413</v>
      </c>
      <c r="BN39" s="12" t="s">
        <v>283</v>
      </c>
      <c r="BO39" s="331" t="s">
        <v>284</v>
      </c>
      <c r="BP39" s="18" t="s">
        <v>414</v>
      </c>
      <c r="BQ39" s="423" t="s">
        <v>415</v>
      </c>
      <c r="BS39" s="89" t="s">
        <v>127</v>
      </c>
      <c r="BT39" s="89" t="s">
        <v>128</v>
      </c>
      <c r="BU39" s="90" t="s">
        <v>405</v>
      </c>
      <c r="BV39" s="87"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7" t="s">
        <v>392</v>
      </c>
      <c r="EC39" s="308" t="s">
        <v>393</v>
      </c>
      <c r="ED39" s="309" t="s">
        <v>1143</v>
      </c>
      <c r="EE39" s="358">
        <v>2</v>
      </c>
      <c r="EF39" s="358">
        <v>5</v>
      </c>
      <c r="EG39" s="270"/>
      <c r="EH39" s="270"/>
      <c r="EI39" s="270"/>
      <c r="EJ39" s="270"/>
      <c r="EL39" s="835" t="s">
        <v>416</v>
      </c>
      <c r="EM39" s="836" t="s">
        <v>410</v>
      </c>
      <c r="EN39" s="812" t="s">
        <v>411</v>
      </c>
      <c r="EO39" s="812">
        <v>0</v>
      </c>
      <c r="EP39" s="812">
        <v>1</v>
      </c>
      <c r="EQ39" s="811">
        <v>0</v>
      </c>
      <c r="ER39" s="811">
        <v>0</v>
      </c>
      <c r="ES39" s="810">
        <v>0.5</v>
      </c>
      <c r="ET39" s="834">
        <v>0.5</v>
      </c>
    </row>
    <row r="40" spans="1:150" ht="98.25" customHeight="1" thickBot="1" x14ac:dyDescent="0.25">
      <c r="A40" s="277" t="s">
        <v>53</v>
      </c>
      <c r="B40" s="452" t="s">
        <v>54</v>
      </c>
      <c r="C40" s="453" t="s">
        <v>55</v>
      </c>
      <c r="D40" s="453"/>
      <c r="E40" s="8" t="s">
        <v>372</v>
      </c>
      <c r="F40" s="281" t="str">
        <f t="shared" si="4"/>
        <v>E1.P_B</v>
      </c>
      <c r="G40" s="454" t="s">
        <v>79</v>
      </c>
      <c r="H40" s="454" t="s">
        <v>152</v>
      </c>
      <c r="I40" s="455" t="s">
        <v>419</v>
      </c>
      <c r="J40" s="456" t="s">
        <v>167</v>
      </c>
      <c r="K40" s="457" t="str">
        <f t="shared" si="5"/>
        <v>E1.P_B.MR2</v>
      </c>
      <c r="L40" s="361" t="s">
        <v>138</v>
      </c>
      <c r="M40" s="362" t="s">
        <v>420</v>
      </c>
      <c r="N40" s="363">
        <v>5295</v>
      </c>
      <c r="O40" s="247">
        <v>5295</v>
      </c>
      <c r="P40" s="400" t="s">
        <v>64</v>
      </c>
      <c r="Q40" s="366" t="str">
        <f t="shared" si="6"/>
        <v>E1.P_B.MR2-MP01-1</v>
      </c>
      <c r="R40" s="367" t="s">
        <v>421</v>
      </c>
      <c r="S40" s="368" t="s">
        <v>422</v>
      </c>
      <c r="T40" s="369">
        <v>5295</v>
      </c>
      <c r="U40" s="370">
        <v>5295</v>
      </c>
      <c r="V40" s="369" t="s">
        <v>102</v>
      </c>
      <c r="W40" s="255">
        <v>5295</v>
      </c>
      <c r="X40" s="371">
        <v>5295</v>
      </c>
      <c r="Y40" s="255">
        <v>5295</v>
      </c>
      <c r="Z40" s="372">
        <v>5295</v>
      </c>
      <c r="AA40" s="298"/>
      <c r="AB40" s="299"/>
      <c r="AC40" s="299"/>
      <c r="AD40" s="299"/>
      <c r="AE40" s="299"/>
      <c r="AF40" s="299"/>
      <c r="AG40" s="299"/>
      <c r="AH40" s="299"/>
      <c r="AI40" s="299"/>
      <c r="AJ40" s="299"/>
      <c r="AK40" s="299"/>
      <c r="AL40" s="299"/>
      <c r="AM40" s="299"/>
      <c r="AN40" s="299"/>
      <c r="AO40" s="299"/>
      <c r="AP40" s="299"/>
      <c r="AQ40" s="299"/>
      <c r="AR40" s="299"/>
      <c r="AS40" s="299"/>
      <c r="AT40" s="299"/>
      <c r="AU40" s="299"/>
      <c r="AV40" s="299"/>
      <c r="AW40" s="299"/>
      <c r="AX40" s="299"/>
      <c r="AY40" s="299"/>
      <c r="AZ40" s="299"/>
      <c r="BA40" s="299"/>
      <c r="BB40" s="299"/>
      <c r="BC40" s="300"/>
      <c r="BD40" s="301" t="s">
        <v>377</v>
      </c>
      <c r="BI40" s="302"/>
      <c r="BJ40" s="303"/>
      <c r="BK40" s="9" t="s">
        <v>423</v>
      </c>
      <c r="BL40" s="304" t="s">
        <v>424</v>
      </c>
      <c r="BN40" s="14" t="s">
        <v>294</v>
      </c>
      <c r="BO40" s="356" t="s">
        <v>295</v>
      </c>
      <c r="BP40" s="13" t="s">
        <v>425</v>
      </c>
      <c r="BQ40" s="332" t="s">
        <v>426</v>
      </c>
      <c r="BS40" s="89" t="s">
        <v>127</v>
      </c>
      <c r="BT40" s="89" t="s">
        <v>128</v>
      </c>
      <c r="BU40" s="90" t="s">
        <v>416</v>
      </c>
      <c r="BV40" s="87"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7" t="s">
        <v>403</v>
      </c>
      <c r="EC40" s="308" t="s">
        <v>404</v>
      </c>
      <c r="ED40" s="309" t="s">
        <v>1148</v>
      </c>
      <c r="EE40" s="441">
        <v>0</v>
      </c>
      <c r="EF40" s="441">
        <v>6</v>
      </c>
      <c r="EG40" s="270"/>
      <c r="EH40" s="270"/>
      <c r="EI40" s="270"/>
      <c r="EJ40" s="270"/>
      <c r="EL40" s="831" t="s">
        <v>427</v>
      </c>
      <c r="EM40" s="318" t="s">
        <v>421</v>
      </c>
      <c r="EN40" s="274" t="s">
        <v>422</v>
      </c>
      <c r="EO40" s="274">
        <v>5295</v>
      </c>
      <c r="EP40" s="274">
        <v>5295</v>
      </c>
      <c r="EQ40" s="275">
        <v>5295</v>
      </c>
      <c r="ER40" s="275">
        <v>5295</v>
      </c>
      <c r="ES40" s="275">
        <v>5295</v>
      </c>
      <c r="ET40" s="829">
        <v>5295</v>
      </c>
    </row>
    <row r="41" spans="1:150" ht="60" customHeight="1" thickBot="1" x14ac:dyDescent="0.25">
      <c r="A41" s="277" t="s">
        <v>53</v>
      </c>
      <c r="B41" s="278" t="s">
        <v>54</v>
      </c>
      <c r="C41" s="279" t="s">
        <v>55</v>
      </c>
      <c r="D41" s="280"/>
      <c r="E41" s="8" t="s">
        <v>372</v>
      </c>
      <c r="F41" s="281" t="str">
        <f t="shared" si="4"/>
        <v>E1.P_B</v>
      </c>
      <c r="G41" s="442" t="s">
        <v>79</v>
      </c>
      <c r="H41" s="442" t="s">
        <v>152</v>
      </c>
      <c r="I41" s="458"/>
      <c r="J41" s="459" t="s">
        <v>167</v>
      </c>
      <c r="K41" s="374" t="str">
        <f t="shared" si="5"/>
        <v>E1.P_B.MR2</v>
      </c>
      <c r="L41" s="460" t="s">
        <v>138</v>
      </c>
      <c r="M41" s="461" t="s">
        <v>420</v>
      </c>
      <c r="N41" s="375">
        <v>5295</v>
      </c>
      <c r="O41" s="288">
        <v>5295</v>
      </c>
      <c r="P41" s="400" t="s">
        <v>87</v>
      </c>
      <c r="Q41" s="378" t="str">
        <f t="shared" si="6"/>
        <v>E1.P_B.MR2-MP02-1</v>
      </c>
      <c r="R41" s="313" t="s">
        <v>432</v>
      </c>
      <c r="S41" s="314" t="s">
        <v>433</v>
      </c>
      <c r="T41" s="293">
        <v>1</v>
      </c>
      <c r="U41" s="294">
        <v>1</v>
      </c>
      <c r="V41" s="293" t="s">
        <v>102</v>
      </c>
      <c r="W41" s="321">
        <v>0.25</v>
      </c>
      <c r="X41" s="322">
        <v>0.25</v>
      </c>
      <c r="Y41" s="321">
        <v>0.25</v>
      </c>
      <c r="Z41" s="323">
        <v>0.25</v>
      </c>
      <c r="AA41" s="298"/>
      <c r="AB41" s="299"/>
      <c r="AC41" s="299"/>
      <c r="AD41" s="299"/>
      <c r="AE41" s="299"/>
      <c r="AF41" s="299"/>
      <c r="AG41" s="299"/>
      <c r="AH41" s="299"/>
      <c r="AI41" s="299"/>
      <c r="AJ41" s="299"/>
      <c r="AK41" s="299"/>
      <c r="AL41" s="299"/>
      <c r="AM41" s="299"/>
      <c r="AN41" s="299"/>
      <c r="AO41" s="299"/>
      <c r="AP41" s="299"/>
      <c r="AQ41" s="299"/>
      <c r="AR41" s="299"/>
      <c r="AS41" s="299"/>
      <c r="AT41" s="299"/>
      <c r="AU41" s="299"/>
      <c r="AV41" s="299"/>
      <c r="AW41" s="299"/>
      <c r="AX41" s="299"/>
      <c r="AY41" s="299"/>
      <c r="AZ41" s="299"/>
      <c r="BA41" s="299"/>
      <c r="BB41" s="299"/>
      <c r="BC41" s="300"/>
      <c r="BD41" s="301" t="s">
        <v>377</v>
      </c>
      <c r="BI41" s="462"/>
      <c r="BJ41" s="463"/>
      <c r="BK41" s="16" t="s">
        <v>434</v>
      </c>
      <c r="BL41" s="373" t="s">
        <v>435</v>
      </c>
      <c r="BN41" s="14" t="s">
        <v>306</v>
      </c>
      <c r="BO41" s="356" t="s">
        <v>307</v>
      </c>
      <c r="BP41" s="15" t="s">
        <v>436</v>
      </c>
      <c r="BQ41" s="357" t="s">
        <v>437</v>
      </c>
      <c r="BS41" s="87" t="s">
        <v>137</v>
      </c>
      <c r="BT41" s="87" t="s">
        <v>138</v>
      </c>
      <c r="BU41" s="90" t="s">
        <v>427</v>
      </c>
      <c r="BV41" s="87"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7" t="s">
        <v>414</v>
      </c>
      <c r="EC41" s="308" t="s">
        <v>415</v>
      </c>
      <c r="ED41" s="308" t="s">
        <v>1148</v>
      </c>
      <c r="EE41" s="358">
        <v>0</v>
      </c>
      <c r="EF41" s="358">
        <v>4</v>
      </c>
      <c r="EG41" s="270"/>
      <c r="EH41" s="270"/>
      <c r="EI41" s="270"/>
      <c r="EJ41" s="270"/>
      <c r="EL41" s="831" t="s">
        <v>438</v>
      </c>
      <c r="EM41" s="318" t="s">
        <v>432</v>
      </c>
      <c r="EN41" s="274" t="s">
        <v>433</v>
      </c>
      <c r="EO41" s="274">
        <v>1</v>
      </c>
      <c r="EP41" s="274">
        <v>1</v>
      </c>
      <c r="EQ41" s="329">
        <v>1</v>
      </c>
      <c r="ER41" s="329">
        <v>1</v>
      </c>
      <c r="ES41" s="329">
        <v>1</v>
      </c>
      <c r="ET41" s="828">
        <v>1</v>
      </c>
    </row>
    <row r="42" spans="1:150" ht="78.75" customHeight="1" thickBot="1" x14ac:dyDescent="0.25">
      <c r="A42" s="277" t="s">
        <v>53</v>
      </c>
      <c r="B42" s="278" t="s">
        <v>54</v>
      </c>
      <c r="C42" s="279" t="s">
        <v>55</v>
      </c>
      <c r="D42" s="280"/>
      <c r="E42" s="8" t="s">
        <v>372</v>
      </c>
      <c r="F42" s="281" t="str">
        <f t="shared" si="4"/>
        <v>E1.P_B</v>
      </c>
      <c r="G42" s="442" t="s">
        <v>79</v>
      </c>
      <c r="H42" s="442" t="s">
        <v>152</v>
      </c>
      <c r="I42" s="464"/>
      <c r="J42" s="465" t="s">
        <v>167</v>
      </c>
      <c r="K42" s="466" t="str">
        <f t="shared" si="5"/>
        <v>E1.P_B.MR2</v>
      </c>
      <c r="L42" s="467" t="s">
        <v>138</v>
      </c>
      <c r="M42" s="468" t="s">
        <v>420</v>
      </c>
      <c r="N42" s="389">
        <v>5295</v>
      </c>
      <c r="O42" s="428">
        <v>5295</v>
      </c>
      <c r="P42" s="400" t="s">
        <v>99</v>
      </c>
      <c r="Q42" s="392" t="str">
        <f t="shared" si="6"/>
        <v>E1.P_B.MR2-MP03-1</v>
      </c>
      <c r="R42" s="336" t="s">
        <v>441</v>
      </c>
      <c r="S42" s="337" t="s">
        <v>442</v>
      </c>
      <c r="T42" s="393">
        <v>0</v>
      </c>
      <c r="U42" s="394">
        <v>1</v>
      </c>
      <c r="V42" s="393" t="s">
        <v>67</v>
      </c>
      <c r="W42" s="395">
        <v>0.25</v>
      </c>
      <c r="X42" s="396">
        <v>0.25</v>
      </c>
      <c r="Y42" s="395">
        <v>0.25</v>
      </c>
      <c r="Z42" s="397">
        <v>0.25</v>
      </c>
      <c r="AA42" s="383"/>
      <c r="AB42" s="384"/>
      <c r="AC42" s="384"/>
      <c r="AD42" s="384"/>
      <c r="AE42" s="384"/>
      <c r="AF42" s="384"/>
      <c r="AG42" s="384"/>
      <c r="AH42" s="384"/>
      <c r="AI42" s="384"/>
      <c r="AJ42" s="384"/>
      <c r="AK42" s="384"/>
      <c r="AL42" s="384"/>
      <c r="AM42" s="384"/>
      <c r="AN42" s="384"/>
      <c r="AO42" s="384"/>
      <c r="AP42" s="384"/>
      <c r="AQ42" s="384"/>
      <c r="AR42" s="384"/>
      <c r="AS42" s="384"/>
      <c r="AT42" s="384"/>
      <c r="AU42" s="384"/>
      <c r="AV42" s="384"/>
      <c r="AW42" s="384"/>
      <c r="AX42" s="384"/>
      <c r="AY42" s="384"/>
      <c r="AZ42" s="384"/>
      <c r="BA42" s="384"/>
      <c r="BB42" s="384"/>
      <c r="BC42" s="385"/>
      <c r="BD42" s="301" t="s">
        <v>377</v>
      </c>
      <c r="BN42" s="14" t="s">
        <v>317</v>
      </c>
      <c r="BO42" s="356" t="s">
        <v>318</v>
      </c>
      <c r="BP42" s="15" t="s">
        <v>443</v>
      </c>
      <c r="BQ42" s="357" t="s">
        <v>444</v>
      </c>
      <c r="BS42" s="89" t="s">
        <v>137</v>
      </c>
      <c r="BT42" s="89" t="s">
        <v>138</v>
      </c>
      <c r="BU42" s="90" t="s">
        <v>438</v>
      </c>
      <c r="BV42" s="87"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7" t="s">
        <v>425</v>
      </c>
      <c r="EC42" s="308" t="s">
        <v>426</v>
      </c>
      <c r="ED42" s="309" t="s">
        <v>1190</v>
      </c>
      <c r="EE42" s="358">
        <v>0</v>
      </c>
      <c r="EF42" s="358">
        <v>4</v>
      </c>
      <c r="EG42" s="270"/>
      <c r="EH42" s="270"/>
      <c r="EI42" s="270"/>
      <c r="EJ42" s="270"/>
      <c r="EL42" s="831" t="s">
        <v>445</v>
      </c>
      <c r="EM42" s="318" t="s">
        <v>441</v>
      </c>
      <c r="EN42" s="274" t="s">
        <v>442</v>
      </c>
      <c r="EO42" s="386">
        <v>0</v>
      </c>
      <c r="EP42" s="386">
        <v>1</v>
      </c>
      <c r="EQ42" s="329">
        <v>0.25</v>
      </c>
      <c r="ER42" s="329">
        <v>0.25</v>
      </c>
      <c r="ES42" s="329">
        <v>0.25</v>
      </c>
      <c r="ET42" s="828">
        <v>0.25</v>
      </c>
    </row>
    <row r="43" spans="1:150" ht="115.5" customHeight="1" thickBot="1" x14ac:dyDescent="0.3">
      <c r="A43" s="277" t="s">
        <v>53</v>
      </c>
      <c r="B43" s="452" t="s">
        <v>54</v>
      </c>
      <c r="C43" s="453" t="s">
        <v>55</v>
      </c>
      <c r="D43" s="453"/>
      <c r="E43" s="8" t="s">
        <v>372</v>
      </c>
      <c r="F43" s="281" t="str">
        <f t="shared" si="4"/>
        <v>E1.P_B</v>
      </c>
      <c r="G43" s="454" t="s">
        <v>79</v>
      </c>
      <c r="H43" s="454" t="s">
        <v>152</v>
      </c>
      <c r="I43" s="455" t="s">
        <v>450</v>
      </c>
      <c r="J43" s="456" t="s">
        <v>212</v>
      </c>
      <c r="K43" s="457" t="str">
        <f t="shared" si="5"/>
        <v>E1.P_B.MR3</v>
      </c>
      <c r="L43" s="361" t="s">
        <v>148</v>
      </c>
      <c r="M43" s="362" t="s">
        <v>451</v>
      </c>
      <c r="N43" s="247">
        <v>0</v>
      </c>
      <c r="O43" s="247">
        <v>20</v>
      </c>
      <c r="P43" s="377" t="s">
        <v>64</v>
      </c>
      <c r="Q43" s="26" t="str">
        <f t="shared" si="6"/>
        <v>E1.P_B.MR3-MP01-1</v>
      </c>
      <c r="R43" s="418" t="s">
        <v>452</v>
      </c>
      <c r="S43" s="368" t="s">
        <v>453</v>
      </c>
      <c r="T43" s="369">
        <v>0</v>
      </c>
      <c r="U43" s="370">
        <v>2</v>
      </c>
      <c r="V43" s="369" t="s">
        <v>67</v>
      </c>
      <c r="W43" s="257">
        <v>0.5</v>
      </c>
      <c r="X43" s="256">
        <v>0.5</v>
      </c>
      <c r="Y43" s="257">
        <v>0.5</v>
      </c>
      <c r="Z43" s="258">
        <v>0.5</v>
      </c>
      <c r="AA43" s="298"/>
      <c r="AB43" s="299"/>
      <c r="AC43" s="299"/>
      <c r="AD43" s="299"/>
      <c r="AE43" s="299"/>
      <c r="AF43" s="299"/>
      <c r="AG43" s="299"/>
      <c r="AH43" s="299"/>
      <c r="AI43" s="299"/>
      <c r="AJ43" s="299"/>
      <c r="AK43" s="299"/>
      <c r="AL43" s="299"/>
      <c r="AM43" s="299"/>
      <c r="AN43" s="299"/>
      <c r="AO43" s="299"/>
      <c r="AP43" s="299"/>
      <c r="AQ43" s="299"/>
      <c r="AR43" s="299"/>
      <c r="AS43" s="299"/>
      <c r="AT43" s="299"/>
      <c r="AU43" s="299"/>
      <c r="AV43" s="299"/>
      <c r="AW43" s="299"/>
      <c r="AX43" s="299"/>
      <c r="AY43" s="299"/>
      <c r="AZ43" s="299"/>
      <c r="BA43" s="299"/>
      <c r="BB43" s="299"/>
      <c r="BC43" s="300"/>
      <c r="BD43" s="301" t="s">
        <v>377</v>
      </c>
      <c r="BN43" s="14" t="s">
        <v>331</v>
      </c>
      <c r="BO43" s="356" t="s">
        <v>332</v>
      </c>
      <c r="BP43" s="15" t="s">
        <v>454</v>
      </c>
      <c r="BQ43" s="357" t="s">
        <v>455</v>
      </c>
      <c r="BS43" s="89" t="s">
        <v>137</v>
      </c>
      <c r="BT43" s="89" t="s">
        <v>138</v>
      </c>
      <c r="BU43" s="90" t="s">
        <v>445</v>
      </c>
      <c r="BV43" s="87"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7" t="s">
        <v>436</v>
      </c>
      <c r="EC43" s="308" t="s">
        <v>437</v>
      </c>
      <c r="ED43" s="309" t="s">
        <v>1219</v>
      </c>
      <c r="EE43" s="441">
        <v>0</v>
      </c>
      <c r="EF43" s="311">
        <v>20</v>
      </c>
      <c r="EG43" s="270"/>
      <c r="EH43" s="270"/>
      <c r="EI43" s="270"/>
      <c r="EJ43" s="270"/>
      <c r="EL43" s="831" t="s">
        <v>456</v>
      </c>
      <c r="EM43" s="318" t="s">
        <v>452</v>
      </c>
      <c r="EN43" s="274" t="s">
        <v>453</v>
      </c>
      <c r="EO43" s="274">
        <v>0</v>
      </c>
      <c r="EP43" s="274">
        <v>2</v>
      </c>
      <c r="EQ43" s="276">
        <v>0.5</v>
      </c>
      <c r="ER43" s="276">
        <v>0.5</v>
      </c>
      <c r="ES43" s="276">
        <v>0.5</v>
      </c>
      <c r="ET43" s="832">
        <v>0.5</v>
      </c>
    </row>
    <row r="44" spans="1:150" ht="52.5" customHeight="1" thickBot="1" x14ac:dyDescent="0.25">
      <c r="A44" s="277" t="s">
        <v>53</v>
      </c>
      <c r="B44" s="469" t="s">
        <v>54</v>
      </c>
      <c r="C44" s="470" t="s">
        <v>55</v>
      </c>
      <c r="D44" s="453"/>
      <c r="E44" s="8" t="s">
        <v>372</v>
      </c>
      <c r="F44" s="281" t="str">
        <f t="shared" si="4"/>
        <v>E1.P_B</v>
      </c>
      <c r="G44" s="471" t="s">
        <v>79</v>
      </c>
      <c r="H44" s="471" t="s">
        <v>152</v>
      </c>
      <c r="I44" s="458"/>
      <c r="J44" s="459" t="s">
        <v>212</v>
      </c>
      <c r="K44" s="374" t="str">
        <f t="shared" si="5"/>
        <v>E1.P_B.MR3</v>
      </c>
      <c r="L44" s="472" t="s">
        <v>148</v>
      </c>
      <c r="M44" s="473" t="s">
        <v>451</v>
      </c>
      <c r="N44" s="288">
        <v>0</v>
      </c>
      <c r="O44" s="288">
        <v>20</v>
      </c>
      <c r="P44" s="377" t="s">
        <v>87</v>
      </c>
      <c r="Q44" s="366" t="str">
        <f t="shared" si="6"/>
        <v>E1.P_B.MR3-MP02-1</v>
      </c>
      <c r="R44" s="422" t="s">
        <v>461</v>
      </c>
      <c r="S44" s="314" t="s">
        <v>453</v>
      </c>
      <c r="T44" s="293">
        <v>0</v>
      </c>
      <c r="U44" s="294">
        <v>2</v>
      </c>
      <c r="V44" s="293" t="s">
        <v>67</v>
      </c>
      <c r="W44" s="315">
        <v>0.5</v>
      </c>
      <c r="X44" s="330">
        <v>0.5</v>
      </c>
      <c r="Y44" s="315">
        <v>0.5</v>
      </c>
      <c r="Z44" s="316">
        <v>0.5</v>
      </c>
      <c r="AA44" s="298"/>
      <c r="AB44" s="299"/>
      <c r="AC44" s="299"/>
      <c r="AD44" s="299"/>
      <c r="AE44" s="299"/>
      <c r="AF44" s="299"/>
      <c r="AG44" s="299"/>
      <c r="AH44" s="299"/>
      <c r="AI44" s="299"/>
      <c r="AJ44" s="299"/>
      <c r="AK44" s="299"/>
      <c r="AL44" s="299"/>
      <c r="AM44" s="299"/>
      <c r="AN44" s="299"/>
      <c r="AO44" s="299"/>
      <c r="AP44" s="299"/>
      <c r="AQ44" s="299"/>
      <c r="AR44" s="299"/>
      <c r="AS44" s="299"/>
      <c r="AT44" s="299"/>
      <c r="AU44" s="299"/>
      <c r="AV44" s="299"/>
      <c r="AW44" s="299"/>
      <c r="AX44" s="299"/>
      <c r="AY44" s="299"/>
      <c r="AZ44" s="299"/>
      <c r="BA44" s="299"/>
      <c r="BB44" s="299"/>
      <c r="BC44" s="300"/>
      <c r="BD44" s="301" t="s">
        <v>377</v>
      </c>
      <c r="BN44" s="14" t="s">
        <v>342</v>
      </c>
      <c r="BO44" s="356" t="s">
        <v>343</v>
      </c>
      <c r="BP44" s="15" t="s">
        <v>462</v>
      </c>
      <c r="BQ44" s="357" t="s">
        <v>463</v>
      </c>
      <c r="BS44" s="87" t="s">
        <v>147</v>
      </c>
      <c r="BT44" s="87" t="s">
        <v>148</v>
      </c>
      <c r="BU44" s="90" t="s">
        <v>456</v>
      </c>
      <c r="BV44" s="87"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7" t="s">
        <v>443</v>
      </c>
      <c r="EC44" s="308" t="s">
        <v>444</v>
      </c>
      <c r="ED44" s="309" t="s">
        <v>1241</v>
      </c>
      <c r="EE44" s="358">
        <v>5</v>
      </c>
      <c r="EF44" s="358">
        <v>5</v>
      </c>
      <c r="EG44" s="270"/>
      <c r="EH44" s="270"/>
      <c r="EI44" s="270"/>
      <c r="EJ44" s="270"/>
      <c r="EL44" s="831" t="s">
        <v>464</v>
      </c>
      <c r="EM44" s="318" t="s">
        <v>461</v>
      </c>
      <c r="EN44" s="274" t="s">
        <v>453</v>
      </c>
      <c r="EO44" s="274">
        <v>0</v>
      </c>
      <c r="EP44" s="274">
        <v>2</v>
      </c>
      <c r="EQ44" s="276">
        <v>0.5</v>
      </c>
      <c r="ER44" s="276">
        <v>0.5</v>
      </c>
      <c r="ES44" s="276">
        <v>0.5</v>
      </c>
      <c r="ET44" s="832">
        <v>0.5</v>
      </c>
    </row>
    <row r="45" spans="1:150" ht="47.25" customHeight="1" thickBot="1" x14ac:dyDescent="0.25">
      <c r="A45" s="277" t="s">
        <v>53</v>
      </c>
      <c r="B45" s="469" t="s">
        <v>54</v>
      </c>
      <c r="C45" s="470" t="s">
        <v>55</v>
      </c>
      <c r="D45" s="453"/>
      <c r="E45" s="8" t="s">
        <v>372</v>
      </c>
      <c r="F45" s="281" t="str">
        <f t="shared" si="4"/>
        <v>E1.P_B</v>
      </c>
      <c r="G45" s="471" t="s">
        <v>79</v>
      </c>
      <c r="H45" s="471" t="s">
        <v>152</v>
      </c>
      <c r="I45" s="458"/>
      <c r="J45" s="459" t="s">
        <v>212</v>
      </c>
      <c r="K45" s="374" t="str">
        <f t="shared" si="5"/>
        <v>E1.P_B.MR3</v>
      </c>
      <c r="L45" s="472" t="s">
        <v>148</v>
      </c>
      <c r="M45" s="473" t="s">
        <v>451</v>
      </c>
      <c r="N45" s="288">
        <v>0</v>
      </c>
      <c r="O45" s="288">
        <v>20</v>
      </c>
      <c r="P45" s="377" t="s">
        <v>99</v>
      </c>
      <c r="Q45" s="378" t="str">
        <f t="shared" si="6"/>
        <v>E1.P_B.MR3-MP03-1</v>
      </c>
      <c r="R45" s="422" t="s">
        <v>469</v>
      </c>
      <c r="S45" s="314" t="s">
        <v>453</v>
      </c>
      <c r="T45" s="381">
        <v>0</v>
      </c>
      <c r="U45" s="382">
        <v>2</v>
      </c>
      <c r="V45" s="381" t="s">
        <v>67</v>
      </c>
      <c r="W45" s="315">
        <v>0.5</v>
      </c>
      <c r="X45" s="330">
        <v>0.5</v>
      </c>
      <c r="Y45" s="315">
        <v>0.5</v>
      </c>
      <c r="Z45" s="316">
        <v>0.5</v>
      </c>
      <c r="AA45" s="383"/>
      <c r="AB45" s="384"/>
      <c r="AC45" s="384"/>
      <c r="AD45" s="384"/>
      <c r="AE45" s="384"/>
      <c r="AF45" s="384"/>
      <c r="AG45" s="384"/>
      <c r="AH45" s="384"/>
      <c r="AI45" s="384"/>
      <c r="AJ45" s="384"/>
      <c r="AK45" s="384"/>
      <c r="AL45" s="384"/>
      <c r="AM45" s="384"/>
      <c r="AN45" s="384"/>
      <c r="AO45" s="384"/>
      <c r="AP45" s="384"/>
      <c r="AQ45" s="384"/>
      <c r="AR45" s="384"/>
      <c r="AS45" s="384"/>
      <c r="AT45" s="384"/>
      <c r="AU45" s="384"/>
      <c r="AV45" s="384"/>
      <c r="AW45" s="384"/>
      <c r="AX45" s="384"/>
      <c r="AY45" s="384"/>
      <c r="AZ45" s="384"/>
      <c r="BA45" s="384"/>
      <c r="BB45" s="384"/>
      <c r="BC45" s="385"/>
      <c r="BD45" s="301" t="s">
        <v>377</v>
      </c>
      <c r="BN45" s="14" t="s">
        <v>353</v>
      </c>
      <c r="BO45" s="356" t="s">
        <v>354</v>
      </c>
      <c r="BP45" s="15" t="s">
        <v>470</v>
      </c>
      <c r="BQ45" s="357" t="s">
        <v>471</v>
      </c>
      <c r="BS45" s="89" t="s">
        <v>147</v>
      </c>
      <c r="BT45" s="89" t="s">
        <v>148</v>
      </c>
      <c r="BU45" s="90" t="s">
        <v>464</v>
      </c>
      <c r="BV45" s="87"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7" t="s">
        <v>454</v>
      </c>
      <c r="EC45" s="308" t="s">
        <v>455</v>
      </c>
      <c r="ED45" s="309" t="s">
        <v>1262</v>
      </c>
      <c r="EE45" s="358">
        <v>41</v>
      </c>
      <c r="EF45" s="358">
        <v>341</v>
      </c>
      <c r="EG45" s="270"/>
      <c r="EH45" s="270"/>
      <c r="EI45" s="270"/>
      <c r="EJ45" s="270"/>
      <c r="EL45" s="831" t="s">
        <v>472</v>
      </c>
      <c r="EM45" s="318" t="s">
        <v>469</v>
      </c>
      <c r="EN45" s="274" t="s">
        <v>453</v>
      </c>
      <c r="EO45" s="386">
        <v>0</v>
      </c>
      <c r="EP45" s="386">
        <v>2</v>
      </c>
      <c r="EQ45" s="276">
        <v>0.5</v>
      </c>
      <c r="ER45" s="276">
        <v>0.5</v>
      </c>
      <c r="ES45" s="276">
        <v>0.5</v>
      </c>
      <c r="ET45" s="832">
        <v>0.5</v>
      </c>
    </row>
    <row r="46" spans="1:150" ht="48.75" customHeight="1" thickBot="1" x14ac:dyDescent="0.3">
      <c r="A46" s="277" t="s">
        <v>53</v>
      </c>
      <c r="B46" s="469" t="s">
        <v>54</v>
      </c>
      <c r="C46" s="470" t="s">
        <v>55</v>
      </c>
      <c r="D46" s="453"/>
      <c r="E46" s="8" t="s">
        <v>372</v>
      </c>
      <c r="F46" s="281" t="str">
        <f t="shared" si="4"/>
        <v>E1.P_B</v>
      </c>
      <c r="G46" s="471" t="s">
        <v>79</v>
      </c>
      <c r="H46" s="471" t="s">
        <v>152</v>
      </c>
      <c r="I46" s="458"/>
      <c r="J46" s="459" t="s">
        <v>212</v>
      </c>
      <c r="K46" s="374" t="str">
        <f t="shared" si="5"/>
        <v>E1.P_B.MR3</v>
      </c>
      <c r="L46" s="472" t="s">
        <v>148</v>
      </c>
      <c r="M46" s="473" t="s">
        <v>451</v>
      </c>
      <c r="N46" s="288">
        <v>0</v>
      </c>
      <c r="O46" s="288">
        <v>20</v>
      </c>
      <c r="P46" s="377" t="s">
        <v>112</v>
      </c>
      <c r="Q46" s="378" t="str">
        <f t="shared" si="6"/>
        <v>E1.P_B.MR3-MP04-1</v>
      </c>
      <c r="R46" s="422" t="s">
        <v>477</v>
      </c>
      <c r="S46" s="314" t="s">
        <v>453</v>
      </c>
      <c r="T46" s="293">
        <v>0</v>
      </c>
      <c r="U46" s="294">
        <v>2</v>
      </c>
      <c r="V46" s="293" t="s">
        <v>67</v>
      </c>
      <c r="W46" s="315">
        <v>0.5</v>
      </c>
      <c r="X46" s="330">
        <v>0.5</v>
      </c>
      <c r="Y46" s="315">
        <v>0.5</v>
      </c>
      <c r="Z46" s="316">
        <v>0.5</v>
      </c>
      <c r="AA46" s="298"/>
      <c r="AB46" s="299"/>
      <c r="AC46" s="299"/>
      <c r="AD46" s="299"/>
      <c r="AE46" s="299"/>
      <c r="AF46" s="299"/>
      <c r="AG46" s="299"/>
      <c r="AH46" s="299"/>
      <c r="AI46" s="299"/>
      <c r="AJ46" s="299"/>
      <c r="AK46" s="299"/>
      <c r="AL46" s="299"/>
      <c r="AM46" s="299"/>
      <c r="AN46" s="299"/>
      <c r="AO46" s="299"/>
      <c r="AP46" s="299"/>
      <c r="AQ46" s="299"/>
      <c r="AR46" s="299"/>
      <c r="AS46" s="299"/>
      <c r="AT46" s="299"/>
      <c r="AU46" s="299"/>
      <c r="AV46" s="299"/>
      <c r="AW46" s="299"/>
      <c r="AX46" s="299"/>
      <c r="AY46" s="299"/>
      <c r="AZ46" s="299"/>
      <c r="BA46" s="299"/>
      <c r="BB46" s="299"/>
      <c r="BC46" s="300"/>
      <c r="BD46" s="301" t="s">
        <v>377</v>
      </c>
      <c r="BN46" s="14" t="s">
        <v>364</v>
      </c>
      <c r="BO46" s="356" t="s">
        <v>365</v>
      </c>
      <c r="BP46" s="15" t="s">
        <v>478</v>
      </c>
      <c r="BQ46" s="357" t="s">
        <v>479</v>
      </c>
      <c r="BS46" s="89" t="s">
        <v>147</v>
      </c>
      <c r="BT46" s="89" t="s">
        <v>148</v>
      </c>
      <c r="BU46" s="90" t="s">
        <v>472</v>
      </c>
      <c r="BV46" s="87"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7" t="s">
        <v>462</v>
      </c>
      <c r="EC46" s="308" t="s">
        <v>463</v>
      </c>
      <c r="ED46" s="309" t="s">
        <v>1291</v>
      </c>
      <c r="EE46" s="310">
        <v>10</v>
      </c>
      <c r="EF46" s="311">
        <v>30</v>
      </c>
      <c r="EG46" s="270"/>
      <c r="EH46" s="270"/>
      <c r="EI46" s="270"/>
      <c r="EJ46" s="270"/>
      <c r="EL46" s="831" t="s">
        <v>480</v>
      </c>
      <c r="EM46" s="318" t="s">
        <v>477</v>
      </c>
      <c r="EN46" s="274" t="s">
        <v>453</v>
      </c>
      <c r="EO46" s="274">
        <v>0</v>
      </c>
      <c r="EP46" s="274">
        <v>2</v>
      </c>
      <c r="EQ46" s="276">
        <v>0.5</v>
      </c>
      <c r="ER46" s="276">
        <v>0.5</v>
      </c>
      <c r="ES46" s="276">
        <v>0.5</v>
      </c>
      <c r="ET46" s="832">
        <v>0.5</v>
      </c>
    </row>
    <row r="47" spans="1:150" ht="51.75" customHeight="1" x14ac:dyDescent="0.25">
      <c r="A47" s="277" t="s">
        <v>53</v>
      </c>
      <c r="B47" s="469" t="s">
        <v>54</v>
      </c>
      <c r="C47" s="470" t="s">
        <v>55</v>
      </c>
      <c r="D47" s="453"/>
      <c r="E47" s="8" t="s">
        <v>372</v>
      </c>
      <c r="F47" s="281" t="str">
        <f t="shared" si="4"/>
        <v>E1.P_B</v>
      </c>
      <c r="G47" s="471" t="s">
        <v>79</v>
      </c>
      <c r="H47" s="471" t="s">
        <v>152</v>
      </c>
      <c r="I47" s="458"/>
      <c r="J47" s="459" t="s">
        <v>212</v>
      </c>
      <c r="K47" s="374" t="str">
        <f t="shared" si="5"/>
        <v>E1.P_B.MR3</v>
      </c>
      <c r="L47" s="472" t="s">
        <v>148</v>
      </c>
      <c r="M47" s="473" t="s">
        <v>451</v>
      </c>
      <c r="N47" s="288">
        <v>0</v>
      </c>
      <c r="O47" s="288">
        <v>20</v>
      </c>
      <c r="P47" s="377" t="s">
        <v>122</v>
      </c>
      <c r="Q47" s="378" t="str">
        <f t="shared" si="6"/>
        <v>E1.P_B.MR3-MP05-1</v>
      </c>
      <c r="R47" s="422" t="s">
        <v>485</v>
      </c>
      <c r="S47" s="314" t="s">
        <v>453</v>
      </c>
      <c r="T47" s="293">
        <v>0</v>
      </c>
      <c r="U47" s="294">
        <v>2</v>
      </c>
      <c r="V47" s="293" t="s">
        <v>67</v>
      </c>
      <c r="W47" s="315">
        <v>0.5</v>
      </c>
      <c r="X47" s="330">
        <v>0.5</v>
      </c>
      <c r="Y47" s="315">
        <v>0.5</v>
      </c>
      <c r="Z47" s="316">
        <v>0.5</v>
      </c>
      <c r="AA47" s="298"/>
      <c r="AB47" s="299"/>
      <c r="AC47" s="299"/>
      <c r="AD47" s="299"/>
      <c r="AE47" s="299"/>
      <c r="AF47" s="299"/>
      <c r="AG47" s="299"/>
      <c r="AH47" s="299"/>
      <c r="AI47" s="299"/>
      <c r="AJ47" s="299"/>
      <c r="AK47" s="299"/>
      <c r="AL47" s="299"/>
      <c r="AM47" s="299"/>
      <c r="AN47" s="299"/>
      <c r="AO47" s="299"/>
      <c r="AP47" s="299"/>
      <c r="AQ47" s="299"/>
      <c r="AR47" s="299"/>
      <c r="AS47" s="299"/>
      <c r="AT47" s="299"/>
      <c r="AU47" s="299"/>
      <c r="AV47" s="299"/>
      <c r="AW47" s="299"/>
      <c r="AX47" s="299"/>
      <c r="AY47" s="299"/>
      <c r="AZ47" s="299"/>
      <c r="BA47" s="299"/>
      <c r="BB47" s="299"/>
      <c r="BC47" s="300"/>
      <c r="BD47" s="301" t="s">
        <v>377</v>
      </c>
      <c r="BN47" s="20" t="s">
        <v>378</v>
      </c>
      <c r="BO47" s="474" t="s">
        <v>379</v>
      </c>
      <c r="BP47" s="6" t="s">
        <v>486</v>
      </c>
      <c r="BQ47" s="269" t="s">
        <v>487</v>
      </c>
      <c r="BS47" s="89" t="s">
        <v>147</v>
      </c>
      <c r="BT47" s="89" t="s">
        <v>148</v>
      </c>
      <c r="BU47" s="90" t="s">
        <v>480</v>
      </c>
      <c r="BV47" s="87"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7" t="s">
        <v>470</v>
      </c>
      <c r="EC47" s="308" t="s">
        <v>471</v>
      </c>
      <c r="ED47" s="309" t="s">
        <v>1304</v>
      </c>
      <c r="EE47" s="310">
        <v>100</v>
      </c>
      <c r="EF47" s="311">
        <v>100</v>
      </c>
      <c r="EG47" s="270"/>
      <c r="EH47" s="270"/>
      <c r="EI47" s="270"/>
      <c r="EJ47" s="270"/>
      <c r="EL47" s="831" t="s">
        <v>488</v>
      </c>
      <c r="EM47" s="318" t="s">
        <v>485</v>
      </c>
      <c r="EN47" s="274" t="s">
        <v>453</v>
      </c>
      <c r="EO47" s="274">
        <v>0</v>
      </c>
      <c r="EP47" s="274">
        <v>2</v>
      </c>
      <c r="EQ47" s="276">
        <v>0.5</v>
      </c>
      <c r="ER47" s="276">
        <v>0.5</v>
      </c>
      <c r="ES47" s="276">
        <v>0.5</v>
      </c>
      <c r="ET47" s="832">
        <v>0.5</v>
      </c>
    </row>
    <row r="48" spans="1:150" ht="50.25" customHeight="1" x14ac:dyDescent="0.25">
      <c r="A48" s="277" t="s">
        <v>53</v>
      </c>
      <c r="B48" s="469" t="s">
        <v>54</v>
      </c>
      <c r="C48" s="470" t="s">
        <v>55</v>
      </c>
      <c r="D48" s="453"/>
      <c r="E48" s="8" t="s">
        <v>372</v>
      </c>
      <c r="F48" s="281" t="str">
        <f t="shared" si="4"/>
        <v>E1.P_B</v>
      </c>
      <c r="G48" s="471" t="s">
        <v>79</v>
      </c>
      <c r="H48" s="471" t="s">
        <v>152</v>
      </c>
      <c r="I48" s="458"/>
      <c r="J48" s="459" t="s">
        <v>212</v>
      </c>
      <c r="K48" s="374" t="str">
        <f t="shared" si="5"/>
        <v>E1.P_B.MR3</v>
      </c>
      <c r="L48" s="472" t="s">
        <v>148</v>
      </c>
      <c r="M48" s="473" t="s">
        <v>451</v>
      </c>
      <c r="N48" s="288">
        <v>0</v>
      </c>
      <c r="O48" s="288">
        <v>20</v>
      </c>
      <c r="P48" s="377" t="s">
        <v>132</v>
      </c>
      <c r="Q48" s="378" t="str">
        <f t="shared" si="6"/>
        <v>E1.P_B.MR3-MP06-1</v>
      </c>
      <c r="R48" s="422" t="s">
        <v>493</v>
      </c>
      <c r="S48" s="314" t="s">
        <v>453</v>
      </c>
      <c r="T48" s="293">
        <v>0</v>
      </c>
      <c r="U48" s="294">
        <v>3</v>
      </c>
      <c r="V48" s="293" t="s">
        <v>67</v>
      </c>
      <c r="W48" s="321">
        <v>0.75</v>
      </c>
      <c r="X48" s="322">
        <v>0.75</v>
      </c>
      <c r="Y48" s="321">
        <v>0.75</v>
      </c>
      <c r="Z48" s="323">
        <v>0.75</v>
      </c>
      <c r="AA48" s="298"/>
      <c r="AB48" s="299"/>
      <c r="AC48" s="299"/>
      <c r="AD48" s="299"/>
      <c r="AE48" s="299"/>
      <c r="AF48" s="299"/>
      <c r="AG48" s="299"/>
      <c r="AH48" s="299"/>
      <c r="AI48" s="299"/>
      <c r="AJ48" s="299"/>
      <c r="AK48" s="299"/>
      <c r="AL48" s="299"/>
      <c r="AM48" s="299"/>
      <c r="AN48" s="299"/>
      <c r="AO48" s="299"/>
      <c r="AP48" s="299"/>
      <c r="AQ48" s="299"/>
      <c r="AR48" s="299"/>
      <c r="AS48" s="299"/>
      <c r="AT48" s="299"/>
      <c r="AU48" s="299"/>
      <c r="AV48" s="299"/>
      <c r="AW48" s="299"/>
      <c r="AX48" s="299"/>
      <c r="AY48" s="299"/>
      <c r="AZ48" s="299"/>
      <c r="BA48" s="299"/>
      <c r="BB48" s="299"/>
      <c r="BC48" s="300"/>
      <c r="BD48" s="301" t="s">
        <v>377</v>
      </c>
      <c r="BN48" s="10" t="s">
        <v>378</v>
      </c>
      <c r="BO48" s="305" t="s">
        <v>379</v>
      </c>
      <c r="BP48" s="11" t="s">
        <v>494</v>
      </c>
      <c r="BQ48" s="306" t="s">
        <v>495</v>
      </c>
      <c r="BS48" s="89" t="s">
        <v>147</v>
      </c>
      <c r="BT48" s="89" t="s">
        <v>148</v>
      </c>
      <c r="BU48" s="90" t="s">
        <v>488</v>
      </c>
      <c r="BV48" s="87"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7" t="s">
        <v>478</v>
      </c>
      <c r="EC48" s="308" t="s">
        <v>479</v>
      </c>
      <c r="ED48" s="309" t="s">
        <v>1338</v>
      </c>
      <c r="EE48" s="310">
        <v>0</v>
      </c>
      <c r="EF48" s="311">
        <v>23</v>
      </c>
      <c r="EG48" s="270"/>
      <c r="EH48" s="270"/>
      <c r="EI48" s="270"/>
      <c r="EJ48" s="270"/>
      <c r="EL48" s="831" t="s">
        <v>496</v>
      </c>
      <c r="EM48" s="318" t="s">
        <v>493</v>
      </c>
      <c r="EN48" s="274" t="s">
        <v>453</v>
      </c>
      <c r="EO48" s="274">
        <v>0</v>
      </c>
      <c r="EP48" s="274">
        <v>3</v>
      </c>
      <c r="EQ48" s="329">
        <v>0.75</v>
      </c>
      <c r="ER48" s="329">
        <v>0.75</v>
      </c>
      <c r="ES48" s="329">
        <v>0.75</v>
      </c>
      <c r="ET48" s="828">
        <v>0.75</v>
      </c>
    </row>
    <row r="49" spans="1:150" ht="52.5" customHeight="1" x14ac:dyDescent="0.2">
      <c r="A49" s="277" t="s">
        <v>53</v>
      </c>
      <c r="B49" s="469" t="s">
        <v>54</v>
      </c>
      <c r="C49" s="470" t="s">
        <v>55</v>
      </c>
      <c r="D49" s="453"/>
      <c r="E49" s="8" t="s">
        <v>372</v>
      </c>
      <c r="F49" s="281" t="str">
        <f t="shared" si="4"/>
        <v>E1.P_B</v>
      </c>
      <c r="G49" s="471" t="s">
        <v>79</v>
      </c>
      <c r="H49" s="471" t="s">
        <v>152</v>
      </c>
      <c r="I49" s="458"/>
      <c r="J49" s="459" t="s">
        <v>212</v>
      </c>
      <c r="K49" s="374" t="str">
        <f t="shared" si="5"/>
        <v>E1.P_B.MR3</v>
      </c>
      <c r="L49" s="472" t="s">
        <v>148</v>
      </c>
      <c r="M49" s="473" t="s">
        <v>451</v>
      </c>
      <c r="N49" s="288">
        <v>0</v>
      </c>
      <c r="O49" s="288">
        <v>20</v>
      </c>
      <c r="P49" s="377" t="s">
        <v>142</v>
      </c>
      <c r="Q49" s="378" t="str">
        <f t="shared" si="6"/>
        <v>E1.P_B.MR3-MP07-1</v>
      </c>
      <c r="R49" s="422" t="s">
        <v>501</v>
      </c>
      <c r="S49" s="314" t="s">
        <v>453</v>
      </c>
      <c r="T49" s="293">
        <v>0</v>
      </c>
      <c r="U49" s="294">
        <v>1</v>
      </c>
      <c r="V49" s="293" t="s">
        <v>67</v>
      </c>
      <c r="W49" s="321">
        <v>0.25</v>
      </c>
      <c r="X49" s="322">
        <v>0.25</v>
      </c>
      <c r="Y49" s="321">
        <v>0.25</v>
      </c>
      <c r="Z49" s="323">
        <v>0.25</v>
      </c>
      <c r="AA49" s="298"/>
      <c r="AB49" s="299"/>
      <c r="AC49" s="299"/>
      <c r="AD49" s="299"/>
      <c r="AE49" s="299"/>
      <c r="AF49" s="299"/>
      <c r="AG49" s="299"/>
      <c r="AH49" s="299"/>
      <c r="AI49" s="299"/>
      <c r="AJ49" s="299"/>
      <c r="AK49" s="299"/>
      <c r="AL49" s="299"/>
      <c r="AM49" s="299"/>
      <c r="AN49" s="299"/>
      <c r="AO49" s="299"/>
      <c r="AP49" s="299"/>
      <c r="AQ49" s="299"/>
      <c r="AR49" s="299"/>
      <c r="AS49" s="299"/>
      <c r="AT49" s="299"/>
      <c r="AU49" s="299"/>
      <c r="AV49" s="299"/>
      <c r="AW49" s="299"/>
      <c r="AX49" s="299"/>
      <c r="AY49" s="299"/>
      <c r="AZ49" s="299"/>
      <c r="BA49" s="299"/>
      <c r="BB49" s="299"/>
      <c r="BC49" s="300"/>
      <c r="BD49" s="301" t="s">
        <v>377</v>
      </c>
      <c r="BN49" s="10" t="s">
        <v>378</v>
      </c>
      <c r="BO49" s="305" t="s">
        <v>379</v>
      </c>
      <c r="BP49" s="11" t="s">
        <v>502</v>
      </c>
      <c r="BQ49" s="306" t="s">
        <v>503</v>
      </c>
      <c r="BS49" s="89" t="s">
        <v>147</v>
      </c>
      <c r="BT49" s="89" t="s">
        <v>148</v>
      </c>
      <c r="BU49" s="90" t="s">
        <v>496</v>
      </c>
      <c r="BV49" s="87"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7" t="s">
        <v>486</v>
      </c>
      <c r="EC49" s="308" t="s">
        <v>487</v>
      </c>
      <c r="ED49" s="308" t="s">
        <v>1352</v>
      </c>
      <c r="EE49" s="441" t="s">
        <v>1346</v>
      </c>
      <c r="EF49" s="475" t="s">
        <v>1347</v>
      </c>
      <c r="EG49" s="270"/>
      <c r="EH49" s="270"/>
      <c r="EI49" s="270"/>
      <c r="EJ49" s="270"/>
      <c r="EL49" s="831" t="s">
        <v>504</v>
      </c>
      <c r="EM49" s="318" t="s">
        <v>501</v>
      </c>
      <c r="EN49" s="274" t="s">
        <v>453</v>
      </c>
      <c r="EO49" s="274">
        <v>0</v>
      </c>
      <c r="EP49" s="274">
        <v>1</v>
      </c>
      <c r="EQ49" s="329">
        <v>0.25</v>
      </c>
      <c r="ER49" s="329">
        <v>0.25</v>
      </c>
      <c r="ES49" s="329">
        <v>0.25</v>
      </c>
      <c r="ET49" s="828">
        <v>0.25</v>
      </c>
    </row>
    <row r="50" spans="1:150" ht="48.75" customHeight="1" thickBot="1" x14ac:dyDescent="0.25">
      <c r="A50" s="277" t="s">
        <v>53</v>
      </c>
      <c r="B50" s="469" t="s">
        <v>54</v>
      </c>
      <c r="C50" s="470" t="s">
        <v>55</v>
      </c>
      <c r="D50" s="453"/>
      <c r="E50" s="8" t="s">
        <v>372</v>
      </c>
      <c r="F50" s="281" t="str">
        <f t="shared" si="4"/>
        <v>E1.P_B</v>
      </c>
      <c r="G50" s="471" t="s">
        <v>79</v>
      </c>
      <c r="H50" s="471" t="s">
        <v>152</v>
      </c>
      <c r="I50" s="458"/>
      <c r="J50" s="459" t="s">
        <v>212</v>
      </c>
      <c r="K50" s="374" t="str">
        <f t="shared" si="5"/>
        <v>E1.P_B.MR3</v>
      </c>
      <c r="L50" s="472" t="s">
        <v>148</v>
      </c>
      <c r="M50" s="473" t="s">
        <v>451</v>
      </c>
      <c r="N50" s="288">
        <v>0</v>
      </c>
      <c r="O50" s="288">
        <v>20</v>
      </c>
      <c r="P50" s="377" t="s">
        <v>156</v>
      </c>
      <c r="Q50" s="378" t="str">
        <f t="shared" si="6"/>
        <v>E1.P_B.MR3-MP08-1</v>
      </c>
      <c r="R50" s="422" t="s">
        <v>509</v>
      </c>
      <c r="S50" s="314" t="s">
        <v>453</v>
      </c>
      <c r="T50" s="293">
        <v>0</v>
      </c>
      <c r="U50" s="294">
        <v>2</v>
      </c>
      <c r="V50" s="293" t="s">
        <v>67</v>
      </c>
      <c r="W50" s="315">
        <v>0.5</v>
      </c>
      <c r="X50" s="330">
        <v>0.5</v>
      </c>
      <c r="Y50" s="315">
        <v>0.5</v>
      </c>
      <c r="Z50" s="316">
        <v>0.5</v>
      </c>
      <c r="AA50" s="298"/>
      <c r="AB50" s="299"/>
      <c r="AC50" s="299"/>
      <c r="AD50" s="299"/>
      <c r="AE50" s="299"/>
      <c r="AF50" s="299"/>
      <c r="AG50" s="299"/>
      <c r="AH50" s="299"/>
      <c r="AI50" s="299"/>
      <c r="AJ50" s="299"/>
      <c r="AK50" s="299"/>
      <c r="AL50" s="299"/>
      <c r="AM50" s="299"/>
      <c r="AN50" s="299"/>
      <c r="AO50" s="299"/>
      <c r="AP50" s="299"/>
      <c r="AQ50" s="299"/>
      <c r="AR50" s="299"/>
      <c r="AS50" s="299"/>
      <c r="AT50" s="299"/>
      <c r="AU50" s="299"/>
      <c r="AV50" s="299"/>
      <c r="AW50" s="299"/>
      <c r="AX50" s="299"/>
      <c r="AY50" s="299"/>
      <c r="AZ50" s="299"/>
      <c r="BA50" s="299"/>
      <c r="BB50" s="299"/>
      <c r="BC50" s="300"/>
      <c r="BD50" s="301" t="s">
        <v>377</v>
      </c>
      <c r="BN50" s="12" t="s">
        <v>378</v>
      </c>
      <c r="BO50" s="331" t="s">
        <v>379</v>
      </c>
      <c r="BP50" s="13" t="s">
        <v>510</v>
      </c>
      <c r="BQ50" s="332" t="s">
        <v>511</v>
      </c>
      <c r="BS50" s="89" t="s">
        <v>147</v>
      </c>
      <c r="BT50" s="89" t="s">
        <v>148</v>
      </c>
      <c r="BU50" s="90" t="s">
        <v>504</v>
      </c>
      <c r="BV50" s="87"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7" t="s">
        <v>494</v>
      </c>
      <c r="EC50" s="308" t="s">
        <v>495</v>
      </c>
      <c r="ED50" s="309" t="s">
        <v>1352</v>
      </c>
      <c r="EE50" s="358" t="s">
        <v>1389</v>
      </c>
      <c r="EF50" s="358" t="s">
        <v>1390</v>
      </c>
      <c r="EG50" s="270"/>
      <c r="EH50" s="270"/>
      <c r="EI50" s="270"/>
      <c r="EJ50" s="270"/>
      <c r="EL50" s="831" t="s">
        <v>512</v>
      </c>
      <c r="EM50" s="318" t="s">
        <v>509</v>
      </c>
      <c r="EN50" s="274" t="s">
        <v>453</v>
      </c>
      <c r="EO50" s="274">
        <v>0</v>
      </c>
      <c r="EP50" s="274">
        <v>2</v>
      </c>
      <c r="EQ50" s="276">
        <v>0.5</v>
      </c>
      <c r="ER50" s="276">
        <v>0.5</v>
      </c>
      <c r="ES50" s="276">
        <v>0.5</v>
      </c>
      <c r="ET50" s="832">
        <v>0.5</v>
      </c>
    </row>
    <row r="51" spans="1:150" ht="50.25" customHeight="1" x14ac:dyDescent="0.2">
      <c r="A51" s="277" t="s">
        <v>53</v>
      </c>
      <c r="B51" s="469" t="s">
        <v>54</v>
      </c>
      <c r="C51" s="470" t="s">
        <v>55</v>
      </c>
      <c r="D51" s="453"/>
      <c r="E51" s="8" t="s">
        <v>372</v>
      </c>
      <c r="F51" s="281" t="str">
        <f t="shared" si="4"/>
        <v>E1.P_B</v>
      </c>
      <c r="G51" s="471" t="s">
        <v>79</v>
      </c>
      <c r="H51" s="471" t="s">
        <v>152</v>
      </c>
      <c r="I51" s="458"/>
      <c r="J51" s="459" t="s">
        <v>212</v>
      </c>
      <c r="K51" s="374" t="str">
        <f t="shared" si="5"/>
        <v>E1.P_B.MR3</v>
      </c>
      <c r="L51" s="472" t="s">
        <v>148</v>
      </c>
      <c r="M51" s="473" t="s">
        <v>451</v>
      </c>
      <c r="N51" s="288">
        <v>0</v>
      </c>
      <c r="O51" s="288">
        <v>20</v>
      </c>
      <c r="P51" s="377" t="s">
        <v>515</v>
      </c>
      <c r="Q51" s="378" t="str">
        <f t="shared" si="6"/>
        <v>E1.P_B.MR3-MP09-1</v>
      </c>
      <c r="R51" s="422" t="s">
        <v>516</v>
      </c>
      <c r="S51" s="314" t="s">
        <v>453</v>
      </c>
      <c r="T51" s="293">
        <v>0</v>
      </c>
      <c r="U51" s="294">
        <v>3</v>
      </c>
      <c r="V51" s="293" t="s">
        <v>67</v>
      </c>
      <c r="W51" s="321">
        <v>0.75</v>
      </c>
      <c r="X51" s="322">
        <v>0.75</v>
      </c>
      <c r="Y51" s="321">
        <v>0.75</v>
      </c>
      <c r="Z51" s="323">
        <v>0.75</v>
      </c>
      <c r="AA51" s="298"/>
      <c r="AB51" s="299"/>
      <c r="AC51" s="299"/>
      <c r="AD51" s="299"/>
      <c r="AE51" s="299"/>
      <c r="AF51" s="299"/>
      <c r="AG51" s="299"/>
      <c r="AH51" s="299"/>
      <c r="AI51" s="299"/>
      <c r="AJ51" s="299"/>
      <c r="AK51" s="299"/>
      <c r="AL51" s="299"/>
      <c r="AM51" s="299"/>
      <c r="AN51" s="299"/>
      <c r="AO51" s="299"/>
      <c r="AP51" s="299"/>
      <c r="AQ51" s="299"/>
      <c r="AR51" s="299"/>
      <c r="AS51" s="299"/>
      <c r="AT51" s="299"/>
      <c r="AU51" s="299"/>
      <c r="AV51" s="299"/>
      <c r="AW51" s="299"/>
      <c r="AX51" s="299"/>
      <c r="AY51" s="299"/>
      <c r="AZ51" s="299"/>
      <c r="BA51" s="299"/>
      <c r="BB51" s="299"/>
      <c r="BC51" s="300"/>
      <c r="BD51" s="301" t="s">
        <v>377</v>
      </c>
      <c r="BN51" s="5" t="s">
        <v>390</v>
      </c>
      <c r="BO51" s="268" t="s">
        <v>391</v>
      </c>
      <c r="BP51" s="6" t="s">
        <v>517</v>
      </c>
      <c r="BQ51" s="269" t="s">
        <v>518</v>
      </c>
      <c r="BS51" s="89" t="s">
        <v>147</v>
      </c>
      <c r="BT51" s="89" t="s">
        <v>148</v>
      </c>
      <c r="BU51" s="90" t="s">
        <v>512</v>
      </c>
      <c r="BV51" s="87"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7" t="s">
        <v>502</v>
      </c>
      <c r="EC51" s="308" t="s">
        <v>503</v>
      </c>
      <c r="ED51" s="317" t="s">
        <v>1352</v>
      </c>
      <c r="EE51" s="358" t="s">
        <v>1423</v>
      </c>
      <c r="EF51" s="358" t="s">
        <v>1424</v>
      </c>
      <c r="EG51" s="270"/>
      <c r="EH51" s="270"/>
      <c r="EI51" s="270"/>
      <c r="EJ51" s="270"/>
      <c r="EL51" s="831" t="s">
        <v>519</v>
      </c>
      <c r="EM51" s="318" t="s">
        <v>516</v>
      </c>
      <c r="EN51" s="274" t="s">
        <v>453</v>
      </c>
      <c r="EO51" s="274">
        <v>0</v>
      </c>
      <c r="EP51" s="274">
        <v>3</v>
      </c>
      <c r="EQ51" s="329">
        <v>0.75</v>
      </c>
      <c r="ER51" s="329">
        <v>0.75</v>
      </c>
      <c r="ES51" s="329">
        <v>0.75</v>
      </c>
      <c r="ET51" s="828">
        <v>0.75</v>
      </c>
    </row>
    <row r="52" spans="1:150" ht="51.75" customHeight="1" thickBot="1" x14ac:dyDescent="0.25">
      <c r="A52" s="277" t="s">
        <v>53</v>
      </c>
      <c r="B52" s="469" t="s">
        <v>54</v>
      </c>
      <c r="C52" s="470" t="s">
        <v>55</v>
      </c>
      <c r="D52" s="453"/>
      <c r="E52" s="8" t="s">
        <v>372</v>
      </c>
      <c r="F52" s="281" t="str">
        <f t="shared" si="4"/>
        <v>E1.P_B</v>
      </c>
      <c r="G52" s="476" t="s">
        <v>79</v>
      </c>
      <c r="H52" s="471" t="s">
        <v>152</v>
      </c>
      <c r="I52" s="458"/>
      <c r="J52" s="459" t="s">
        <v>212</v>
      </c>
      <c r="K52" s="374" t="str">
        <f t="shared" si="5"/>
        <v>E1.P_B.MR3</v>
      </c>
      <c r="L52" s="472" t="s">
        <v>148</v>
      </c>
      <c r="M52" s="473" t="s">
        <v>451</v>
      </c>
      <c r="N52" s="428">
        <v>0</v>
      </c>
      <c r="O52" s="428">
        <v>20</v>
      </c>
      <c r="P52" s="377" t="s">
        <v>522</v>
      </c>
      <c r="Q52" s="392" t="str">
        <f t="shared" si="6"/>
        <v>E1.P_B.MR3-MP10-1</v>
      </c>
      <c r="R52" s="477" t="s">
        <v>523</v>
      </c>
      <c r="S52" s="337" t="s">
        <v>453</v>
      </c>
      <c r="T52" s="351">
        <v>0</v>
      </c>
      <c r="U52" s="352">
        <v>1</v>
      </c>
      <c r="V52" s="351" t="s">
        <v>67</v>
      </c>
      <c r="W52" s="395">
        <v>0.25</v>
      </c>
      <c r="X52" s="396">
        <v>0.25</v>
      </c>
      <c r="Y52" s="395">
        <v>0.25</v>
      </c>
      <c r="Z52" s="397">
        <v>0.25</v>
      </c>
      <c r="AA52" s="298"/>
      <c r="AB52" s="299"/>
      <c r="AC52" s="299"/>
      <c r="AD52" s="299"/>
      <c r="AE52" s="299"/>
      <c r="AF52" s="299"/>
      <c r="AG52" s="299"/>
      <c r="AH52" s="299"/>
      <c r="AI52" s="299"/>
      <c r="AJ52" s="299"/>
      <c r="AK52" s="299"/>
      <c r="AL52" s="299"/>
      <c r="AM52" s="299"/>
      <c r="AN52" s="299"/>
      <c r="AO52" s="299"/>
      <c r="AP52" s="299"/>
      <c r="AQ52" s="299"/>
      <c r="AR52" s="299"/>
      <c r="AS52" s="299"/>
      <c r="AT52" s="299"/>
      <c r="AU52" s="299"/>
      <c r="AV52" s="299"/>
      <c r="AW52" s="299"/>
      <c r="AX52" s="299"/>
      <c r="AY52" s="299"/>
      <c r="AZ52" s="299"/>
      <c r="BA52" s="299"/>
      <c r="BB52" s="299"/>
      <c r="BC52" s="300"/>
      <c r="BD52" s="301" t="s">
        <v>377</v>
      </c>
      <c r="BN52" s="10" t="s">
        <v>390</v>
      </c>
      <c r="BO52" s="305" t="s">
        <v>391</v>
      </c>
      <c r="BP52" s="11" t="s">
        <v>524</v>
      </c>
      <c r="BQ52" s="306" t="s">
        <v>525</v>
      </c>
      <c r="BS52" s="89" t="s">
        <v>147</v>
      </c>
      <c r="BT52" s="89" t="s">
        <v>148</v>
      </c>
      <c r="BU52" s="90" t="s">
        <v>519</v>
      </c>
      <c r="BV52" s="87"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7" t="s">
        <v>510</v>
      </c>
      <c r="EC52" s="308" t="s">
        <v>511</v>
      </c>
      <c r="ED52" s="309" t="s">
        <v>1437</v>
      </c>
      <c r="EE52" s="310">
        <v>0</v>
      </c>
      <c r="EF52" s="441">
        <v>4</v>
      </c>
      <c r="EG52" s="270"/>
      <c r="EH52" s="270"/>
      <c r="EI52" s="270"/>
      <c r="EJ52" s="270"/>
      <c r="EL52" s="831" t="s">
        <v>526</v>
      </c>
      <c r="EM52" s="318" t="s">
        <v>523</v>
      </c>
      <c r="EN52" s="274" t="s">
        <v>453</v>
      </c>
      <c r="EO52" s="274">
        <v>0</v>
      </c>
      <c r="EP52" s="274">
        <v>1</v>
      </c>
      <c r="EQ52" s="329">
        <v>0.25</v>
      </c>
      <c r="ER52" s="329">
        <v>0.25</v>
      </c>
      <c r="ES52" s="329">
        <v>0.25</v>
      </c>
      <c r="ET52" s="828">
        <v>0.25</v>
      </c>
    </row>
    <row r="53" spans="1:150" ht="85.5" customHeight="1" x14ac:dyDescent="0.2">
      <c r="A53" s="277" t="s">
        <v>53</v>
      </c>
      <c r="B53" s="430" t="s">
        <v>54</v>
      </c>
      <c r="C53" s="431" t="s">
        <v>55</v>
      </c>
      <c r="D53" s="432" t="s">
        <v>529</v>
      </c>
      <c r="E53" s="3" t="s">
        <v>530</v>
      </c>
      <c r="F53" s="433" t="str">
        <f t="shared" si="4"/>
        <v>E1.P_C</v>
      </c>
      <c r="G53" s="478" t="s">
        <v>93</v>
      </c>
      <c r="H53" s="479" t="s">
        <v>187</v>
      </c>
      <c r="I53" s="405" t="s">
        <v>531</v>
      </c>
      <c r="J53" s="456" t="s">
        <v>61</v>
      </c>
      <c r="K53" s="457" t="str">
        <f t="shared" si="5"/>
        <v>E1.P_C.MR1</v>
      </c>
      <c r="L53" s="480" t="s">
        <v>162</v>
      </c>
      <c r="M53" s="362" t="s">
        <v>532</v>
      </c>
      <c r="N53" s="247">
        <v>3630</v>
      </c>
      <c r="O53" s="481">
        <v>3700</v>
      </c>
      <c r="P53" s="482" t="s">
        <v>64</v>
      </c>
      <c r="Q53" s="483" t="str">
        <f t="shared" si="6"/>
        <v>E1.P_C.MR1-MP01-1</v>
      </c>
      <c r="R53" s="418" t="s">
        <v>533</v>
      </c>
      <c r="S53" s="368" t="s">
        <v>534</v>
      </c>
      <c r="T53" s="484">
        <v>24</v>
      </c>
      <c r="U53" s="485">
        <v>34</v>
      </c>
      <c r="V53" s="484" t="s">
        <v>67</v>
      </c>
      <c r="W53" s="486">
        <v>34</v>
      </c>
      <c r="X53" s="487">
        <v>34</v>
      </c>
      <c r="Y53" s="486">
        <v>34</v>
      </c>
      <c r="Z53" s="488">
        <v>34</v>
      </c>
      <c r="AA53" s="438">
        <f>393837000+6500000+150000000+90000000+50000000+1406163000+500000000+200000000+30000000+293500000+300000000+150000000+90000000+156323606+25632360+74367640+75820050+39314100+28081500+137599350-815386000-1503599242</f>
        <v>1878153364</v>
      </c>
      <c r="AB53" s="439">
        <f>109719509+71256+824878270</f>
        <v>934669035</v>
      </c>
      <c r="AC53" s="439">
        <v>200000000</v>
      </c>
      <c r="AD53" s="439"/>
      <c r="AE53" s="439"/>
      <c r="AF53" s="439">
        <v>37177601</v>
      </c>
      <c r="AG53" s="439">
        <f t="shared" ref="AG53" si="14">SUM(AA53:AF53)</f>
        <v>3050000000</v>
      </c>
      <c r="AH53" s="439">
        <f t="shared" ref="AH53:AJ53" si="15">+AA53</f>
        <v>1878153364</v>
      </c>
      <c r="AI53" s="439">
        <f t="shared" si="15"/>
        <v>934669035</v>
      </c>
      <c r="AJ53" s="439">
        <f t="shared" si="15"/>
        <v>200000000</v>
      </c>
      <c r="AK53" s="439">
        <v>0</v>
      </c>
      <c r="AL53" s="439">
        <f t="shared" ref="AL53:AT53" si="16">+AE53</f>
        <v>0</v>
      </c>
      <c r="AM53" s="439">
        <f t="shared" si="16"/>
        <v>37177601</v>
      </c>
      <c r="AN53" s="439">
        <f t="shared" si="16"/>
        <v>3050000000</v>
      </c>
      <c r="AO53" s="439">
        <f t="shared" si="16"/>
        <v>1878153364</v>
      </c>
      <c r="AP53" s="439">
        <f t="shared" si="16"/>
        <v>934669035</v>
      </c>
      <c r="AQ53" s="439">
        <f t="shared" si="16"/>
        <v>200000000</v>
      </c>
      <c r="AR53" s="439">
        <v>0</v>
      </c>
      <c r="AS53" s="439">
        <f t="shared" si="16"/>
        <v>0</v>
      </c>
      <c r="AT53" s="439">
        <f t="shared" si="16"/>
        <v>37177601</v>
      </c>
      <c r="AU53" s="439">
        <f t="shared" ref="AU53" si="17">SUM(AO53:AT53)</f>
        <v>3050000000</v>
      </c>
      <c r="AV53" s="439">
        <f>+AO53</f>
        <v>1878153364</v>
      </c>
      <c r="AW53" s="439">
        <f t="shared" ref="AW53:BA53" si="18">+AP53</f>
        <v>934669035</v>
      </c>
      <c r="AX53" s="439">
        <f t="shared" si="18"/>
        <v>200000000</v>
      </c>
      <c r="AY53" s="439">
        <v>0</v>
      </c>
      <c r="AZ53" s="439">
        <f t="shared" si="18"/>
        <v>0</v>
      </c>
      <c r="BA53" s="439">
        <f t="shared" si="18"/>
        <v>37177601</v>
      </c>
      <c r="BB53" s="439">
        <f t="shared" ref="BB53" si="19">SUM(AV53:BA53)</f>
        <v>3050000000</v>
      </c>
      <c r="BC53" s="440">
        <f t="shared" ref="BC53" si="20">+BB53+AU53+AN53+AG53</f>
        <v>12200000000</v>
      </c>
      <c r="BD53" s="489" t="s">
        <v>535</v>
      </c>
      <c r="BN53" s="10" t="s">
        <v>390</v>
      </c>
      <c r="BO53" s="305" t="s">
        <v>391</v>
      </c>
      <c r="BP53" s="11" t="s">
        <v>536</v>
      </c>
      <c r="BQ53" s="306" t="s">
        <v>537</v>
      </c>
      <c r="BS53" s="89" t="s">
        <v>147</v>
      </c>
      <c r="BT53" s="89" t="s">
        <v>148</v>
      </c>
      <c r="BU53" s="90" t="s">
        <v>526</v>
      </c>
      <c r="BV53" s="87"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7" t="s">
        <v>517</v>
      </c>
      <c r="EC53" s="308" t="s">
        <v>518</v>
      </c>
      <c r="ED53" s="309" t="s">
        <v>1455</v>
      </c>
      <c r="EE53" s="441">
        <v>635</v>
      </c>
      <c r="EF53" s="441">
        <v>571</v>
      </c>
      <c r="EG53" s="270"/>
      <c r="EH53" s="270"/>
      <c r="EI53" s="270"/>
      <c r="EJ53" s="270"/>
      <c r="EL53" s="837" t="s">
        <v>538</v>
      </c>
      <c r="EM53" s="318" t="s">
        <v>533</v>
      </c>
      <c r="EN53" s="274" t="s">
        <v>534</v>
      </c>
      <c r="EO53" s="386">
        <v>24</v>
      </c>
      <c r="EP53" s="386">
        <v>34</v>
      </c>
      <c r="EQ53" s="490">
        <v>34</v>
      </c>
      <c r="ER53" s="490">
        <v>34</v>
      </c>
      <c r="ES53" s="490">
        <v>34</v>
      </c>
      <c r="ET53" s="838">
        <v>34</v>
      </c>
    </row>
    <row r="54" spans="1:150" ht="51.75" customHeight="1" thickBot="1" x14ac:dyDescent="0.25">
      <c r="A54" s="277" t="s">
        <v>53</v>
      </c>
      <c r="B54" s="430" t="s">
        <v>54</v>
      </c>
      <c r="C54" s="431" t="s">
        <v>55</v>
      </c>
      <c r="D54" s="431"/>
      <c r="E54" s="8" t="s">
        <v>530</v>
      </c>
      <c r="F54" s="281" t="str">
        <f t="shared" si="4"/>
        <v>E1.P_C</v>
      </c>
      <c r="G54" s="491" t="s">
        <v>93</v>
      </c>
      <c r="H54" s="491" t="s">
        <v>187</v>
      </c>
      <c r="I54" s="283"/>
      <c r="J54" s="459" t="s">
        <v>61</v>
      </c>
      <c r="K54" s="374" t="str">
        <f t="shared" si="5"/>
        <v>E1.P_C.MR1</v>
      </c>
      <c r="L54" s="492" t="s">
        <v>162</v>
      </c>
      <c r="M54" s="492" t="s">
        <v>532</v>
      </c>
      <c r="N54" s="288">
        <v>3630</v>
      </c>
      <c r="O54" s="493">
        <v>3700</v>
      </c>
      <c r="P54" s="482" t="s">
        <v>87</v>
      </c>
      <c r="Q54" s="494" t="str">
        <f t="shared" si="6"/>
        <v>E1.P_C.MR1-MP02-1</v>
      </c>
      <c r="R54" s="422" t="s">
        <v>544</v>
      </c>
      <c r="S54" s="314" t="s">
        <v>545</v>
      </c>
      <c r="T54" s="293">
        <v>3</v>
      </c>
      <c r="U54" s="294">
        <v>5</v>
      </c>
      <c r="V54" s="293" t="s">
        <v>67</v>
      </c>
      <c r="W54" s="295">
        <v>0</v>
      </c>
      <c r="X54" s="296">
        <v>2</v>
      </c>
      <c r="Y54" s="295">
        <v>1</v>
      </c>
      <c r="Z54" s="297">
        <v>1</v>
      </c>
      <c r="AA54" s="298"/>
      <c r="AB54" s="299"/>
      <c r="AC54" s="299"/>
      <c r="AD54" s="299"/>
      <c r="AE54" s="299"/>
      <c r="AF54" s="299"/>
      <c r="AG54" s="299"/>
      <c r="AH54" s="299"/>
      <c r="AI54" s="299"/>
      <c r="AJ54" s="299"/>
      <c r="AK54" s="299"/>
      <c r="AL54" s="299"/>
      <c r="AM54" s="299"/>
      <c r="AN54" s="299"/>
      <c r="AO54" s="299"/>
      <c r="AP54" s="299"/>
      <c r="AQ54" s="299"/>
      <c r="AR54" s="299"/>
      <c r="AS54" s="299"/>
      <c r="AT54" s="299"/>
      <c r="AU54" s="299"/>
      <c r="AV54" s="299"/>
      <c r="AW54" s="299"/>
      <c r="AX54" s="299"/>
      <c r="AY54" s="299"/>
      <c r="AZ54" s="299"/>
      <c r="BA54" s="299"/>
      <c r="BB54" s="299"/>
      <c r="BC54" s="300"/>
      <c r="BD54" s="301" t="s">
        <v>535</v>
      </c>
      <c r="BN54" s="12" t="s">
        <v>390</v>
      </c>
      <c r="BO54" s="331" t="s">
        <v>391</v>
      </c>
      <c r="BP54" s="13" t="s">
        <v>546</v>
      </c>
      <c r="BQ54" s="332" t="s">
        <v>547</v>
      </c>
      <c r="BS54" s="87" t="s">
        <v>161</v>
      </c>
      <c r="BT54" s="87" t="s">
        <v>162</v>
      </c>
      <c r="BU54" s="90" t="s">
        <v>538</v>
      </c>
      <c r="BV54" s="87"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7" t="s">
        <v>524</v>
      </c>
      <c r="EC54" s="308" t="s">
        <v>525</v>
      </c>
      <c r="ED54" s="309" t="s">
        <v>1486</v>
      </c>
      <c r="EE54" s="358">
        <v>277</v>
      </c>
      <c r="EF54" s="358">
        <v>249</v>
      </c>
      <c r="EG54" s="270"/>
      <c r="EH54" s="270"/>
      <c r="EI54" s="270"/>
      <c r="EJ54" s="270"/>
      <c r="EL54" s="837" t="s">
        <v>548</v>
      </c>
      <c r="EM54" s="318" t="s">
        <v>544</v>
      </c>
      <c r="EN54" s="274" t="s">
        <v>545</v>
      </c>
      <c r="EO54" s="274">
        <v>3</v>
      </c>
      <c r="EP54" s="274">
        <v>5</v>
      </c>
      <c r="EQ54" s="811">
        <v>0</v>
      </c>
      <c r="ER54" s="816">
        <v>0</v>
      </c>
      <c r="ES54" s="816">
        <v>1</v>
      </c>
      <c r="ET54" s="839">
        <v>1</v>
      </c>
    </row>
    <row r="55" spans="1:150" ht="63" customHeight="1" thickBot="1" x14ac:dyDescent="0.3">
      <c r="A55" s="277" t="s">
        <v>53</v>
      </c>
      <c r="B55" s="430" t="s">
        <v>54</v>
      </c>
      <c r="C55" s="431" t="s">
        <v>55</v>
      </c>
      <c r="D55" s="431"/>
      <c r="E55" s="8" t="s">
        <v>530</v>
      </c>
      <c r="F55" s="281" t="str">
        <f t="shared" si="4"/>
        <v>E1.P_C</v>
      </c>
      <c r="G55" s="491" t="s">
        <v>93</v>
      </c>
      <c r="H55" s="491" t="s">
        <v>187</v>
      </c>
      <c r="I55" s="283"/>
      <c r="J55" s="459" t="s">
        <v>61</v>
      </c>
      <c r="K55" s="374" t="str">
        <f t="shared" si="5"/>
        <v>E1.P_C.MR1</v>
      </c>
      <c r="L55" s="492" t="s">
        <v>162</v>
      </c>
      <c r="M55" s="492" t="s">
        <v>532</v>
      </c>
      <c r="N55" s="288">
        <v>3630</v>
      </c>
      <c r="O55" s="493">
        <v>3700</v>
      </c>
      <c r="P55" s="482" t="s">
        <v>99</v>
      </c>
      <c r="Q55" s="494" t="str">
        <f t="shared" si="6"/>
        <v>E1.P_C.MR1-MP03-1</v>
      </c>
      <c r="R55" s="422" t="s">
        <v>551</v>
      </c>
      <c r="S55" s="314" t="s">
        <v>552</v>
      </c>
      <c r="T55" s="293">
        <v>62</v>
      </c>
      <c r="U55" s="294">
        <v>120</v>
      </c>
      <c r="V55" s="293" t="s">
        <v>67</v>
      </c>
      <c r="W55" s="295">
        <v>30</v>
      </c>
      <c r="X55" s="296">
        <v>30</v>
      </c>
      <c r="Y55" s="295">
        <v>30</v>
      </c>
      <c r="Z55" s="297">
        <v>30</v>
      </c>
      <c r="AA55" s="298"/>
      <c r="AB55" s="299"/>
      <c r="AC55" s="299"/>
      <c r="AD55" s="299"/>
      <c r="AE55" s="299"/>
      <c r="AF55" s="299"/>
      <c r="AG55" s="299"/>
      <c r="AH55" s="299"/>
      <c r="AI55" s="299"/>
      <c r="AJ55" s="299"/>
      <c r="AK55" s="299"/>
      <c r="AL55" s="299"/>
      <c r="AM55" s="299"/>
      <c r="AN55" s="299"/>
      <c r="AO55" s="299"/>
      <c r="AP55" s="299"/>
      <c r="AQ55" s="299"/>
      <c r="AR55" s="299"/>
      <c r="AS55" s="299"/>
      <c r="AT55" s="299"/>
      <c r="AU55" s="299"/>
      <c r="AV55" s="299"/>
      <c r="AW55" s="299"/>
      <c r="AX55" s="299"/>
      <c r="AY55" s="299"/>
      <c r="AZ55" s="299"/>
      <c r="BA55" s="299"/>
      <c r="BB55" s="299"/>
      <c r="BC55" s="300"/>
      <c r="BD55" s="301" t="s">
        <v>535</v>
      </c>
      <c r="BN55" s="14" t="s">
        <v>401</v>
      </c>
      <c r="BO55" s="356" t="s">
        <v>402</v>
      </c>
      <c r="BP55" s="15" t="s">
        <v>553</v>
      </c>
      <c r="BQ55" s="357" t="s">
        <v>554</v>
      </c>
      <c r="BS55" s="89" t="s">
        <v>161</v>
      </c>
      <c r="BT55" s="89" t="s">
        <v>162</v>
      </c>
      <c r="BU55" s="90" t="s">
        <v>548</v>
      </c>
      <c r="BV55" s="87"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7" t="s">
        <v>536</v>
      </c>
      <c r="EC55" s="308" t="s">
        <v>537</v>
      </c>
      <c r="ED55" s="309" t="s">
        <v>1512</v>
      </c>
      <c r="EE55" s="495">
        <v>4.9000000000000004</v>
      </c>
      <c r="EF55" s="311">
        <v>5</v>
      </c>
      <c r="EG55" s="270"/>
      <c r="EH55" s="270"/>
      <c r="EI55" s="270"/>
      <c r="EJ55" s="270"/>
      <c r="EL55" s="837" t="s">
        <v>555</v>
      </c>
      <c r="EM55" s="318" t="s">
        <v>551</v>
      </c>
      <c r="EN55" s="274" t="s">
        <v>552</v>
      </c>
      <c r="EO55" s="274">
        <v>62</v>
      </c>
      <c r="EP55" s="274">
        <v>120</v>
      </c>
      <c r="EQ55" s="811">
        <v>30</v>
      </c>
      <c r="ER55" s="811">
        <v>30</v>
      </c>
      <c r="ES55" s="811">
        <v>30</v>
      </c>
      <c r="ET55" s="839">
        <v>30</v>
      </c>
    </row>
    <row r="56" spans="1:150" ht="63.75" customHeight="1" thickBot="1" x14ac:dyDescent="0.25">
      <c r="A56" s="277" t="s">
        <v>53</v>
      </c>
      <c r="B56" s="430" t="s">
        <v>54</v>
      </c>
      <c r="C56" s="431" t="s">
        <v>55</v>
      </c>
      <c r="D56" s="431"/>
      <c r="E56" s="8" t="s">
        <v>530</v>
      </c>
      <c r="F56" s="281" t="str">
        <f t="shared" si="4"/>
        <v>E1.P_C</v>
      </c>
      <c r="G56" s="491" t="s">
        <v>93</v>
      </c>
      <c r="H56" s="491" t="s">
        <v>187</v>
      </c>
      <c r="I56" s="283"/>
      <c r="J56" s="459" t="s">
        <v>61</v>
      </c>
      <c r="K56" s="374" t="str">
        <f t="shared" si="5"/>
        <v>E1.P_C.MR1</v>
      </c>
      <c r="L56" s="492" t="s">
        <v>162</v>
      </c>
      <c r="M56" s="492" t="s">
        <v>532</v>
      </c>
      <c r="N56" s="288">
        <v>3630</v>
      </c>
      <c r="O56" s="493">
        <v>3700</v>
      </c>
      <c r="P56" s="482" t="s">
        <v>112</v>
      </c>
      <c r="Q56" s="494" t="str">
        <f t="shared" si="6"/>
        <v>E1.P_C.MR1-MP04-1</v>
      </c>
      <c r="R56" s="422" t="s">
        <v>558</v>
      </c>
      <c r="S56" s="314" t="s">
        <v>559</v>
      </c>
      <c r="T56" s="293">
        <v>5</v>
      </c>
      <c r="U56" s="294">
        <v>5</v>
      </c>
      <c r="V56" s="293" t="s">
        <v>102</v>
      </c>
      <c r="W56" s="295">
        <v>5</v>
      </c>
      <c r="X56" s="296">
        <v>5</v>
      </c>
      <c r="Y56" s="295">
        <v>15</v>
      </c>
      <c r="Z56" s="297">
        <v>10</v>
      </c>
      <c r="AA56" s="298"/>
      <c r="AB56" s="299"/>
      <c r="AC56" s="299"/>
      <c r="AD56" s="299"/>
      <c r="AE56" s="299"/>
      <c r="AF56" s="299"/>
      <c r="AG56" s="299"/>
      <c r="AH56" s="299"/>
      <c r="AI56" s="299"/>
      <c r="AJ56" s="299"/>
      <c r="AK56" s="299"/>
      <c r="AL56" s="299"/>
      <c r="AM56" s="299"/>
      <c r="AN56" s="299"/>
      <c r="AO56" s="299"/>
      <c r="AP56" s="299"/>
      <c r="AQ56" s="299"/>
      <c r="AR56" s="299"/>
      <c r="AS56" s="299"/>
      <c r="AT56" s="299"/>
      <c r="AU56" s="299"/>
      <c r="AV56" s="299"/>
      <c r="AW56" s="299"/>
      <c r="AX56" s="299"/>
      <c r="AY56" s="299"/>
      <c r="AZ56" s="299"/>
      <c r="BA56" s="299"/>
      <c r="BB56" s="299"/>
      <c r="BC56" s="300"/>
      <c r="BD56" s="301" t="s">
        <v>535</v>
      </c>
      <c r="BN56" s="14" t="s">
        <v>412</v>
      </c>
      <c r="BO56" s="356" t="s">
        <v>413</v>
      </c>
      <c r="BP56" s="15" t="s">
        <v>560</v>
      </c>
      <c r="BQ56" s="357" t="s">
        <v>561</v>
      </c>
      <c r="BS56" s="89" t="s">
        <v>161</v>
      </c>
      <c r="BT56" s="89" t="s">
        <v>162</v>
      </c>
      <c r="BU56" s="90" t="s">
        <v>555</v>
      </c>
      <c r="BV56" s="87"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7" t="s">
        <v>546</v>
      </c>
      <c r="EC56" s="308" t="s">
        <v>547</v>
      </c>
      <c r="ED56" s="309" t="s">
        <v>1525</v>
      </c>
      <c r="EE56" s="441">
        <v>7357</v>
      </c>
      <c r="EF56" s="441">
        <v>11035</v>
      </c>
      <c r="EG56" s="270"/>
      <c r="EH56" s="270"/>
      <c r="EI56" s="270"/>
      <c r="EJ56" s="270"/>
      <c r="EL56" s="837" t="s">
        <v>562</v>
      </c>
      <c r="EM56" s="318" t="s">
        <v>558</v>
      </c>
      <c r="EN56" s="274" t="s">
        <v>559</v>
      </c>
      <c r="EO56" s="274">
        <v>5</v>
      </c>
      <c r="EP56" s="274">
        <v>5</v>
      </c>
      <c r="EQ56" s="811">
        <v>5</v>
      </c>
      <c r="ER56" s="811">
        <v>5</v>
      </c>
      <c r="ES56" s="811">
        <v>5</v>
      </c>
      <c r="ET56" s="839">
        <v>5</v>
      </c>
    </row>
    <row r="57" spans="1:150" ht="90" customHeight="1" x14ac:dyDescent="0.2">
      <c r="A57" s="277" t="s">
        <v>53</v>
      </c>
      <c r="B57" s="430" t="s">
        <v>54</v>
      </c>
      <c r="C57" s="431" t="s">
        <v>55</v>
      </c>
      <c r="D57" s="431"/>
      <c r="E57" s="8" t="s">
        <v>530</v>
      </c>
      <c r="F57" s="281" t="str">
        <f t="shared" si="4"/>
        <v>E1.P_C</v>
      </c>
      <c r="G57" s="491" t="s">
        <v>93</v>
      </c>
      <c r="H57" s="491" t="s">
        <v>187</v>
      </c>
      <c r="I57" s="283"/>
      <c r="J57" s="459" t="s">
        <v>61</v>
      </c>
      <c r="K57" s="374" t="str">
        <f t="shared" si="5"/>
        <v>E1.P_C.MR1</v>
      </c>
      <c r="L57" s="492" t="s">
        <v>162</v>
      </c>
      <c r="M57" s="492" t="s">
        <v>532</v>
      </c>
      <c r="N57" s="288">
        <v>3630</v>
      </c>
      <c r="O57" s="493">
        <v>3700</v>
      </c>
      <c r="P57" s="482" t="s">
        <v>122</v>
      </c>
      <c r="Q57" s="494" t="str">
        <f t="shared" si="6"/>
        <v>E1.P_C.MR1-MP05-1</v>
      </c>
      <c r="R57" s="422" t="s">
        <v>565</v>
      </c>
      <c r="S57" s="314" t="s">
        <v>566</v>
      </c>
      <c r="T57" s="293">
        <v>126</v>
      </c>
      <c r="U57" s="294">
        <v>126</v>
      </c>
      <c r="V57" s="293" t="s">
        <v>102</v>
      </c>
      <c r="W57" s="295">
        <v>126</v>
      </c>
      <c r="X57" s="296">
        <v>126</v>
      </c>
      <c r="Y57" s="295">
        <v>126</v>
      </c>
      <c r="Z57" s="297">
        <v>126</v>
      </c>
      <c r="AA57" s="298"/>
      <c r="AB57" s="299"/>
      <c r="AC57" s="299"/>
      <c r="AD57" s="299"/>
      <c r="AE57" s="299"/>
      <c r="AF57" s="299"/>
      <c r="AG57" s="299"/>
      <c r="AH57" s="299"/>
      <c r="AI57" s="299"/>
      <c r="AJ57" s="299"/>
      <c r="AK57" s="299"/>
      <c r="AL57" s="299"/>
      <c r="AM57" s="299"/>
      <c r="AN57" s="299"/>
      <c r="AO57" s="299"/>
      <c r="AP57" s="299"/>
      <c r="AQ57" s="299"/>
      <c r="AR57" s="299"/>
      <c r="AS57" s="299"/>
      <c r="AT57" s="299"/>
      <c r="AU57" s="299"/>
      <c r="AV57" s="299"/>
      <c r="AW57" s="299"/>
      <c r="AX57" s="299"/>
      <c r="AY57" s="299"/>
      <c r="AZ57" s="299"/>
      <c r="BA57" s="299"/>
      <c r="BB57" s="299"/>
      <c r="BC57" s="300"/>
      <c r="BD57" s="301" t="s">
        <v>535</v>
      </c>
      <c r="BN57" s="5" t="s">
        <v>423</v>
      </c>
      <c r="BO57" s="268" t="s">
        <v>424</v>
      </c>
      <c r="BP57" s="6" t="s">
        <v>567</v>
      </c>
      <c r="BQ57" s="269" t="s">
        <v>568</v>
      </c>
      <c r="BS57" s="89" t="s">
        <v>161</v>
      </c>
      <c r="BT57" s="89" t="s">
        <v>162</v>
      </c>
      <c r="BU57" s="90" t="s">
        <v>562</v>
      </c>
      <c r="BV57" s="87"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7" t="s">
        <v>553</v>
      </c>
      <c r="EC57" s="308" t="s">
        <v>554</v>
      </c>
      <c r="ED57" s="309" t="s">
        <v>1539</v>
      </c>
      <c r="EE57" s="358">
        <v>4</v>
      </c>
      <c r="EF57" s="358">
        <v>6</v>
      </c>
      <c r="EG57" s="270"/>
      <c r="EH57" s="270"/>
      <c r="EI57" s="270"/>
      <c r="EJ57" s="270"/>
      <c r="EL57" s="837" t="s">
        <v>569</v>
      </c>
      <c r="EM57" s="318" t="s">
        <v>565</v>
      </c>
      <c r="EN57" s="274" t="s">
        <v>566</v>
      </c>
      <c r="EO57" s="274">
        <v>126</v>
      </c>
      <c r="EP57" s="274">
        <v>126</v>
      </c>
      <c r="EQ57" s="275">
        <v>126</v>
      </c>
      <c r="ER57" s="275">
        <v>126</v>
      </c>
      <c r="ES57" s="275">
        <v>126</v>
      </c>
      <c r="ET57" s="829">
        <v>126</v>
      </c>
    </row>
    <row r="58" spans="1:150" ht="89.25" customHeight="1" x14ac:dyDescent="0.2">
      <c r="A58" s="277" t="s">
        <v>53</v>
      </c>
      <c r="B58" s="430" t="s">
        <v>54</v>
      </c>
      <c r="C58" s="431" t="s">
        <v>55</v>
      </c>
      <c r="D58" s="431"/>
      <c r="E58" s="8" t="s">
        <v>530</v>
      </c>
      <c r="F58" s="281" t="str">
        <f t="shared" si="4"/>
        <v>E1.P_C</v>
      </c>
      <c r="G58" s="491" t="s">
        <v>93</v>
      </c>
      <c r="H58" s="491" t="s">
        <v>187</v>
      </c>
      <c r="I58" s="283"/>
      <c r="J58" s="459" t="s">
        <v>61</v>
      </c>
      <c r="K58" s="374" t="str">
        <f t="shared" si="5"/>
        <v>E1.P_C.MR1</v>
      </c>
      <c r="L58" s="492" t="s">
        <v>162</v>
      </c>
      <c r="M58" s="492" t="s">
        <v>532</v>
      </c>
      <c r="N58" s="288">
        <v>3630</v>
      </c>
      <c r="O58" s="493">
        <v>3700</v>
      </c>
      <c r="P58" s="482" t="s">
        <v>132</v>
      </c>
      <c r="Q58" s="494" t="str">
        <f t="shared" si="6"/>
        <v>E1.P_C.MR1-MP06-1</v>
      </c>
      <c r="R58" s="422" t="s">
        <v>574</v>
      </c>
      <c r="S58" s="314" t="s">
        <v>575</v>
      </c>
      <c r="T58" s="293">
        <v>0</v>
      </c>
      <c r="U58" s="294">
        <v>25</v>
      </c>
      <c r="V58" s="293" t="s">
        <v>67</v>
      </c>
      <c r="W58" s="295">
        <v>0</v>
      </c>
      <c r="X58" s="296">
        <v>0</v>
      </c>
      <c r="Y58" s="295">
        <v>15</v>
      </c>
      <c r="Z58" s="297">
        <v>10</v>
      </c>
      <c r="AA58" s="298"/>
      <c r="AB58" s="299"/>
      <c r="AC58" s="299"/>
      <c r="AD58" s="299"/>
      <c r="AE58" s="299"/>
      <c r="AF58" s="299"/>
      <c r="AG58" s="299"/>
      <c r="AH58" s="299"/>
      <c r="AI58" s="299"/>
      <c r="AJ58" s="299"/>
      <c r="AK58" s="299"/>
      <c r="AL58" s="299"/>
      <c r="AM58" s="299"/>
      <c r="AN58" s="299"/>
      <c r="AO58" s="299"/>
      <c r="AP58" s="299"/>
      <c r="AQ58" s="299"/>
      <c r="AR58" s="299"/>
      <c r="AS58" s="299"/>
      <c r="AT58" s="299"/>
      <c r="AU58" s="299"/>
      <c r="AV58" s="299"/>
      <c r="AW58" s="299"/>
      <c r="AX58" s="299"/>
      <c r="AY58" s="299"/>
      <c r="AZ58" s="299"/>
      <c r="BA58" s="299"/>
      <c r="BB58" s="299"/>
      <c r="BC58" s="300"/>
      <c r="BD58" s="301" t="s">
        <v>535</v>
      </c>
      <c r="BN58" s="10" t="s">
        <v>423</v>
      </c>
      <c r="BO58" s="305" t="s">
        <v>424</v>
      </c>
      <c r="BP58" s="11" t="s">
        <v>576</v>
      </c>
      <c r="BQ58" s="306" t="s">
        <v>577</v>
      </c>
      <c r="BS58" s="89" t="s">
        <v>161</v>
      </c>
      <c r="BT58" s="89" t="s">
        <v>162</v>
      </c>
      <c r="BU58" s="90" t="s">
        <v>569</v>
      </c>
      <c r="BV58" s="87"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7" t="s">
        <v>560</v>
      </c>
      <c r="EC58" s="308" t="s">
        <v>561</v>
      </c>
      <c r="ED58" s="309" t="s">
        <v>1565</v>
      </c>
      <c r="EE58" s="358">
        <v>13959</v>
      </c>
      <c r="EF58" s="358">
        <v>15355</v>
      </c>
      <c r="EG58" s="270"/>
      <c r="EH58" s="270"/>
      <c r="EI58" s="270"/>
      <c r="EJ58" s="270"/>
      <c r="EL58" s="837" t="s">
        <v>578</v>
      </c>
      <c r="EM58" s="318" t="s">
        <v>574</v>
      </c>
      <c r="EN58" s="274" t="s">
        <v>575</v>
      </c>
      <c r="EO58" s="274">
        <v>0</v>
      </c>
      <c r="EP58" s="274">
        <v>25</v>
      </c>
      <c r="EQ58" s="275">
        <v>0</v>
      </c>
      <c r="ER58" s="275">
        <v>0</v>
      </c>
      <c r="ES58" s="816">
        <v>12</v>
      </c>
      <c r="ET58" s="833">
        <v>13</v>
      </c>
    </row>
    <row r="59" spans="1:150" ht="71.25" customHeight="1" thickBot="1" x14ac:dyDescent="0.25">
      <c r="A59" s="277" t="s">
        <v>53</v>
      </c>
      <c r="B59" s="430" t="s">
        <v>54</v>
      </c>
      <c r="C59" s="431" t="s">
        <v>55</v>
      </c>
      <c r="D59" s="431"/>
      <c r="E59" s="8" t="s">
        <v>530</v>
      </c>
      <c r="F59" s="281" t="str">
        <f t="shared" si="4"/>
        <v>E1.P_C</v>
      </c>
      <c r="G59" s="491" t="s">
        <v>93</v>
      </c>
      <c r="H59" s="491" t="s">
        <v>187</v>
      </c>
      <c r="I59" s="283"/>
      <c r="J59" s="459" t="s">
        <v>61</v>
      </c>
      <c r="K59" s="374" t="str">
        <f t="shared" si="5"/>
        <v>E1.P_C.MR1</v>
      </c>
      <c r="L59" s="492" t="s">
        <v>162</v>
      </c>
      <c r="M59" s="492" t="s">
        <v>532</v>
      </c>
      <c r="N59" s="288">
        <v>3630</v>
      </c>
      <c r="O59" s="493">
        <v>3700</v>
      </c>
      <c r="P59" s="482" t="s">
        <v>142</v>
      </c>
      <c r="Q59" s="494" t="str">
        <f t="shared" si="6"/>
        <v>E1.P_C.MR1-MP07-1</v>
      </c>
      <c r="R59" s="422" t="s">
        <v>583</v>
      </c>
      <c r="S59" s="314" t="s">
        <v>532</v>
      </c>
      <c r="T59" s="381">
        <v>3630</v>
      </c>
      <c r="U59" s="382">
        <v>3700</v>
      </c>
      <c r="V59" s="381" t="s">
        <v>67</v>
      </c>
      <c r="W59" s="295">
        <v>3200</v>
      </c>
      <c r="X59" s="296">
        <v>3300</v>
      </c>
      <c r="Y59" s="295">
        <v>3400</v>
      </c>
      <c r="Z59" s="297">
        <v>3700</v>
      </c>
      <c r="AA59" s="383"/>
      <c r="AB59" s="384"/>
      <c r="AC59" s="384"/>
      <c r="AD59" s="384"/>
      <c r="AE59" s="384"/>
      <c r="AF59" s="384"/>
      <c r="AG59" s="384"/>
      <c r="AH59" s="384"/>
      <c r="AI59" s="384"/>
      <c r="AJ59" s="384"/>
      <c r="AK59" s="384"/>
      <c r="AL59" s="384"/>
      <c r="AM59" s="384"/>
      <c r="AN59" s="384"/>
      <c r="AO59" s="384"/>
      <c r="AP59" s="384"/>
      <c r="AQ59" s="384"/>
      <c r="AR59" s="384"/>
      <c r="AS59" s="384"/>
      <c r="AT59" s="384"/>
      <c r="AU59" s="384"/>
      <c r="AV59" s="384"/>
      <c r="AW59" s="384"/>
      <c r="AX59" s="384"/>
      <c r="AY59" s="384"/>
      <c r="AZ59" s="384"/>
      <c r="BA59" s="384"/>
      <c r="BB59" s="384"/>
      <c r="BC59" s="385"/>
      <c r="BD59" s="301" t="s">
        <v>535</v>
      </c>
      <c r="BN59" s="12" t="s">
        <v>423</v>
      </c>
      <c r="BO59" s="331" t="s">
        <v>424</v>
      </c>
      <c r="BP59" s="13" t="s">
        <v>584</v>
      </c>
      <c r="BQ59" s="332" t="s">
        <v>585</v>
      </c>
      <c r="BS59" s="89" t="s">
        <v>161</v>
      </c>
      <c r="BT59" s="89" t="s">
        <v>162</v>
      </c>
      <c r="BU59" s="90" t="s">
        <v>578</v>
      </c>
      <c r="BV59" s="87"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7" t="s">
        <v>567</v>
      </c>
      <c r="EC59" s="308" t="s">
        <v>568</v>
      </c>
      <c r="ED59" s="309" t="s">
        <v>1575</v>
      </c>
      <c r="EE59" s="441">
        <v>1</v>
      </c>
      <c r="EF59" s="441">
        <v>4</v>
      </c>
      <c r="EG59" s="270"/>
      <c r="EH59" s="270"/>
      <c r="EI59" s="270"/>
      <c r="EJ59" s="270"/>
      <c r="EL59" s="837" t="s">
        <v>586</v>
      </c>
      <c r="EM59" s="318" t="s">
        <v>583</v>
      </c>
      <c r="EN59" s="274" t="s">
        <v>532</v>
      </c>
      <c r="EO59" s="386">
        <v>3630</v>
      </c>
      <c r="EP59" s="386">
        <v>3700</v>
      </c>
      <c r="EQ59" s="275">
        <v>3200</v>
      </c>
      <c r="ER59" s="275">
        <v>3300</v>
      </c>
      <c r="ES59" s="275">
        <v>3400</v>
      </c>
      <c r="ET59" s="829">
        <v>3700</v>
      </c>
    </row>
    <row r="60" spans="1:150" ht="66" customHeight="1" thickBot="1" x14ac:dyDescent="0.25">
      <c r="A60" s="277" t="s">
        <v>53</v>
      </c>
      <c r="B60" s="430" t="s">
        <v>54</v>
      </c>
      <c r="C60" s="431" t="s">
        <v>55</v>
      </c>
      <c r="D60" s="431"/>
      <c r="E60" s="8" t="s">
        <v>530</v>
      </c>
      <c r="F60" s="281" t="str">
        <f t="shared" si="4"/>
        <v>E1.P_C</v>
      </c>
      <c r="G60" s="491" t="s">
        <v>93</v>
      </c>
      <c r="H60" s="491" t="s">
        <v>187</v>
      </c>
      <c r="I60" s="283"/>
      <c r="J60" s="459" t="s">
        <v>61</v>
      </c>
      <c r="K60" s="374" t="str">
        <f t="shared" si="5"/>
        <v>E1.P_C.MR1</v>
      </c>
      <c r="L60" s="492" t="s">
        <v>162</v>
      </c>
      <c r="M60" s="492" t="s">
        <v>532</v>
      </c>
      <c r="N60" s="288">
        <v>3630</v>
      </c>
      <c r="O60" s="493">
        <v>3700</v>
      </c>
      <c r="P60" s="482" t="s">
        <v>156</v>
      </c>
      <c r="Q60" s="494" t="str">
        <f t="shared" si="6"/>
        <v>E1.P_C.MR1-MP08-1</v>
      </c>
      <c r="R60" s="422" t="s">
        <v>591</v>
      </c>
      <c r="S60" s="314" t="s">
        <v>592</v>
      </c>
      <c r="T60" s="381">
        <v>14</v>
      </c>
      <c r="U60" s="382">
        <v>18</v>
      </c>
      <c r="V60" s="381" t="s">
        <v>67</v>
      </c>
      <c r="W60" s="295">
        <v>1</v>
      </c>
      <c r="X60" s="296">
        <v>1</v>
      </c>
      <c r="Y60" s="295">
        <v>1</v>
      </c>
      <c r="Z60" s="297">
        <v>1</v>
      </c>
      <c r="AA60" s="383"/>
      <c r="AB60" s="384"/>
      <c r="AC60" s="384"/>
      <c r="AD60" s="384"/>
      <c r="AE60" s="384"/>
      <c r="AF60" s="384"/>
      <c r="AG60" s="384"/>
      <c r="AH60" s="384"/>
      <c r="AI60" s="384"/>
      <c r="AJ60" s="384"/>
      <c r="AK60" s="384"/>
      <c r="AL60" s="384"/>
      <c r="AM60" s="384"/>
      <c r="AN60" s="384"/>
      <c r="AO60" s="384"/>
      <c r="AP60" s="384"/>
      <c r="AQ60" s="384"/>
      <c r="AR60" s="384"/>
      <c r="AS60" s="384"/>
      <c r="AT60" s="384"/>
      <c r="AU60" s="384"/>
      <c r="AV60" s="384"/>
      <c r="AW60" s="384"/>
      <c r="AX60" s="384"/>
      <c r="AY60" s="384"/>
      <c r="AZ60" s="384"/>
      <c r="BA60" s="384"/>
      <c r="BB60" s="384"/>
      <c r="BC60" s="385"/>
      <c r="BD60" s="301" t="s">
        <v>535</v>
      </c>
      <c r="BN60" s="14" t="s">
        <v>434</v>
      </c>
      <c r="BO60" s="356" t="s">
        <v>435</v>
      </c>
      <c r="BP60" s="15" t="s">
        <v>593</v>
      </c>
      <c r="BQ60" s="357" t="s">
        <v>594</v>
      </c>
      <c r="BS60" s="89" t="s">
        <v>161</v>
      </c>
      <c r="BT60" s="89" t="s">
        <v>162</v>
      </c>
      <c r="BU60" s="90" t="s">
        <v>586</v>
      </c>
      <c r="BV60" s="87"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7" t="s">
        <v>576</v>
      </c>
      <c r="EC60" s="308" t="s">
        <v>577</v>
      </c>
      <c r="ED60" s="309" t="s">
        <v>1621</v>
      </c>
      <c r="EE60" s="441">
        <v>0</v>
      </c>
      <c r="EF60" s="441">
        <v>1</v>
      </c>
      <c r="EG60" s="270"/>
      <c r="EH60" s="270"/>
      <c r="EI60" s="270"/>
      <c r="EJ60" s="270"/>
      <c r="EL60" s="837" t="s">
        <v>595</v>
      </c>
      <c r="EM60" s="318" t="s">
        <v>591</v>
      </c>
      <c r="EN60" s="274" t="s">
        <v>592</v>
      </c>
      <c r="EO60" s="840">
        <v>14</v>
      </c>
      <c r="EP60" s="840">
        <v>18</v>
      </c>
      <c r="EQ60" s="811">
        <v>1</v>
      </c>
      <c r="ER60" s="811">
        <v>1</v>
      </c>
      <c r="ES60" s="811">
        <v>1</v>
      </c>
      <c r="ET60" s="839">
        <v>1</v>
      </c>
    </row>
    <row r="61" spans="1:150" ht="75.75" customHeight="1" x14ac:dyDescent="0.2">
      <c r="A61" s="277" t="s">
        <v>53</v>
      </c>
      <c r="B61" s="430" t="s">
        <v>54</v>
      </c>
      <c r="C61" s="431" t="s">
        <v>55</v>
      </c>
      <c r="D61" s="431"/>
      <c r="E61" s="8" t="s">
        <v>530</v>
      </c>
      <c r="F61" s="281" t="str">
        <f t="shared" si="4"/>
        <v>E1.P_C</v>
      </c>
      <c r="G61" s="491" t="s">
        <v>93</v>
      </c>
      <c r="H61" s="491" t="s">
        <v>187</v>
      </c>
      <c r="I61" s="283"/>
      <c r="J61" s="459" t="s">
        <v>61</v>
      </c>
      <c r="K61" s="374" t="str">
        <f t="shared" si="5"/>
        <v>E1.P_C.MR1</v>
      </c>
      <c r="L61" s="492" t="s">
        <v>162</v>
      </c>
      <c r="M61" s="492" t="s">
        <v>532</v>
      </c>
      <c r="N61" s="288">
        <v>3630</v>
      </c>
      <c r="O61" s="493">
        <v>3700</v>
      </c>
      <c r="P61" s="482" t="s">
        <v>515</v>
      </c>
      <c r="Q61" s="494" t="str">
        <f t="shared" si="6"/>
        <v>E1.P_C.MR1-MP09-1</v>
      </c>
      <c r="R61" s="422" t="s">
        <v>598</v>
      </c>
      <c r="S61" s="314" t="s">
        <v>599</v>
      </c>
      <c r="T61" s="381">
        <v>0</v>
      </c>
      <c r="U61" s="382">
        <v>3</v>
      </c>
      <c r="V61" s="381" t="s">
        <v>67</v>
      </c>
      <c r="W61" s="295">
        <v>1</v>
      </c>
      <c r="X61" s="296">
        <v>1</v>
      </c>
      <c r="Y61" s="295">
        <v>1</v>
      </c>
      <c r="Z61" s="297">
        <v>0</v>
      </c>
      <c r="AA61" s="383"/>
      <c r="AB61" s="384"/>
      <c r="AC61" s="384"/>
      <c r="AD61" s="384"/>
      <c r="AE61" s="384"/>
      <c r="AF61" s="384"/>
      <c r="AG61" s="384"/>
      <c r="AH61" s="384"/>
      <c r="AI61" s="384"/>
      <c r="AJ61" s="384"/>
      <c r="AK61" s="384"/>
      <c r="AL61" s="384"/>
      <c r="AM61" s="384"/>
      <c r="AN61" s="384"/>
      <c r="AO61" s="384"/>
      <c r="AP61" s="384"/>
      <c r="AQ61" s="384"/>
      <c r="AR61" s="384"/>
      <c r="AS61" s="384"/>
      <c r="AT61" s="384"/>
      <c r="AU61" s="384"/>
      <c r="AV61" s="384"/>
      <c r="AW61" s="384"/>
      <c r="AX61" s="384"/>
      <c r="AY61" s="384"/>
      <c r="AZ61" s="384"/>
      <c r="BA61" s="384"/>
      <c r="BB61" s="384"/>
      <c r="BC61" s="385"/>
      <c r="BD61" s="301" t="s">
        <v>535</v>
      </c>
      <c r="BS61" s="89" t="s">
        <v>161</v>
      </c>
      <c r="BT61" s="89" t="s">
        <v>162</v>
      </c>
      <c r="BU61" s="90" t="s">
        <v>595</v>
      </c>
      <c r="BV61" s="87"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7" t="s">
        <v>584</v>
      </c>
      <c r="EC61" s="308" t="s">
        <v>585</v>
      </c>
      <c r="ED61" s="309" t="s">
        <v>1631</v>
      </c>
      <c r="EE61" s="358">
        <v>1</v>
      </c>
      <c r="EF61" s="358">
        <v>1</v>
      </c>
      <c r="EG61" s="270"/>
      <c r="EH61" s="270"/>
      <c r="EI61" s="270"/>
      <c r="EJ61" s="270"/>
      <c r="EL61" s="837" t="s">
        <v>600</v>
      </c>
      <c r="EM61" s="318" t="s">
        <v>598</v>
      </c>
      <c r="EN61" s="274" t="s">
        <v>599</v>
      </c>
      <c r="EO61" s="386">
        <v>0</v>
      </c>
      <c r="EP61" s="386">
        <v>3</v>
      </c>
      <c r="EQ61" s="275">
        <v>1</v>
      </c>
      <c r="ER61" s="816">
        <v>0</v>
      </c>
      <c r="ES61" s="816">
        <v>2</v>
      </c>
      <c r="ET61" s="829">
        <v>0</v>
      </c>
    </row>
    <row r="62" spans="1:150" ht="68.25" customHeight="1" x14ac:dyDescent="0.2">
      <c r="A62" s="277" t="s">
        <v>53</v>
      </c>
      <c r="B62" s="430" t="s">
        <v>54</v>
      </c>
      <c r="C62" s="431" t="s">
        <v>55</v>
      </c>
      <c r="D62" s="431"/>
      <c r="E62" s="8" t="s">
        <v>530</v>
      </c>
      <c r="F62" s="281" t="str">
        <f t="shared" si="4"/>
        <v>E1.P_C</v>
      </c>
      <c r="G62" s="491" t="s">
        <v>93</v>
      </c>
      <c r="H62" s="491" t="s">
        <v>187</v>
      </c>
      <c r="I62" s="283"/>
      <c r="J62" s="459" t="s">
        <v>61</v>
      </c>
      <c r="K62" s="374" t="str">
        <f t="shared" si="5"/>
        <v>E1.P_C.MR1</v>
      </c>
      <c r="L62" s="492" t="s">
        <v>162</v>
      </c>
      <c r="M62" s="492" t="s">
        <v>532</v>
      </c>
      <c r="N62" s="288">
        <v>3630</v>
      </c>
      <c r="O62" s="493">
        <v>3700</v>
      </c>
      <c r="P62" s="482" t="s">
        <v>522</v>
      </c>
      <c r="Q62" s="494" t="str">
        <f t="shared" si="6"/>
        <v>E1.P_C.MR1-MP10-1</v>
      </c>
      <c r="R62" s="422" t="s">
        <v>603</v>
      </c>
      <c r="S62" s="314" t="s">
        <v>604</v>
      </c>
      <c r="T62" s="293">
        <v>6</v>
      </c>
      <c r="U62" s="294">
        <v>16</v>
      </c>
      <c r="V62" s="293" t="s">
        <v>67</v>
      </c>
      <c r="W62" s="295">
        <v>16</v>
      </c>
      <c r="X62" s="296">
        <v>16</v>
      </c>
      <c r="Y62" s="295">
        <v>16</v>
      </c>
      <c r="Z62" s="297">
        <v>16</v>
      </c>
      <c r="AA62" s="298"/>
      <c r="AB62" s="299"/>
      <c r="AC62" s="299"/>
      <c r="AD62" s="299"/>
      <c r="AE62" s="299"/>
      <c r="AF62" s="299"/>
      <c r="AG62" s="299"/>
      <c r="AH62" s="299"/>
      <c r="AI62" s="299"/>
      <c r="AJ62" s="299"/>
      <c r="AK62" s="299"/>
      <c r="AL62" s="299"/>
      <c r="AM62" s="299"/>
      <c r="AN62" s="299"/>
      <c r="AO62" s="299"/>
      <c r="AP62" s="299"/>
      <c r="AQ62" s="299"/>
      <c r="AR62" s="299"/>
      <c r="AS62" s="299"/>
      <c r="AT62" s="299"/>
      <c r="AU62" s="299"/>
      <c r="AV62" s="299"/>
      <c r="AW62" s="299"/>
      <c r="AX62" s="299"/>
      <c r="AY62" s="299"/>
      <c r="AZ62" s="299"/>
      <c r="BA62" s="299"/>
      <c r="BB62" s="299"/>
      <c r="BC62" s="300"/>
      <c r="BD62" s="301" t="s">
        <v>535</v>
      </c>
      <c r="BS62" s="89" t="s">
        <v>161</v>
      </c>
      <c r="BT62" s="89" t="s">
        <v>162</v>
      </c>
      <c r="BU62" s="90" t="s">
        <v>600</v>
      </c>
      <c r="BV62" s="87"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7" t="s">
        <v>593</v>
      </c>
      <c r="EC62" s="308" t="s">
        <v>594</v>
      </c>
      <c r="ED62" s="309" t="s">
        <v>1642</v>
      </c>
      <c r="EE62" s="441">
        <v>85957</v>
      </c>
      <c r="EF62" s="441">
        <v>97991</v>
      </c>
      <c r="EG62" s="270"/>
      <c r="EH62" s="270"/>
      <c r="EI62" s="270"/>
      <c r="EJ62" s="270"/>
      <c r="EL62" s="837" t="s">
        <v>605</v>
      </c>
      <c r="EM62" s="318" t="s">
        <v>603</v>
      </c>
      <c r="EN62" s="274" t="s">
        <v>604</v>
      </c>
      <c r="EO62" s="274">
        <v>6</v>
      </c>
      <c r="EP62" s="274">
        <v>16</v>
      </c>
      <c r="EQ62" s="275">
        <v>16</v>
      </c>
      <c r="ER62" s="275">
        <v>16</v>
      </c>
      <c r="ES62" s="275">
        <v>16</v>
      </c>
      <c r="ET62" s="829">
        <v>16</v>
      </c>
    </row>
    <row r="63" spans="1:150" ht="114" customHeight="1" x14ac:dyDescent="0.2">
      <c r="A63" s="277" t="s">
        <v>53</v>
      </c>
      <c r="B63" s="430" t="s">
        <v>54</v>
      </c>
      <c r="C63" s="431" t="s">
        <v>55</v>
      </c>
      <c r="D63" s="431"/>
      <c r="E63" s="8" t="s">
        <v>530</v>
      </c>
      <c r="F63" s="281" t="str">
        <f t="shared" si="4"/>
        <v>E1.P_C</v>
      </c>
      <c r="G63" s="491" t="s">
        <v>93</v>
      </c>
      <c r="H63" s="491" t="s">
        <v>187</v>
      </c>
      <c r="I63" s="283"/>
      <c r="J63" s="459" t="s">
        <v>61</v>
      </c>
      <c r="K63" s="374" t="str">
        <f t="shared" si="5"/>
        <v>E1.P_C.MR1</v>
      </c>
      <c r="L63" s="492" t="s">
        <v>162</v>
      </c>
      <c r="M63" s="492" t="s">
        <v>532</v>
      </c>
      <c r="N63" s="288">
        <v>3630</v>
      </c>
      <c r="O63" s="493">
        <v>3700</v>
      </c>
      <c r="P63" s="482" t="s">
        <v>610</v>
      </c>
      <c r="Q63" s="494" t="str">
        <f t="shared" si="6"/>
        <v>E1.P_C.MR1-MP11-1</v>
      </c>
      <c r="R63" s="422" t="s">
        <v>611</v>
      </c>
      <c r="S63" s="314" t="s">
        <v>612</v>
      </c>
      <c r="T63" s="293">
        <v>0</v>
      </c>
      <c r="U63" s="294">
        <v>1</v>
      </c>
      <c r="V63" s="293" t="s">
        <v>67</v>
      </c>
      <c r="W63" s="321">
        <v>0.25</v>
      </c>
      <c r="X63" s="322">
        <v>0.25</v>
      </c>
      <c r="Y63" s="321">
        <v>0.25</v>
      </c>
      <c r="Z63" s="323">
        <v>0.25</v>
      </c>
      <c r="AA63" s="298"/>
      <c r="AB63" s="299"/>
      <c r="AC63" s="299"/>
      <c r="AD63" s="299"/>
      <c r="AE63" s="299"/>
      <c r="AF63" s="299"/>
      <c r="AG63" s="299"/>
      <c r="AH63" s="299"/>
      <c r="AI63" s="299"/>
      <c r="AJ63" s="299"/>
      <c r="AK63" s="299"/>
      <c r="AL63" s="299"/>
      <c r="AM63" s="299"/>
      <c r="AN63" s="299"/>
      <c r="AO63" s="299"/>
      <c r="AP63" s="299"/>
      <c r="AQ63" s="299"/>
      <c r="AR63" s="299"/>
      <c r="AS63" s="299"/>
      <c r="AT63" s="299"/>
      <c r="AU63" s="299"/>
      <c r="AV63" s="299"/>
      <c r="AW63" s="299"/>
      <c r="AX63" s="299"/>
      <c r="AY63" s="299"/>
      <c r="AZ63" s="299"/>
      <c r="BA63" s="299"/>
      <c r="BB63" s="299"/>
      <c r="BC63" s="300"/>
      <c r="BD63" s="301" t="s">
        <v>535</v>
      </c>
      <c r="BS63" s="89" t="s">
        <v>161</v>
      </c>
      <c r="BT63" s="89" t="s">
        <v>162</v>
      </c>
      <c r="BU63" s="90" t="s">
        <v>605</v>
      </c>
      <c r="BV63" s="87" t="s">
        <v>603</v>
      </c>
      <c r="DH63" s="7" t="s">
        <v>614</v>
      </c>
      <c r="DI63" s="7" t="s">
        <v>84</v>
      </c>
      <c r="DJ63" s="7" t="s">
        <v>186</v>
      </c>
      <c r="DK63" s="7" t="s">
        <v>187</v>
      </c>
      <c r="DL63" s="7" t="s">
        <v>185</v>
      </c>
      <c r="DQ63" s="7" t="s">
        <v>605</v>
      </c>
      <c r="DR63" s="7" t="s">
        <v>603</v>
      </c>
      <c r="EL63" s="837" t="s">
        <v>613</v>
      </c>
      <c r="EM63" s="318" t="s">
        <v>611</v>
      </c>
      <c r="EN63" s="274" t="s">
        <v>612</v>
      </c>
      <c r="EO63" s="274">
        <v>0</v>
      </c>
      <c r="EP63" s="274">
        <v>1</v>
      </c>
      <c r="EQ63" s="329">
        <v>0.25</v>
      </c>
      <c r="ER63" s="329">
        <v>0.25</v>
      </c>
      <c r="ES63" s="329">
        <v>0.25</v>
      </c>
      <c r="ET63" s="828">
        <v>0.25</v>
      </c>
    </row>
    <row r="64" spans="1:150" ht="52.5" customHeight="1" x14ac:dyDescent="0.2">
      <c r="A64" s="277" t="s">
        <v>53</v>
      </c>
      <c r="B64" s="430" t="s">
        <v>54</v>
      </c>
      <c r="C64" s="431" t="s">
        <v>55</v>
      </c>
      <c r="D64" s="431"/>
      <c r="E64" s="8" t="s">
        <v>530</v>
      </c>
      <c r="F64" s="281" t="str">
        <f t="shared" si="4"/>
        <v>E1.P_C</v>
      </c>
      <c r="G64" s="491" t="s">
        <v>93</v>
      </c>
      <c r="H64" s="491" t="s">
        <v>187</v>
      </c>
      <c r="I64" s="283"/>
      <c r="J64" s="459" t="s">
        <v>61</v>
      </c>
      <c r="K64" s="374" t="str">
        <f t="shared" si="5"/>
        <v>E1.P_C.MR1</v>
      </c>
      <c r="L64" s="492" t="s">
        <v>162</v>
      </c>
      <c r="M64" s="492" t="s">
        <v>532</v>
      </c>
      <c r="N64" s="288">
        <v>3630</v>
      </c>
      <c r="O64" s="493">
        <v>3700</v>
      </c>
      <c r="P64" s="482" t="s">
        <v>615</v>
      </c>
      <c r="Q64" s="494" t="str">
        <f t="shared" si="6"/>
        <v>E1.P_C.MR1-MP12-1</v>
      </c>
      <c r="R64" s="422" t="s">
        <v>616</v>
      </c>
      <c r="S64" s="314" t="s">
        <v>617</v>
      </c>
      <c r="T64" s="319">
        <v>0.25</v>
      </c>
      <c r="U64" s="320">
        <v>0.5</v>
      </c>
      <c r="V64" s="319" t="s">
        <v>67</v>
      </c>
      <c r="W64" s="295">
        <v>0</v>
      </c>
      <c r="X64" s="296">
        <v>0</v>
      </c>
      <c r="Y64" s="321">
        <v>0.25</v>
      </c>
      <c r="Z64" s="297">
        <v>0</v>
      </c>
      <c r="AA64" s="324"/>
      <c r="AB64" s="325"/>
      <c r="AC64" s="325"/>
      <c r="AD64" s="325"/>
      <c r="AE64" s="325"/>
      <c r="AF64" s="325"/>
      <c r="AG64" s="325"/>
      <c r="AH64" s="325"/>
      <c r="AI64" s="325"/>
      <c r="AJ64" s="325"/>
      <c r="AK64" s="325"/>
      <c r="AL64" s="325"/>
      <c r="AM64" s="325"/>
      <c r="AN64" s="325"/>
      <c r="AO64" s="325"/>
      <c r="AP64" s="325"/>
      <c r="AQ64" s="325"/>
      <c r="AR64" s="325"/>
      <c r="AS64" s="325"/>
      <c r="AT64" s="325"/>
      <c r="AU64" s="325"/>
      <c r="AV64" s="325"/>
      <c r="AW64" s="325"/>
      <c r="AX64" s="325"/>
      <c r="AY64" s="325"/>
      <c r="AZ64" s="325"/>
      <c r="BA64" s="325"/>
      <c r="BB64" s="325"/>
      <c r="BC64" s="326"/>
      <c r="BD64" s="301" t="s">
        <v>535</v>
      </c>
      <c r="BS64" s="89" t="s">
        <v>161</v>
      </c>
      <c r="BT64" s="89" t="s">
        <v>162</v>
      </c>
      <c r="BU64" s="90" t="s">
        <v>613</v>
      </c>
      <c r="BV64" s="87" t="s">
        <v>611</v>
      </c>
      <c r="DH64" s="7" t="s">
        <v>619</v>
      </c>
      <c r="DI64" s="7" t="s">
        <v>84</v>
      </c>
      <c r="DJ64" s="7" t="s">
        <v>186</v>
      </c>
      <c r="DK64" s="7" t="s">
        <v>187</v>
      </c>
      <c r="DL64" s="7" t="s">
        <v>185</v>
      </c>
      <c r="DQ64" s="7" t="s">
        <v>613</v>
      </c>
      <c r="DR64" s="7" t="s">
        <v>611</v>
      </c>
      <c r="EL64" s="837" t="s">
        <v>618</v>
      </c>
      <c r="EM64" s="318" t="s">
        <v>616</v>
      </c>
      <c r="EN64" s="274" t="s">
        <v>1896</v>
      </c>
      <c r="EO64" s="811">
        <v>25</v>
      </c>
      <c r="EP64" s="811">
        <v>50</v>
      </c>
      <c r="EQ64" s="811">
        <v>0</v>
      </c>
      <c r="ER64" s="811">
        <v>0</v>
      </c>
      <c r="ES64" s="818">
        <v>0</v>
      </c>
      <c r="ET64" s="830">
        <v>25</v>
      </c>
    </row>
    <row r="65" spans="1:150" ht="55.5" customHeight="1" x14ac:dyDescent="0.2">
      <c r="A65" s="277" t="s">
        <v>53</v>
      </c>
      <c r="B65" s="430" t="s">
        <v>54</v>
      </c>
      <c r="C65" s="431" t="s">
        <v>55</v>
      </c>
      <c r="D65" s="431"/>
      <c r="E65" s="8" t="s">
        <v>530</v>
      </c>
      <c r="F65" s="281" t="str">
        <f t="shared" si="4"/>
        <v>E1.P_C</v>
      </c>
      <c r="G65" s="491" t="s">
        <v>93</v>
      </c>
      <c r="H65" s="491" t="s">
        <v>187</v>
      </c>
      <c r="I65" s="283"/>
      <c r="J65" s="459" t="s">
        <v>61</v>
      </c>
      <c r="K65" s="374" t="str">
        <f t="shared" si="5"/>
        <v>E1.P_C.MR1</v>
      </c>
      <c r="L65" s="492" t="s">
        <v>162</v>
      </c>
      <c r="M65" s="492" t="s">
        <v>532</v>
      </c>
      <c r="N65" s="288">
        <v>3630</v>
      </c>
      <c r="O65" s="493">
        <v>3700</v>
      </c>
      <c r="P65" s="482" t="s">
        <v>620</v>
      </c>
      <c r="Q65" s="494" t="str">
        <f t="shared" si="6"/>
        <v>E1.P_C.MR1-MP13-1</v>
      </c>
      <c r="R65" s="422" t="s">
        <v>621</v>
      </c>
      <c r="S65" s="314" t="s">
        <v>622</v>
      </c>
      <c r="T65" s="293">
        <v>2</v>
      </c>
      <c r="U65" s="294">
        <v>6</v>
      </c>
      <c r="V65" s="293" t="s">
        <v>67</v>
      </c>
      <c r="W65" s="295">
        <v>0</v>
      </c>
      <c r="X65" s="296">
        <v>2</v>
      </c>
      <c r="Y65" s="295">
        <v>2</v>
      </c>
      <c r="Z65" s="297">
        <v>2</v>
      </c>
      <c r="AA65" s="298"/>
      <c r="AB65" s="299"/>
      <c r="AC65" s="299"/>
      <c r="AD65" s="299"/>
      <c r="AE65" s="299"/>
      <c r="AF65" s="299"/>
      <c r="AG65" s="299"/>
      <c r="AH65" s="299"/>
      <c r="AI65" s="299"/>
      <c r="AJ65" s="299"/>
      <c r="AK65" s="299"/>
      <c r="AL65" s="299"/>
      <c r="AM65" s="299"/>
      <c r="AN65" s="299"/>
      <c r="AO65" s="299"/>
      <c r="AP65" s="299"/>
      <c r="AQ65" s="299"/>
      <c r="AR65" s="299"/>
      <c r="AS65" s="299"/>
      <c r="AT65" s="299"/>
      <c r="AU65" s="299"/>
      <c r="AV65" s="299"/>
      <c r="AW65" s="299"/>
      <c r="AX65" s="299"/>
      <c r="AY65" s="299"/>
      <c r="AZ65" s="299"/>
      <c r="BA65" s="299"/>
      <c r="BB65" s="299"/>
      <c r="BC65" s="300"/>
      <c r="BD65" s="301" t="s">
        <v>535</v>
      </c>
      <c r="BS65" s="89" t="s">
        <v>161</v>
      </c>
      <c r="BT65" s="89" t="s">
        <v>162</v>
      </c>
      <c r="BU65" s="90" t="s">
        <v>618</v>
      </c>
      <c r="BV65" s="87" t="s">
        <v>616</v>
      </c>
      <c r="DH65" s="7" t="s">
        <v>624</v>
      </c>
      <c r="DI65" s="7" t="s">
        <v>84</v>
      </c>
      <c r="DJ65" s="7" t="s">
        <v>186</v>
      </c>
      <c r="DK65" s="7" t="s">
        <v>187</v>
      </c>
      <c r="DL65" s="7" t="s">
        <v>185</v>
      </c>
      <c r="DQ65" s="7" t="s">
        <v>618</v>
      </c>
      <c r="DR65" s="7" t="s">
        <v>616</v>
      </c>
      <c r="EL65" s="837" t="s">
        <v>623</v>
      </c>
      <c r="EM65" s="318" t="s">
        <v>621</v>
      </c>
      <c r="EN65" s="274" t="s">
        <v>622</v>
      </c>
      <c r="EO65" s="274">
        <v>2</v>
      </c>
      <c r="EP65" s="274">
        <v>6</v>
      </c>
      <c r="EQ65" s="275">
        <v>0</v>
      </c>
      <c r="ER65" s="816">
        <v>0</v>
      </c>
      <c r="ES65" s="275">
        <v>2</v>
      </c>
      <c r="ET65" s="829">
        <v>2</v>
      </c>
    </row>
    <row r="66" spans="1:150" ht="48" customHeight="1" x14ac:dyDescent="0.2">
      <c r="A66" s="277" t="s">
        <v>53</v>
      </c>
      <c r="B66" s="430" t="s">
        <v>54</v>
      </c>
      <c r="C66" s="431" t="s">
        <v>55</v>
      </c>
      <c r="D66" s="431"/>
      <c r="E66" s="8" t="s">
        <v>530</v>
      </c>
      <c r="F66" s="281" t="str">
        <f t="shared" si="4"/>
        <v>E1.P_C</v>
      </c>
      <c r="G66" s="491" t="s">
        <v>93</v>
      </c>
      <c r="H66" s="491" t="s">
        <v>187</v>
      </c>
      <c r="I66" s="283"/>
      <c r="J66" s="459" t="s">
        <v>61</v>
      </c>
      <c r="K66" s="374" t="str">
        <f t="shared" si="5"/>
        <v>E1.P_C.MR1</v>
      </c>
      <c r="L66" s="492" t="s">
        <v>162</v>
      </c>
      <c r="M66" s="492" t="s">
        <v>532</v>
      </c>
      <c r="N66" s="288">
        <v>3630</v>
      </c>
      <c r="O66" s="493">
        <v>3700</v>
      </c>
      <c r="P66" s="482" t="s">
        <v>625</v>
      </c>
      <c r="Q66" s="494" t="str">
        <f t="shared" si="6"/>
        <v>E1.P_C.MR1-MP14-1</v>
      </c>
      <c r="R66" s="422" t="s">
        <v>626</v>
      </c>
      <c r="S66" s="314" t="s">
        <v>627</v>
      </c>
      <c r="T66" s="293">
        <v>1</v>
      </c>
      <c r="U66" s="294">
        <v>1</v>
      </c>
      <c r="V66" s="293" t="s">
        <v>102</v>
      </c>
      <c r="W66" s="321">
        <v>0.25</v>
      </c>
      <c r="X66" s="322">
        <v>0.25</v>
      </c>
      <c r="Y66" s="321">
        <v>0.25</v>
      </c>
      <c r="Z66" s="323">
        <v>0.25</v>
      </c>
      <c r="AA66" s="298"/>
      <c r="AB66" s="299"/>
      <c r="AC66" s="299"/>
      <c r="AD66" s="299"/>
      <c r="AE66" s="299"/>
      <c r="AF66" s="299"/>
      <c r="AG66" s="299"/>
      <c r="AH66" s="299"/>
      <c r="AI66" s="299"/>
      <c r="AJ66" s="299"/>
      <c r="AK66" s="299"/>
      <c r="AL66" s="299"/>
      <c r="AM66" s="299"/>
      <c r="AN66" s="299"/>
      <c r="AO66" s="299"/>
      <c r="AP66" s="299"/>
      <c r="AQ66" s="299"/>
      <c r="AR66" s="299"/>
      <c r="AS66" s="299"/>
      <c r="AT66" s="299"/>
      <c r="AU66" s="299"/>
      <c r="AV66" s="299"/>
      <c r="AW66" s="299"/>
      <c r="AX66" s="299"/>
      <c r="AY66" s="299"/>
      <c r="AZ66" s="299"/>
      <c r="BA66" s="299"/>
      <c r="BB66" s="299"/>
      <c r="BC66" s="300"/>
      <c r="BD66" s="301" t="s">
        <v>535</v>
      </c>
      <c r="BS66" s="89" t="s">
        <v>161</v>
      </c>
      <c r="BT66" s="89" t="s">
        <v>162</v>
      </c>
      <c r="BU66" s="90" t="s">
        <v>623</v>
      </c>
      <c r="BV66" s="87" t="s">
        <v>621</v>
      </c>
      <c r="DH66" s="7" t="s">
        <v>629</v>
      </c>
      <c r="DI66" s="7" t="s">
        <v>84</v>
      </c>
      <c r="DJ66" s="7" t="s">
        <v>186</v>
      </c>
      <c r="DK66" s="7" t="s">
        <v>187</v>
      </c>
      <c r="DL66" s="7" t="s">
        <v>185</v>
      </c>
      <c r="DQ66" s="7" t="s">
        <v>623</v>
      </c>
      <c r="DR66" s="7" t="s">
        <v>621</v>
      </c>
      <c r="EL66" s="837" t="s">
        <v>628</v>
      </c>
      <c r="EM66" s="318" t="s">
        <v>626</v>
      </c>
      <c r="EN66" s="274" t="s">
        <v>627</v>
      </c>
      <c r="EO66" s="274">
        <v>1</v>
      </c>
      <c r="EP66" s="274">
        <v>1</v>
      </c>
      <c r="EQ66" s="329">
        <v>1</v>
      </c>
      <c r="ER66" s="329">
        <v>1</v>
      </c>
      <c r="ES66" s="329">
        <v>1</v>
      </c>
      <c r="ET66" s="828">
        <v>1</v>
      </c>
    </row>
    <row r="67" spans="1:150" ht="68.25" customHeight="1" x14ac:dyDescent="0.2">
      <c r="A67" s="277" t="s">
        <v>53</v>
      </c>
      <c r="B67" s="430" t="s">
        <v>54</v>
      </c>
      <c r="C67" s="431" t="s">
        <v>55</v>
      </c>
      <c r="D67" s="431"/>
      <c r="E67" s="8" t="s">
        <v>530</v>
      </c>
      <c r="F67" s="281" t="str">
        <f t="shared" si="4"/>
        <v>E1.P_C</v>
      </c>
      <c r="G67" s="491" t="s">
        <v>93</v>
      </c>
      <c r="H67" s="491" t="s">
        <v>187</v>
      </c>
      <c r="I67" s="283"/>
      <c r="J67" s="459" t="s">
        <v>61</v>
      </c>
      <c r="K67" s="374" t="str">
        <f t="shared" si="5"/>
        <v>E1.P_C.MR1</v>
      </c>
      <c r="L67" s="492" t="s">
        <v>162</v>
      </c>
      <c r="M67" s="492" t="s">
        <v>532</v>
      </c>
      <c r="N67" s="288">
        <v>3630</v>
      </c>
      <c r="O67" s="493">
        <v>3700</v>
      </c>
      <c r="P67" s="482" t="s">
        <v>630</v>
      </c>
      <c r="Q67" s="494" t="str">
        <f t="shared" si="6"/>
        <v>E1.P_C.MR1-MP15-5</v>
      </c>
      <c r="R67" s="422" t="s">
        <v>631</v>
      </c>
      <c r="S67" s="314" t="s">
        <v>632</v>
      </c>
      <c r="T67" s="293">
        <v>1</v>
      </c>
      <c r="U67" s="294">
        <v>20</v>
      </c>
      <c r="V67" s="293" t="s">
        <v>67</v>
      </c>
      <c r="W67" s="295">
        <v>0</v>
      </c>
      <c r="X67" s="296">
        <v>10</v>
      </c>
      <c r="Y67" s="295">
        <v>10</v>
      </c>
      <c r="Z67" s="297">
        <v>0</v>
      </c>
      <c r="AA67" s="298"/>
      <c r="AB67" s="299"/>
      <c r="AC67" s="299"/>
      <c r="AD67" s="299"/>
      <c r="AE67" s="299"/>
      <c r="AF67" s="299"/>
      <c r="AG67" s="299"/>
      <c r="AH67" s="299"/>
      <c r="AI67" s="299"/>
      <c r="AJ67" s="299"/>
      <c r="AK67" s="299"/>
      <c r="AL67" s="299"/>
      <c r="AM67" s="299"/>
      <c r="AN67" s="299"/>
      <c r="AO67" s="299"/>
      <c r="AP67" s="299"/>
      <c r="AQ67" s="299"/>
      <c r="AR67" s="299"/>
      <c r="AS67" s="299"/>
      <c r="AT67" s="299"/>
      <c r="AU67" s="299"/>
      <c r="AV67" s="299"/>
      <c r="AW67" s="299"/>
      <c r="AX67" s="299"/>
      <c r="AY67" s="299"/>
      <c r="AZ67" s="299"/>
      <c r="BA67" s="299"/>
      <c r="BB67" s="299"/>
      <c r="BC67" s="300"/>
      <c r="BD67" s="301" t="s">
        <v>535</v>
      </c>
      <c r="BS67" s="89" t="s">
        <v>161</v>
      </c>
      <c r="BT67" s="89" t="s">
        <v>162</v>
      </c>
      <c r="BU67" s="90" t="s">
        <v>628</v>
      </c>
      <c r="BV67" s="87" t="s">
        <v>626</v>
      </c>
      <c r="DH67" s="7" t="s">
        <v>634</v>
      </c>
      <c r="DI67" s="7" t="s">
        <v>84</v>
      </c>
      <c r="DJ67" s="7" t="s">
        <v>186</v>
      </c>
      <c r="DK67" s="7" t="s">
        <v>187</v>
      </c>
      <c r="DL67" s="7" t="s">
        <v>185</v>
      </c>
      <c r="DQ67" s="7" t="s">
        <v>628</v>
      </c>
      <c r="DR67" s="7" t="s">
        <v>626</v>
      </c>
      <c r="EL67" s="837" t="s">
        <v>633</v>
      </c>
      <c r="EM67" s="318" t="s">
        <v>631</v>
      </c>
      <c r="EN67" s="274" t="s">
        <v>632</v>
      </c>
      <c r="EO67" s="274">
        <v>1</v>
      </c>
      <c r="EP67" s="274">
        <v>20</v>
      </c>
      <c r="EQ67" s="275">
        <v>0</v>
      </c>
      <c r="ER67" s="816">
        <v>3</v>
      </c>
      <c r="ES67" s="816">
        <v>8</v>
      </c>
      <c r="ET67" s="833">
        <v>8</v>
      </c>
    </row>
    <row r="68" spans="1:150" ht="33.75" customHeight="1" thickBot="1" x14ac:dyDescent="0.25">
      <c r="A68" s="277" t="s">
        <v>53</v>
      </c>
      <c r="B68" s="430" t="s">
        <v>54</v>
      </c>
      <c r="C68" s="431" t="s">
        <v>55</v>
      </c>
      <c r="D68" s="431"/>
      <c r="E68" s="8" t="s">
        <v>530</v>
      </c>
      <c r="F68" s="281" t="str">
        <f t="shared" si="4"/>
        <v>E1.P_C</v>
      </c>
      <c r="G68" s="496" t="s">
        <v>93</v>
      </c>
      <c r="H68" s="496" t="s">
        <v>187</v>
      </c>
      <c r="I68" s="497"/>
      <c r="J68" s="465" t="s">
        <v>61</v>
      </c>
      <c r="K68" s="466" t="str">
        <f t="shared" si="5"/>
        <v>E1.P_C.MR1</v>
      </c>
      <c r="L68" s="498" t="s">
        <v>162</v>
      </c>
      <c r="M68" s="498" t="s">
        <v>532</v>
      </c>
      <c r="N68" s="428">
        <v>3630</v>
      </c>
      <c r="O68" s="499">
        <v>3700</v>
      </c>
      <c r="P68" s="482" t="s">
        <v>635</v>
      </c>
      <c r="Q68" s="500" t="str">
        <f t="shared" si="6"/>
        <v>E1.P_C.MR1-MP16-1</v>
      </c>
      <c r="R68" s="429" t="s">
        <v>636</v>
      </c>
      <c r="S68" s="350" t="s">
        <v>637</v>
      </c>
      <c r="T68" s="338">
        <v>0</v>
      </c>
      <c r="U68" s="501">
        <v>0.4</v>
      </c>
      <c r="V68" s="502" t="s">
        <v>67</v>
      </c>
      <c r="W68" s="503">
        <v>0</v>
      </c>
      <c r="X68" s="504">
        <v>0.15</v>
      </c>
      <c r="Y68" s="505">
        <v>0.15</v>
      </c>
      <c r="Z68" s="506">
        <v>0.1</v>
      </c>
      <c r="AA68" s="324"/>
      <c r="AB68" s="325"/>
      <c r="AC68" s="325"/>
      <c r="AD68" s="325"/>
      <c r="AE68" s="325"/>
      <c r="AF68" s="325"/>
      <c r="AG68" s="325"/>
      <c r="AH68" s="325"/>
      <c r="AI68" s="325"/>
      <c r="AJ68" s="325"/>
      <c r="AK68" s="325"/>
      <c r="AL68" s="325"/>
      <c r="AM68" s="325"/>
      <c r="AN68" s="325"/>
      <c r="AO68" s="325"/>
      <c r="AP68" s="325"/>
      <c r="AQ68" s="325"/>
      <c r="AR68" s="325"/>
      <c r="AS68" s="325"/>
      <c r="AT68" s="325"/>
      <c r="AU68" s="325"/>
      <c r="AV68" s="325"/>
      <c r="AW68" s="325"/>
      <c r="AX68" s="325"/>
      <c r="AY68" s="325"/>
      <c r="AZ68" s="325"/>
      <c r="BA68" s="325"/>
      <c r="BB68" s="325"/>
      <c r="BC68" s="326"/>
      <c r="BD68" s="301" t="s">
        <v>535</v>
      </c>
      <c r="BS68" s="89" t="s">
        <v>161</v>
      </c>
      <c r="BT68" s="89" t="s">
        <v>162</v>
      </c>
      <c r="BU68" s="90" t="s">
        <v>633</v>
      </c>
      <c r="BV68" s="87" t="s">
        <v>631</v>
      </c>
      <c r="DH68" s="7" t="s">
        <v>639</v>
      </c>
      <c r="DI68" s="7" t="s">
        <v>84</v>
      </c>
      <c r="DJ68" s="7" t="s">
        <v>186</v>
      </c>
      <c r="DK68" s="7" t="s">
        <v>187</v>
      </c>
      <c r="DL68" s="7" t="s">
        <v>185</v>
      </c>
      <c r="DQ68" s="7" t="s">
        <v>633</v>
      </c>
      <c r="DR68" s="7" t="s">
        <v>631</v>
      </c>
      <c r="EL68" s="837" t="s">
        <v>638</v>
      </c>
      <c r="EM68" s="318" t="s">
        <v>636</v>
      </c>
      <c r="EN68" s="274" t="s">
        <v>637</v>
      </c>
      <c r="EO68" s="274">
        <v>0</v>
      </c>
      <c r="EP68" s="275">
        <v>40</v>
      </c>
      <c r="EQ68" s="275">
        <v>0</v>
      </c>
      <c r="ER68" s="818">
        <v>0</v>
      </c>
      <c r="ES68" s="329">
        <v>15</v>
      </c>
      <c r="ET68" s="827">
        <v>25</v>
      </c>
    </row>
    <row r="69" spans="1:150" ht="105" customHeight="1" x14ac:dyDescent="0.2">
      <c r="A69" s="277" t="s">
        <v>53</v>
      </c>
      <c r="B69" s="452" t="s">
        <v>54</v>
      </c>
      <c r="C69" s="453" t="s">
        <v>55</v>
      </c>
      <c r="D69" s="432" t="s">
        <v>640</v>
      </c>
      <c r="E69" s="3" t="s">
        <v>641</v>
      </c>
      <c r="F69" s="433" t="str">
        <f t="shared" si="4"/>
        <v>E1.P_D</v>
      </c>
      <c r="G69" s="434" t="s">
        <v>106</v>
      </c>
      <c r="H69" s="435" t="s">
        <v>198</v>
      </c>
      <c r="I69" s="405" t="s">
        <v>642</v>
      </c>
      <c r="J69" s="436" t="s">
        <v>61</v>
      </c>
      <c r="K69" s="399" t="str">
        <f t="shared" si="5"/>
        <v>E1.P_D.MR1</v>
      </c>
      <c r="L69" s="361" t="s">
        <v>174</v>
      </c>
      <c r="M69" s="362" t="s">
        <v>532</v>
      </c>
      <c r="N69" s="247">
        <v>1400</v>
      </c>
      <c r="O69" s="481">
        <v>1800</v>
      </c>
      <c r="P69" s="482" t="s">
        <v>64</v>
      </c>
      <c r="Q69" s="483" t="str">
        <f t="shared" si="6"/>
        <v>E1.P_D.MR1-MP01-1</v>
      </c>
      <c r="R69" s="507" t="s">
        <v>643</v>
      </c>
      <c r="S69" s="508" t="s">
        <v>644</v>
      </c>
      <c r="T69" s="509">
        <v>15</v>
      </c>
      <c r="U69" s="510">
        <v>19</v>
      </c>
      <c r="V69" s="509" t="s">
        <v>67</v>
      </c>
      <c r="W69" s="255">
        <v>17</v>
      </c>
      <c r="X69" s="371">
        <v>18</v>
      </c>
      <c r="Y69" s="255">
        <v>19</v>
      </c>
      <c r="Z69" s="372">
        <v>19</v>
      </c>
      <c r="AA69" s="438">
        <f>300000000+387450000+35000000+10000000+65000000+81000000+43000000+140000000+154000000+33707321+48400000+10000000+60708567+35000000+50000000+34000000+134100000+461291433-1365053637</f>
        <v>717603684</v>
      </c>
      <c r="AB69" s="439">
        <f>50000000+96292679+1000000000</f>
        <v>1146292679</v>
      </c>
      <c r="AC69" s="439">
        <v>100000000</v>
      </c>
      <c r="AD69" s="439"/>
      <c r="AE69" s="439"/>
      <c r="AF69" s="439">
        <f>1071402+103032235</f>
        <v>104103637</v>
      </c>
      <c r="AG69" s="439">
        <f>SUM(AA69:AF69)</f>
        <v>2068000000</v>
      </c>
      <c r="AH69" s="439">
        <f t="shared" ref="AH69:AT69" si="21">+AA69</f>
        <v>717603684</v>
      </c>
      <c r="AI69" s="439">
        <f t="shared" si="21"/>
        <v>1146292679</v>
      </c>
      <c r="AJ69" s="439">
        <f t="shared" si="21"/>
        <v>100000000</v>
      </c>
      <c r="AK69" s="439">
        <f t="shared" si="21"/>
        <v>0</v>
      </c>
      <c r="AL69" s="439">
        <f t="shared" si="21"/>
        <v>0</v>
      </c>
      <c r="AM69" s="439">
        <f t="shared" si="21"/>
        <v>104103637</v>
      </c>
      <c r="AN69" s="439">
        <f t="shared" si="21"/>
        <v>2068000000</v>
      </c>
      <c r="AO69" s="439">
        <f t="shared" si="21"/>
        <v>717603684</v>
      </c>
      <c r="AP69" s="439">
        <f t="shared" si="21"/>
        <v>1146292679</v>
      </c>
      <c r="AQ69" s="439">
        <f t="shared" si="21"/>
        <v>100000000</v>
      </c>
      <c r="AR69" s="439">
        <f t="shared" si="21"/>
        <v>0</v>
      </c>
      <c r="AS69" s="439">
        <f t="shared" si="21"/>
        <v>0</v>
      </c>
      <c r="AT69" s="439">
        <f t="shared" si="21"/>
        <v>104103637</v>
      </c>
      <c r="AU69" s="439">
        <f t="shared" ref="AU69" si="22">SUM(AO69:AT69)</f>
        <v>2068000000</v>
      </c>
      <c r="AV69" s="439">
        <f>+AO69</f>
        <v>717603684</v>
      </c>
      <c r="AW69" s="439">
        <f t="shared" ref="AW69:BA69" si="23">+AP69</f>
        <v>1146292679</v>
      </c>
      <c r="AX69" s="439">
        <f t="shared" si="23"/>
        <v>100000000</v>
      </c>
      <c r="AY69" s="439">
        <f t="shared" si="23"/>
        <v>0</v>
      </c>
      <c r="AZ69" s="439">
        <f t="shared" si="23"/>
        <v>0</v>
      </c>
      <c r="BA69" s="439">
        <f t="shared" si="23"/>
        <v>104103637</v>
      </c>
      <c r="BB69" s="439">
        <f t="shared" ref="BB69" si="24">SUM(AV69:BA69)</f>
        <v>2068000000</v>
      </c>
      <c r="BC69" s="440">
        <f t="shared" ref="BC69" si="25">+BB69+AU69+AN69+AG69</f>
        <v>8272000000</v>
      </c>
      <c r="BD69" s="301" t="s">
        <v>645</v>
      </c>
      <c r="BS69" s="89" t="s">
        <v>161</v>
      </c>
      <c r="BT69" s="89" t="s">
        <v>162</v>
      </c>
      <c r="BU69" s="90" t="s">
        <v>638</v>
      </c>
      <c r="BV69" s="87" t="s">
        <v>636</v>
      </c>
      <c r="DH69" s="7" t="s">
        <v>647</v>
      </c>
      <c r="DI69" s="7" t="s">
        <v>84</v>
      </c>
      <c r="DJ69" s="7" t="s">
        <v>186</v>
      </c>
      <c r="DK69" s="7" t="s">
        <v>187</v>
      </c>
      <c r="DL69" s="7" t="s">
        <v>185</v>
      </c>
      <c r="DQ69" s="7" t="s">
        <v>638</v>
      </c>
      <c r="DR69" s="7" t="s">
        <v>636</v>
      </c>
      <c r="EL69" s="837" t="s">
        <v>646</v>
      </c>
      <c r="EM69" s="318" t="s">
        <v>643</v>
      </c>
      <c r="EN69" s="274" t="s">
        <v>644</v>
      </c>
      <c r="EO69" s="386">
        <v>15</v>
      </c>
      <c r="EP69" s="386">
        <v>19</v>
      </c>
      <c r="EQ69" s="275">
        <v>17</v>
      </c>
      <c r="ER69" s="275">
        <v>18</v>
      </c>
      <c r="ES69" s="275">
        <v>19</v>
      </c>
      <c r="ET69" s="829">
        <v>19</v>
      </c>
    </row>
    <row r="70" spans="1:150" ht="56.25" customHeight="1" x14ac:dyDescent="0.2">
      <c r="A70" s="277" t="s">
        <v>53</v>
      </c>
      <c r="B70" s="430" t="s">
        <v>54</v>
      </c>
      <c r="C70" s="431" t="s">
        <v>55</v>
      </c>
      <c r="D70" s="431"/>
      <c r="E70" s="8" t="s">
        <v>641</v>
      </c>
      <c r="F70" s="281" t="str">
        <f t="shared" si="4"/>
        <v>E1.P_D</v>
      </c>
      <c r="G70" s="511" t="s">
        <v>106</v>
      </c>
      <c r="H70" s="512" t="s">
        <v>198</v>
      </c>
      <c r="I70" s="444"/>
      <c r="J70" s="284" t="s">
        <v>61</v>
      </c>
      <c r="K70" s="285" t="str">
        <f t="shared" si="5"/>
        <v>E1.P_D.MR1</v>
      </c>
      <c r="L70" s="513" t="s">
        <v>174</v>
      </c>
      <c r="M70" s="514" t="s">
        <v>532</v>
      </c>
      <c r="N70" s="288">
        <v>1400</v>
      </c>
      <c r="O70" s="493">
        <v>1800</v>
      </c>
      <c r="P70" s="482" t="s">
        <v>87</v>
      </c>
      <c r="Q70" s="494" t="str">
        <f t="shared" si="6"/>
        <v>E1.P_D.MR1-MP02-1</v>
      </c>
      <c r="R70" s="422" t="s">
        <v>648</v>
      </c>
      <c r="S70" s="314" t="s">
        <v>649</v>
      </c>
      <c r="T70" s="293">
        <v>4</v>
      </c>
      <c r="U70" s="294">
        <v>8</v>
      </c>
      <c r="V70" s="293" t="s">
        <v>67</v>
      </c>
      <c r="W70" s="295">
        <v>6</v>
      </c>
      <c r="X70" s="296">
        <v>8</v>
      </c>
      <c r="Y70" s="295">
        <v>8</v>
      </c>
      <c r="Z70" s="297">
        <v>8</v>
      </c>
      <c r="AA70" s="298"/>
      <c r="AB70" s="299"/>
      <c r="AC70" s="299"/>
      <c r="AD70" s="299"/>
      <c r="AE70" s="299"/>
      <c r="AF70" s="299"/>
      <c r="AG70" s="299"/>
      <c r="AH70" s="299"/>
      <c r="AI70" s="299"/>
      <c r="AJ70" s="299"/>
      <c r="AK70" s="299"/>
      <c r="AL70" s="299"/>
      <c r="AM70" s="299"/>
      <c r="AN70" s="299"/>
      <c r="AO70" s="299"/>
      <c r="AP70" s="299"/>
      <c r="AQ70" s="299"/>
      <c r="AR70" s="299"/>
      <c r="AS70" s="299"/>
      <c r="AT70" s="299"/>
      <c r="AU70" s="299"/>
      <c r="AV70" s="299"/>
      <c r="AW70" s="299"/>
      <c r="AX70" s="299"/>
      <c r="AY70" s="299"/>
      <c r="AZ70" s="299"/>
      <c r="BA70" s="299"/>
      <c r="BB70" s="299"/>
      <c r="BC70" s="300"/>
      <c r="BD70" s="301" t="s">
        <v>645</v>
      </c>
      <c r="BS70" s="87" t="s">
        <v>173</v>
      </c>
      <c r="BT70" s="87" t="s">
        <v>174</v>
      </c>
      <c r="BU70" s="90" t="s">
        <v>646</v>
      </c>
      <c r="BV70" s="87" t="s">
        <v>643</v>
      </c>
      <c r="DH70" s="7" t="s">
        <v>651</v>
      </c>
      <c r="DI70" s="7" t="s">
        <v>84</v>
      </c>
      <c r="DJ70" s="7" t="s">
        <v>197</v>
      </c>
      <c r="DK70" s="7" t="s">
        <v>198</v>
      </c>
      <c r="DL70" s="7" t="s">
        <v>196</v>
      </c>
      <c r="DQ70" s="7" t="s">
        <v>646</v>
      </c>
      <c r="DR70" s="7" t="s">
        <v>643</v>
      </c>
      <c r="EL70" s="837" t="s">
        <v>650</v>
      </c>
      <c r="EM70" s="318" t="s">
        <v>648</v>
      </c>
      <c r="EN70" s="274" t="s">
        <v>649</v>
      </c>
      <c r="EO70" s="274">
        <v>4</v>
      </c>
      <c r="EP70" s="274">
        <v>8</v>
      </c>
      <c r="EQ70" s="275">
        <v>6</v>
      </c>
      <c r="ER70" s="275">
        <v>8</v>
      </c>
      <c r="ES70" s="275">
        <v>8</v>
      </c>
      <c r="ET70" s="829">
        <v>8</v>
      </c>
    </row>
    <row r="71" spans="1:150" ht="50.25" customHeight="1" x14ac:dyDescent="0.2">
      <c r="A71" s="277" t="s">
        <v>53</v>
      </c>
      <c r="B71" s="430" t="s">
        <v>54</v>
      </c>
      <c r="C71" s="431" t="s">
        <v>55</v>
      </c>
      <c r="D71" s="431"/>
      <c r="E71" s="8" t="s">
        <v>641</v>
      </c>
      <c r="F71" s="281" t="str">
        <f t="shared" si="4"/>
        <v>E1.P_D</v>
      </c>
      <c r="G71" s="511" t="s">
        <v>106</v>
      </c>
      <c r="H71" s="512" t="s">
        <v>198</v>
      </c>
      <c r="I71" s="444"/>
      <c r="J71" s="284" t="s">
        <v>61</v>
      </c>
      <c r="K71" s="285" t="str">
        <f t="shared" si="5"/>
        <v>E1.P_D.MR1</v>
      </c>
      <c r="L71" s="513" t="s">
        <v>174</v>
      </c>
      <c r="M71" s="514" t="s">
        <v>532</v>
      </c>
      <c r="N71" s="288">
        <v>1400</v>
      </c>
      <c r="O71" s="493">
        <v>1800</v>
      </c>
      <c r="P71" s="482" t="s">
        <v>99</v>
      </c>
      <c r="Q71" s="494" t="str">
        <f t="shared" si="6"/>
        <v>E1.P_D.MR1-MP03-1</v>
      </c>
      <c r="R71" s="422" t="s">
        <v>652</v>
      </c>
      <c r="S71" s="314" t="s">
        <v>653</v>
      </c>
      <c r="T71" s="293">
        <v>0</v>
      </c>
      <c r="U71" s="294">
        <v>1</v>
      </c>
      <c r="V71" s="293" t="s">
        <v>67</v>
      </c>
      <c r="W71" s="321">
        <v>0.25</v>
      </c>
      <c r="X71" s="322">
        <v>0.25</v>
      </c>
      <c r="Y71" s="321">
        <v>0.25</v>
      </c>
      <c r="Z71" s="323">
        <v>0.25</v>
      </c>
      <c r="AA71" s="298"/>
      <c r="AB71" s="299"/>
      <c r="AC71" s="299"/>
      <c r="AD71" s="299"/>
      <c r="AE71" s="299"/>
      <c r="AF71" s="299"/>
      <c r="AG71" s="299"/>
      <c r="AH71" s="299"/>
      <c r="AI71" s="299"/>
      <c r="AJ71" s="299"/>
      <c r="AK71" s="299"/>
      <c r="AL71" s="299"/>
      <c r="AM71" s="299"/>
      <c r="AN71" s="299"/>
      <c r="AO71" s="299"/>
      <c r="AP71" s="299"/>
      <c r="AQ71" s="299"/>
      <c r="AR71" s="299"/>
      <c r="AS71" s="299"/>
      <c r="AT71" s="299"/>
      <c r="AU71" s="299"/>
      <c r="AV71" s="299"/>
      <c r="AW71" s="299"/>
      <c r="AX71" s="299"/>
      <c r="AY71" s="299"/>
      <c r="AZ71" s="299"/>
      <c r="BA71" s="299"/>
      <c r="BB71" s="299"/>
      <c r="BC71" s="300"/>
      <c r="BD71" s="301" t="s">
        <v>645</v>
      </c>
      <c r="BS71" s="89" t="s">
        <v>173</v>
      </c>
      <c r="BT71" s="89" t="s">
        <v>174</v>
      </c>
      <c r="BU71" s="90" t="s">
        <v>650</v>
      </c>
      <c r="BV71" s="87" t="s">
        <v>648</v>
      </c>
      <c r="DH71" s="7" t="s">
        <v>655</v>
      </c>
      <c r="DI71" s="7" t="s">
        <v>84</v>
      </c>
      <c r="DJ71" s="7" t="s">
        <v>197</v>
      </c>
      <c r="DK71" s="7" t="s">
        <v>198</v>
      </c>
      <c r="DL71" s="7" t="s">
        <v>196</v>
      </c>
      <c r="DQ71" s="7" t="s">
        <v>650</v>
      </c>
      <c r="DR71" s="7" t="s">
        <v>648</v>
      </c>
      <c r="EL71" s="837" t="s">
        <v>654</v>
      </c>
      <c r="EM71" s="318" t="s">
        <v>652</v>
      </c>
      <c r="EN71" s="274" t="s">
        <v>653</v>
      </c>
      <c r="EO71" s="274">
        <v>0</v>
      </c>
      <c r="EP71" s="274">
        <v>1</v>
      </c>
      <c r="EQ71" s="329">
        <v>0.25</v>
      </c>
      <c r="ER71" s="329">
        <v>0.25</v>
      </c>
      <c r="ES71" s="329">
        <v>0.25</v>
      </c>
      <c r="ET71" s="828">
        <v>0.25</v>
      </c>
    </row>
    <row r="72" spans="1:150" ht="72.75" customHeight="1" x14ac:dyDescent="0.2">
      <c r="A72" s="277" t="s">
        <v>53</v>
      </c>
      <c r="B72" s="430" t="s">
        <v>54</v>
      </c>
      <c r="C72" s="431" t="s">
        <v>55</v>
      </c>
      <c r="D72" s="431"/>
      <c r="E72" s="8" t="s">
        <v>641</v>
      </c>
      <c r="F72" s="281" t="str">
        <f t="shared" si="4"/>
        <v>E1.P_D</v>
      </c>
      <c r="G72" s="511" t="s">
        <v>106</v>
      </c>
      <c r="H72" s="512" t="s">
        <v>198</v>
      </c>
      <c r="I72" s="444"/>
      <c r="J72" s="284" t="s">
        <v>61</v>
      </c>
      <c r="K72" s="285" t="str">
        <f t="shared" si="5"/>
        <v>E1.P_D.MR1</v>
      </c>
      <c r="L72" s="513" t="s">
        <v>174</v>
      </c>
      <c r="M72" s="514" t="s">
        <v>532</v>
      </c>
      <c r="N72" s="288">
        <v>1400</v>
      </c>
      <c r="O72" s="493">
        <v>1800</v>
      </c>
      <c r="P72" s="482" t="s">
        <v>112</v>
      </c>
      <c r="Q72" s="494" t="str">
        <f t="shared" si="6"/>
        <v>E1.P_D.MR1-MP04-1</v>
      </c>
      <c r="R72" s="422" t="s">
        <v>656</v>
      </c>
      <c r="S72" s="314" t="s">
        <v>657</v>
      </c>
      <c r="T72" s="293">
        <v>2</v>
      </c>
      <c r="U72" s="294">
        <v>4</v>
      </c>
      <c r="V72" s="293" t="s">
        <v>67</v>
      </c>
      <c r="W72" s="295">
        <v>1</v>
      </c>
      <c r="X72" s="296">
        <v>1</v>
      </c>
      <c r="Y72" s="295">
        <v>1</v>
      </c>
      <c r="Z72" s="297">
        <v>1</v>
      </c>
      <c r="AA72" s="298"/>
      <c r="AB72" s="299"/>
      <c r="AC72" s="299"/>
      <c r="AD72" s="299"/>
      <c r="AE72" s="299"/>
      <c r="AF72" s="299"/>
      <c r="AG72" s="299"/>
      <c r="AH72" s="299"/>
      <c r="AI72" s="299"/>
      <c r="AJ72" s="299"/>
      <c r="AK72" s="299"/>
      <c r="AL72" s="299"/>
      <c r="AM72" s="299"/>
      <c r="AN72" s="299"/>
      <c r="AO72" s="299"/>
      <c r="AP72" s="299"/>
      <c r="AQ72" s="299"/>
      <c r="AR72" s="299"/>
      <c r="AS72" s="299"/>
      <c r="AT72" s="299"/>
      <c r="AU72" s="299"/>
      <c r="AV72" s="299"/>
      <c r="AW72" s="299"/>
      <c r="AX72" s="299"/>
      <c r="AY72" s="299"/>
      <c r="AZ72" s="299"/>
      <c r="BA72" s="299"/>
      <c r="BB72" s="299"/>
      <c r="BC72" s="300"/>
      <c r="BD72" s="301" t="s">
        <v>645</v>
      </c>
      <c r="BS72" s="89" t="s">
        <v>173</v>
      </c>
      <c r="BT72" s="89" t="s">
        <v>174</v>
      </c>
      <c r="BU72" s="90" t="s">
        <v>654</v>
      </c>
      <c r="BV72" s="87" t="s">
        <v>652</v>
      </c>
      <c r="DH72" s="7" t="s">
        <v>659</v>
      </c>
      <c r="DI72" s="7" t="s">
        <v>84</v>
      </c>
      <c r="DJ72" s="7" t="s">
        <v>197</v>
      </c>
      <c r="DK72" s="7" t="s">
        <v>198</v>
      </c>
      <c r="DL72" s="7" t="s">
        <v>196</v>
      </c>
      <c r="DQ72" s="7" t="s">
        <v>654</v>
      </c>
      <c r="DR72" s="7" t="s">
        <v>652</v>
      </c>
      <c r="EL72" s="837" t="s">
        <v>658</v>
      </c>
      <c r="EM72" s="318" t="s">
        <v>656</v>
      </c>
      <c r="EN72" s="274" t="s">
        <v>657</v>
      </c>
      <c r="EO72" s="274">
        <v>2</v>
      </c>
      <c r="EP72" s="274">
        <v>4</v>
      </c>
      <c r="EQ72" s="275">
        <v>1</v>
      </c>
      <c r="ER72" s="275">
        <v>1</v>
      </c>
      <c r="ES72" s="275">
        <v>1</v>
      </c>
      <c r="ET72" s="829">
        <v>1</v>
      </c>
    </row>
    <row r="73" spans="1:150" ht="51" customHeight="1" x14ac:dyDescent="0.2">
      <c r="A73" s="277" t="s">
        <v>53</v>
      </c>
      <c r="B73" s="430" t="s">
        <v>54</v>
      </c>
      <c r="C73" s="431" t="s">
        <v>55</v>
      </c>
      <c r="D73" s="431"/>
      <c r="E73" s="8" t="s">
        <v>641</v>
      </c>
      <c r="F73" s="281" t="str">
        <f t="shared" si="4"/>
        <v>E1.P_D</v>
      </c>
      <c r="G73" s="511" t="s">
        <v>106</v>
      </c>
      <c r="H73" s="512" t="s">
        <v>198</v>
      </c>
      <c r="I73" s="444"/>
      <c r="J73" s="284" t="s">
        <v>61</v>
      </c>
      <c r="K73" s="285" t="str">
        <f t="shared" si="5"/>
        <v>E1.P_D.MR1</v>
      </c>
      <c r="L73" s="513" t="s">
        <v>174</v>
      </c>
      <c r="M73" s="514" t="s">
        <v>532</v>
      </c>
      <c r="N73" s="288">
        <v>1400</v>
      </c>
      <c r="O73" s="493">
        <v>1800</v>
      </c>
      <c r="P73" s="482" t="s">
        <v>122</v>
      </c>
      <c r="Q73" s="494" t="str">
        <f t="shared" si="6"/>
        <v>E1.P_D.MR1-MP05-1</v>
      </c>
      <c r="R73" s="422" t="s">
        <v>660</v>
      </c>
      <c r="S73" s="314" t="s">
        <v>532</v>
      </c>
      <c r="T73" s="293">
        <v>1</v>
      </c>
      <c r="U73" s="294">
        <v>2</v>
      </c>
      <c r="V73" s="293" t="s">
        <v>67</v>
      </c>
      <c r="W73" s="315">
        <v>0.5</v>
      </c>
      <c r="X73" s="330">
        <v>0.5</v>
      </c>
      <c r="Y73" s="315">
        <v>0.5</v>
      </c>
      <c r="Z73" s="316">
        <v>0.5</v>
      </c>
      <c r="AA73" s="298"/>
      <c r="AB73" s="299"/>
      <c r="AC73" s="299"/>
      <c r="AD73" s="299"/>
      <c r="AE73" s="299"/>
      <c r="AF73" s="299"/>
      <c r="AG73" s="299"/>
      <c r="AH73" s="299"/>
      <c r="AI73" s="299"/>
      <c r="AJ73" s="299"/>
      <c r="AK73" s="299"/>
      <c r="AL73" s="299"/>
      <c r="AM73" s="299"/>
      <c r="AN73" s="299"/>
      <c r="AO73" s="299"/>
      <c r="AP73" s="299"/>
      <c r="AQ73" s="299"/>
      <c r="AR73" s="299"/>
      <c r="AS73" s="299"/>
      <c r="AT73" s="299"/>
      <c r="AU73" s="299"/>
      <c r="AV73" s="299"/>
      <c r="AW73" s="299"/>
      <c r="AX73" s="299"/>
      <c r="AY73" s="299"/>
      <c r="AZ73" s="299"/>
      <c r="BA73" s="299"/>
      <c r="BB73" s="299"/>
      <c r="BC73" s="300"/>
      <c r="BD73" s="301" t="s">
        <v>645</v>
      </c>
      <c r="BS73" s="89" t="s">
        <v>173</v>
      </c>
      <c r="BT73" s="89" t="s">
        <v>174</v>
      </c>
      <c r="BU73" s="90" t="s">
        <v>658</v>
      </c>
      <c r="BV73" s="87" t="s">
        <v>656</v>
      </c>
      <c r="DH73" s="7" t="s">
        <v>662</v>
      </c>
      <c r="DI73" s="7" t="s">
        <v>84</v>
      </c>
      <c r="DJ73" s="7" t="s">
        <v>197</v>
      </c>
      <c r="DK73" s="7" t="s">
        <v>198</v>
      </c>
      <c r="DL73" s="7" t="s">
        <v>196</v>
      </c>
      <c r="DQ73" s="7" t="s">
        <v>658</v>
      </c>
      <c r="DR73" s="7" t="s">
        <v>656</v>
      </c>
      <c r="EL73" s="837" t="s">
        <v>661</v>
      </c>
      <c r="EM73" s="318" t="s">
        <v>660</v>
      </c>
      <c r="EN73" s="274" t="s">
        <v>532</v>
      </c>
      <c r="EO73" s="274">
        <v>1</v>
      </c>
      <c r="EP73" s="274">
        <v>2</v>
      </c>
      <c r="EQ73" s="276">
        <v>0.5</v>
      </c>
      <c r="ER73" s="817">
        <v>0</v>
      </c>
      <c r="ES73" s="818">
        <v>0.25</v>
      </c>
      <c r="ET73" s="830">
        <v>0.25</v>
      </c>
    </row>
    <row r="74" spans="1:150" ht="49.5" customHeight="1" x14ac:dyDescent="0.2">
      <c r="A74" s="277" t="s">
        <v>53</v>
      </c>
      <c r="B74" s="430" t="s">
        <v>54</v>
      </c>
      <c r="C74" s="431" t="s">
        <v>55</v>
      </c>
      <c r="D74" s="431"/>
      <c r="E74" s="8" t="s">
        <v>641</v>
      </c>
      <c r="F74" s="281" t="str">
        <f t="shared" ref="F74:F137" si="26">+CONCATENATE(A74,E74)</f>
        <v>E1.P_D</v>
      </c>
      <c r="G74" s="511" t="s">
        <v>106</v>
      </c>
      <c r="H74" s="512" t="s">
        <v>198</v>
      </c>
      <c r="I74" s="444"/>
      <c r="J74" s="284" t="s">
        <v>61</v>
      </c>
      <c r="K74" s="285" t="str">
        <f t="shared" ref="K74:K137" si="27">+CONCATENATE(F74,".",J74)</f>
        <v>E1.P_D.MR1</v>
      </c>
      <c r="L74" s="513" t="s">
        <v>174</v>
      </c>
      <c r="M74" s="514" t="s">
        <v>532</v>
      </c>
      <c r="N74" s="288">
        <v>1400</v>
      </c>
      <c r="O74" s="493">
        <v>1800</v>
      </c>
      <c r="P74" s="482" t="s">
        <v>132</v>
      </c>
      <c r="Q74" s="494" t="str">
        <f t="shared" ref="Q74:Q137" si="28">+CONCATENATE(K74,"-",P74)</f>
        <v>E1.P_D.MR1-MP06-1</v>
      </c>
      <c r="R74" s="422" t="s">
        <v>663</v>
      </c>
      <c r="S74" s="314" t="s">
        <v>664</v>
      </c>
      <c r="T74" s="293">
        <v>1</v>
      </c>
      <c r="U74" s="294">
        <v>5</v>
      </c>
      <c r="V74" s="293" t="s">
        <v>67</v>
      </c>
      <c r="W74" s="295">
        <v>2</v>
      </c>
      <c r="X74" s="296">
        <v>5</v>
      </c>
      <c r="Y74" s="295">
        <v>5</v>
      </c>
      <c r="Z74" s="297">
        <v>5</v>
      </c>
      <c r="AA74" s="298"/>
      <c r="AB74" s="299"/>
      <c r="AC74" s="299"/>
      <c r="AD74" s="299"/>
      <c r="AE74" s="299"/>
      <c r="AF74" s="299"/>
      <c r="AG74" s="299"/>
      <c r="AH74" s="299"/>
      <c r="AI74" s="299"/>
      <c r="AJ74" s="299"/>
      <c r="AK74" s="299"/>
      <c r="AL74" s="299"/>
      <c r="AM74" s="299"/>
      <c r="AN74" s="299"/>
      <c r="AO74" s="299"/>
      <c r="AP74" s="299"/>
      <c r="AQ74" s="299"/>
      <c r="AR74" s="299"/>
      <c r="AS74" s="299"/>
      <c r="AT74" s="299"/>
      <c r="AU74" s="299"/>
      <c r="AV74" s="299"/>
      <c r="AW74" s="299"/>
      <c r="AX74" s="299"/>
      <c r="AY74" s="299"/>
      <c r="AZ74" s="299"/>
      <c r="BA74" s="299"/>
      <c r="BB74" s="299"/>
      <c r="BC74" s="300"/>
      <c r="BD74" s="301" t="s">
        <v>645</v>
      </c>
      <c r="BS74" s="89" t="s">
        <v>173</v>
      </c>
      <c r="BT74" s="89" t="s">
        <v>174</v>
      </c>
      <c r="BU74" s="90" t="s">
        <v>661</v>
      </c>
      <c r="BV74" s="87" t="s">
        <v>660</v>
      </c>
      <c r="DH74" s="7" t="s">
        <v>666</v>
      </c>
      <c r="DI74" s="7" t="s">
        <v>84</v>
      </c>
      <c r="DJ74" s="7" t="s">
        <v>197</v>
      </c>
      <c r="DK74" s="7" t="s">
        <v>198</v>
      </c>
      <c r="DL74" s="7" t="s">
        <v>196</v>
      </c>
      <c r="DQ74" s="7" t="s">
        <v>661</v>
      </c>
      <c r="DR74" s="7" t="s">
        <v>660</v>
      </c>
      <c r="EL74" s="837" t="s">
        <v>665</v>
      </c>
      <c r="EM74" s="318" t="s">
        <v>663</v>
      </c>
      <c r="EN74" s="274" t="s">
        <v>664</v>
      </c>
      <c r="EO74" s="274">
        <v>1</v>
      </c>
      <c r="EP74" s="274">
        <v>5</v>
      </c>
      <c r="EQ74" s="275">
        <v>2</v>
      </c>
      <c r="ER74" s="275">
        <v>5</v>
      </c>
      <c r="ES74" s="275">
        <v>5</v>
      </c>
      <c r="ET74" s="829">
        <v>5</v>
      </c>
    </row>
    <row r="75" spans="1:150" ht="81.75" customHeight="1" x14ac:dyDescent="0.2">
      <c r="A75" s="277" t="s">
        <v>53</v>
      </c>
      <c r="B75" s="430" t="s">
        <v>54</v>
      </c>
      <c r="C75" s="431" t="s">
        <v>55</v>
      </c>
      <c r="D75" s="431"/>
      <c r="E75" s="8" t="s">
        <v>641</v>
      </c>
      <c r="F75" s="281" t="str">
        <f t="shared" si="26"/>
        <v>E1.P_D</v>
      </c>
      <c r="G75" s="511" t="s">
        <v>106</v>
      </c>
      <c r="H75" s="512" t="s">
        <v>198</v>
      </c>
      <c r="I75" s="444"/>
      <c r="J75" s="284" t="s">
        <v>61</v>
      </c>
      <c r="K75" s="285" t="str">
        <f t="shared" si="27"/>
        <v>E1.P_D.MR1</v>
      </c>
      <c r="L75" s="513" t="s">
        <v>174</v>
      </c>
      <c r="M75" s="514" t="s">
        <v>532</v>
      </c>
      <c r="N75" s="288">
        <v>1400</v>
      </c>
      <c r="O75" s="493">
        <v>1800</v>
      </c>
      <c r="P75" s="482" t="s">
        <v>142</v>
      </c>
      <c r="Q75" s="494" t="str">
        <f t="shared" si="28"/>
        <v>E1.P_D.MR1-MP07-1</v>
      </c>
      <c r="R75" s="422" t="s">
        <v>667</v>
      </c>
      <c r="S75" s="314" t="s">
        <v>668</v>
      </c>
      <c r="T75" s="381">
        <v>1</v>
      </c>
      <c r="U75" s="382">
        <v>1</v>
      </c>
      <c r="V75" s="381" t="s">
        <v>102</v>
      </c>
      <c r="W75" s="315">
        <v>0</v>
      </c>
      <c r="X75" s="330">
        <v>33.299999999999997</v>
      </c>
      <c r="Y75" s="315">
        <v>33.299999999999997</v>
      </c>
      <c r="Z75" s="316">
        <v>33.299999999999997</v>
      </c>
      <c r="AA75" s="383"/>
      <c r="AB75" s="384"/>
      <c r="AC75" s="384"/>
      <c r="AD75" s="384"/>
      <c r="AE75" s="384"/>
      <c r="AF75" s="384"/>
      <c r="AG75" s="384"/>
      <c r="AH75" s="384"/>
      <c r="AI75" s="384"/>
      <c r="AJ75" s="384"/>
      <c r="AK75" s="384"/>
      <c r="AL75" s="384"/>
      <c r="AM75" s="384"/>
      <c r="AN75" s="384"/>
      <c r="AO75" s="384"/>
      <c r="AP75" s="384"/>
      <c r="AQ75" s="384"/>
      <c r="AR75" s="384"/>
      <c r="AS75" s="384"/>
      <c r="AT75" s="384"/>
      <c r="AU75" s="384"/>
      <c r="AV75" s="384"/>
      <c r="AW75" s="384"/>
      <c r="AX75" s="384"/>
      <c r="AY75" s="384"/>
      <c r="AZ75" s="384"/>
      <c r="BA75" s="384"/>
      <c r="BB75" s="384"/>
      <c r="BC75" s="385"/>
      <c r="BD75" s="301" t="s">
        <v>645</v>
      </c>
      <c r="BS75" s="89" t="s">
        <v>173</v>
      </c>
      <c r="BT75" s="89" t="s">
        <v>174</v>
      </c>
      <c r="BU75" s="90" t="s">
        <v>665</v>
      </c>
      <c r="BV75" s="87" t="s">
        <v>663</v>
      </c>
      <c r="DH75" s="7" t="s">
        <v>670</v>
      </c>
      <c r="DI75" s="7" t="s">
        <v>84</v>
      </c>
      <c r="DJ75" s="7" t="s">
        <v>197</v>
      </c>
      <c r="DK75" s="7" t="s">
        <v>198</v>
      </c>
      <c r="DL75" s="7" t="s">
        <v>196</v>
      </c>
      <c r="DQ75" s="7" t="s">
        <v>665</v>
      </c>
      <c r="DR75" s="7" t="s">
        <v>663</v>
      </c>
      <c r="EL75" s="837" t="s">
        <v>669</v>
      </c>
      <c r="EM75" s="318" t="s">
        <v>667</v>
      </c>
      <c r="EN75" s="274" t="s">
        <v>668</v>
      </c>
      <c r="EO75" s="386">
        <v>1</v>
      </c>
      <c r="EP75" s="386">
        <v>1</v>
      </c>
      <c r="EQ75" s="276">
        <v>1</v>
      </c>
      <c r="ER75" s="276">
        <v>1</v>
      </c>
      <c r="ES75" s="276">
        <v>1</v>
      </c>
      <c r="ET75" s="832">
        <v>1</v>
      </c>
    </row>
    <row r="76" spans="1:150" ht="48" customHeight="1" x14ac:dyDescent="0.2">
      <c r="A76" s="277" t="s">
        <v>53</v>
      </c>
      <c r="B76" s="430" t="s">
        <v>54</v>
      </c>
      <c r="C76" s="431" t="s">
        <v>55</v>
      </c>
      <c r="D76" s="431"/>
      <c r="E76" s="8" t="s">
        <v>641</v>
      </c>
      <c r="F76" s="281" t="str">
        <f t="shared" si="26"/>
        <v>E1.P_D</v>
      </c>
      <c r="G76" s="511" t="s">
        <v>106</v>
      </c>
      <c r="H76" s="512" t="s">
        <v>198</v>
      </c>
      <c r="I76" s="444"/>
      <c r="J76" s="284" t="s">
        <v>61</v>
      </c>
      <c r="K76" s="285" t="str">
        <f t="shared" si="27"/>
        <v>E1.P_D.MR1</v>
      </c>
      <c r="L76" s="513" t="s">
        <v>174</v>
      </c>
      <c r="M76" s="514" t="s">
        <v>532</v>
      </c>
      <c r="N76" s="288">
        <v>1400</v>
      </c>
      <c r="O76" s="493">
        <v>1800</v>
      </c>
      <c r="P76" s="482" t="s">
        <v>156</v>
      </c>
      <c r="Q76" s="494" t="str">
        <f t="shared" si="28"/>
        <v>E1.P_D.MR1-MP08-1</v>
      </c>
      <c r="R76" s="422" t="s">
        <v>671</v>
      </c>
      <c r="S76" s="314" t="s">
        <v>672</v>
      </c>
      <c r="T76" s="381">
        <v>200</v>
      </c>
      <c r="U76" s="382">
        <v>240</v>
      </c>
      <c r="V76" s="381" t="s">
        <v>67</v>
      </c>
      <c r="W76" s="295">
        <v>45</v>
      </c>
      <c r="X76" s="296">
        <v>65</v>
      </c>
      <c r="Y76" s="295">
        <v>65</v>
      </c>
      <c r="Z76" s="297">
        <v>65</v>
      </c>
      <c r="AA76" s="383"/>
      <c r="AB76" s="384"/>
      <c r="AC76" s="384"/>
      <c r="AD76" s="384"/>
      <c r="AE76" s="384"/>
      <c r="AF76" s="384"/>
      <c r="AG76" s="384"/>
      <c r="AH76" s="384"/>
      <c r="AI76" s="384"/>
      <c r="AJ76" s="384"/>
      <c r="AK76" s="384"/>
      <c r="AL76" s="384"/>
      <c r="AM76" s="384"/>
      <c r="AN76" s="384"/>
      <c r="AO76" s="384"/>
      <c r="AP76" s="384"/>
      <c r="AQ76" s="384"/>
      <c r="AR76" s="384"/>
      <c r="AS76" s="384"/>
      <c r="AT76" s="384"/>
      <c r="AU76" s="384"/>
      <c r="AV76" s="384"/>
      <c r="AW76" s="384"/>
      <c r="AX76" s="384"/>
      <c r="AY76" s="384"/>
      <c r="AZ76" s="384"/>
      <c r="BA76" s="384"/>
      <c r="BB76" s="384"/>
      <c r="BC76" s="385"/>
      <c r="BD76" s="301" t="s">
        <v>645</v>
      </c>
      <c r="BS76" s="89" t="s">
        <v>173</v>
      </c>
      <c r="BT76" s="89" t="s">
        <v>174</v>
      </c>
      <c r="BU76" s="90" t="s">
        <v>669</v>
      </c>
      <c r="BV76" s="87" t="s">
        <v>667</v>
      </c>
      <c r="DH76" s="7" t="s">
        <v>674</v>
      </c>
      <c r="DI76" s="7" t="s">
        <v>84</v>
      </c>
      <c r="DJ76" s="7" t="s">
        <v>197</v>
      </c>
      <c r="DK76" s="7" t="s">
        <v>198</v>
      </c>
      <c r="DL76" s="7" t="s">
        <v>196</v>
      </c>
      <c r="DQ76" s="7" t="s">
        <v>669</v>
      </c>
      <c r="DR76" s="7" t="s">
        <v>667</v>
      </c>
      <c r="EL76" s="837" t="s">
        <v>673</v>
      </c>
      <c r="EM76" s="318" t="s">
        <v>671</v>
      </c>
      <c r="EN76" s="274" t="s">
        <v>672</v>
      </c>
      <c r="EO76" s="386">
        <v>200</v>
      </c>
      <c r="EP76" s="386">
        <v>240</v>
      </c>
      <c r="EQ76" s="275">
        <v>45</v>
      </c>
      <c r="ER76" s="275">
        <v>65</v>
      </c>
      <c r="ES76" s="275">
        <v>65</v>
      </c>
      <c r="ET76" s="829">
        <v>65</v>
      </c>
    </row>
    <row r="77" spans="1:150" ht="68.25" customHeight="1" x14ac:dyDescent="0.2">
      <c r="A77" s="277" t="s">
        <v>53</v>
      </c>
      <c r="B77" s="430" t="s">
        <v>54</v>
      </c>
      <c r="C77" s="431" t="s">
        <v>55</v>
      </c>
      <c r="D77" s="431"/>
      <c r="E77" s="8" t="s">
        <v>641</v>
      </c>
      <c r="F77" s="281" t="str">
        <f t="shared" si="26"/>
        <v>E1.P_D</v>
      </c>
      <c r="G77" s="511" t="s">
        <v>106</v>
      </c>
      <c r="H77" s="512" t="s">
        <v>198</v>
      </c>
      <c r="I77" s="444"/>
      <c r="J77" s="284" t="s">
        <v>61</v>
      </c>
      <c r="K77" s="285" t="str">
        <f t="shared" si="27"/>
        <v>E1.P_D.MR1</v>
      </c>
      <c r="L77" s="513" t="s">
        <v>174</v>
      </c>
      <c r="M77" s="514" t="s">
        <v>532</v>
      </c>
      <c r="N77" s="288">
        <v>1400</v>
      </c>
      <c r="O77" s="493">
        <v>1800</v>
      </c>
      <c r="P77" s="482" t="s">
        <v>515</v>
      </c>
      <c r="Q77" s="494" t="str">
        <f t="shared" si="28"/>
        <v>E1.P_D.MR1-MP09-1</v>
      </c>
      <c r="R77" s="422" t="s">
        <v>675</v>
      </c>
      <c r="S77" s="314" t="s">
        <v>676</v>
      </c>
      <c r="T77" s="381">
        <v>154</v>
      </c>
      <c r="U77" s="382">
        <v>200</v>
      </c>
      <c r="V77" s="381" t="s">
        <v>67</v>
      </c>
      <c r="W77" s="295">
        <v>50</v>
      </c>
      <c r="X77" s="296">
        <v>50</v>
      </c>
      <c r="Y77" s="295">
        <v>50</v>
      </c>
      <c r="Z77" s="297">
        <v>50</v>
      </c>
      <c r="AA77" s="383"/>
      <c r="AB77" s="384"/>
      <c r="AC77" s="384"/>
      <c r="AD77" s="384"/>
      <c r="AE77" s="384"/>
      <c r="AF77" s="384"/>
      <c r="AG77" s="384"/>
      <c r="AH77" s="384"/>
      <c r="AI77" s="384"/>
      <c r="AJ77" s="384"/>
      <c r="AK77" s="384"/>
      <c r="AL77" s="384"/>
      <c r="AM77" s="384"/>
      <c r="AN77" s="384"/>
      <c r="AO77" s="384"/>
      <c r="AP77" s="384"/>
      <c r="AQ77" s="384"/>
      <c r="AR77" s="384"/>
      <c r="AS77" s="384"/>
      <c r="AT77" s="384"/>
      <c r="AU77" s="384"/>
      <c r="AV77" s="384"/>
      <c r="AW77" s="384"/>
      <c r="AX77" s="384"/>
      <c r="AY77" s="384"/>
      <c r="AZ77" s="384"/>
      <c r="BA77" s="384"/>
      <c r="BB77" s="384"/>
      <c r="BC77" s="385"/>
      <c r="BD77" s="301" t="s">
        <v>645</v>
      </c>
      <c r="BS77" s="89" t="s">
        <v>173</v>
      </c>
      <c r="BT77" s="89" t="s">
        <v>174</v>
      </c>
      <c r="BU77" s="90" t="s">
        <v>673</v>
      </c>
      <c r="BV77" s="87" t="s">
        <v>671</v>
      </c>
      <c r="DH77" s="7" t="s">
        <v>678</v>
      </c>
      <c r="DI77" s="7" t="s">
        <v>84</v>
      </c>
      <c r="DJ77" s="7" t="s">
        <v>197</v>
      </c>
      <c r="DK77" s="7" t="s">
        <v>198</v>
      </c>
      <c r="DL77" s="7" t="s">
        <v>196</v>
      </c>
      <c r="DQ77" s="7" t="s">
        <v>673</v>
      </c>
      <c r="DR77" s="7" t="s">
        <v>671</v>
      </c>
      <c r="EL77" s="837" t="s">
        <v>677</v>
      </c>
      <c r="EM77" s="318" t="s">
        <v>675</v>
      </c>
      <c r="EN77" s="274" t="s">
        <v>676</v>
      </c>
      <c r="EO77" s="386">
        <v>154</v>
      </c>
      <c r="EP77" s="386">
        <v>200</v>
      </c>
      <c r="EQ77" s="275">
        <v>50</v>
      </c>
      <c r="ER77" s="275">
        <v>50</v>
      </c>
      <c r="ES77" s="275">
        <v>50</v>
      </c>
      <c r="ET77" s="829">
        <v>50</v>
      </c>
    </row>
    <row r="78" spans="1:150" ht="84" customHeight="1" x14ac:dyDescent="0.2">
      <c r="A78" s="277" t="s">
        <v>53</v>
      </c>
      <c r="B78" s="430" t="s">
        <v>54</v>
      </c>
      <c r="C78" s="431" t="s">
        <v>55</v>
      </c>
      <c r="D78" s="431"/>
      <c r="E78" s="8" t="s">
        <v>641</v>
      </c>
      <c r="F78" s="281" t="str">
        <f t="shared" si="26"/>
        <v>E1.P_D</v>
      </c>
      <c r="G78" s="511" t="s">
        <v>106</v>
      </c>
      <c r="H78" s="512" t="s">
        <v>198</v>
      </c>
      <c r="I78" s="444"/>
      <c r="J78" s="284" t="s">
        <v>61</v>
      </c>
      <c r="K78" s="285" t="str">
        <f t="shared" si="27"/>
        <v>E1.P_D.MR1</v>
      </c>
      <c r="L78" s="513" t="s">
        <v>174</v>
      </c>
      <c r="M78" s="514" t="s">
        <v>532</v>
      </c>
      <c r="N78" s="288">
        <v>1400</v>
      </c>
      <c r="O78" s="493">
        <v>1800</v>
      </c>
      <c r="P78" s="482" t="s">
        <v>522</v>
      </c>
      <c r="Q78" s="494" t="str">
        <f t="shared" si="28"/>
        <v>E1.P_D.MR1-MP10-1</v>
      </c>
      <c r="R78" s="422" t="s">
        <v>679</v>
      </c>
      <c r="S78" s="314" t="s">
        <v>680</v>
      </c>
      <c r="T78" s="319">
        <v>0.1</v>
      </c>
      <c r="U78" s="320">
        <v>1</v>
      </c>
      <c r="V78" s="319" t="s">
        <v>67</v>
      </c>
      <c r="W78" s="321">
        <v>0.25</v>
      </c>
      <c r="X78" s="322">
        <v>0.25</v>
      </c>
      <c r="Y78" s="321">
        <v>0.25</v>
      </c>
      <c r="Z78" s="323">
        <v>0.25</v>
      </c>
      <c r="AA78" s="324"/>
      <c r="AB78" s="325"/>
      <c r="AC78" s="325"/>
      <c r="AD78" s="325"/>
      <c r="AE78" s="325"/>
      <c r="AF78" s="325"/>
      <c r="AG78" s="325"/>
      <c r="AH78" s="325"/>
      <c r="AI78" s="325"/>
      <c r="AJ78" s="325"/>
      <c r="AK78" s="325"/>
      <c r="AL78" s="325"/>
      <c r="AM78" s="325"/>
      <c r="AN78" s="325"/>
      <c r="AO78" s="325"/>
      <c r="AP78" s="325"/>
      <c r="AQ78" s="325"/>
      <c r="AR78" s="325"/>
      <c r="AS78" s="325"/>
      <c r="AT78" s="325"/>
      <c r="AU78" s="325"/>
      <c r="AV78" s="325"/>
      <c r="AW78" s="325"/>
      <c r="AX78" s="325"/>
      <c r="AY78" s="325"/>
      <c r="AZ78" s="325"/>
      <c r="BA78" s="325"/>
      <c r="BB78" s="325"/>
      <c r="BC78" s="326"/>
      <c r="BD78" s="301" t="s">
        <v>645</v>
      </c>
      <c r="BS78" s="89" t="s">
        <v>173</v>
      </c>
      <c r="BT78" s="89" t="s">
        <v>174</v>
      </c>
      <c r="BU78" s="90" t="s">
        <v>677</v>
      </c>
      <c r="BV78" s="87" t="s">
        <v>675</v>
      </c>
      <c r="DH78" s="7" t="s">
        <v>682</v>
      </c>
      <c r="DI78" s="7" t="s">
        <v>84</v>
      </c>
      <c r="DJ78" s="7" t="s">
        <v>197</v>
      </c>
      <c r="DK78" s="7" t="s">
        <v>198</v>
      </c>
      <c r="DL78" s="7" t="s">
        <v>196</v>
      </c>
      <c r="DQ78" s="7" t="s">
        <v>677</v>
      </c>
      <c r="DR78" s="7" t="s">
        <v>675</v>
      </c>
      <c r="EL78" s="837" t="s">
        <v>681</v>
      </c>
      <c r="EM78" s="318" t="s">
        <v>679</v>
      </c>
      <c r="EN78" s="274" t="s">
        <v>1897</v>
      </c>
      <c r="EO78" s="329">
        <v>10</v>
      </c>
      <c r="EP78" s="329">
        <v>100</v>
      </c>
      <c r="EQ78" s="329">
        <v>25</v>
      </c>
      <c r="ER78" s="329">
        <v>25</v>
      </c>
      <c r="ES78" s="329">
        <v>25</v>
      </c>
      <c r="ET78" s="828">
        <v>25</v>
      </c>
    </row>
    <row r="79" spans="1:150" ht="82.5" customHeight="1" x14ac:dyDescent="0.2">
      <c r="A79" s="277" t="s">
        <v>53</v>
      </c>
      <c r="B79" s="430" t="s">
        <v>54</v>
      </c>
      <c r="C79" s="431" t="s">
        <v>55</v>
      </c>
      <c r="D79" s="431"/>
      <c r="E79" s="8" t="s">
        <v>641</v>
      </c>
      <c r="F79" s="281" t="str">
        <f t="shared" si="26"/>
        <v>E1.P_D</v>
      </c>
      <c r="G79" s="511" t="s">
        <v>106</v>
      </c>
      <c r="H79" s="512" t="s">
        <v>198</v>
      </c>
      <c r="I79" s="444"/>
      <c r="J79" s="284" t="s">
        <v>61</v>
      </c>
      <c r="K79" s="285" t="str">
        <f t="shared" si="27"/>
        <v>E1.P_D.MR1</v>
      </c>
      <c r="L79" s="513" t="s">
        <v>174</v>
      </c>
      <c r="M79" s="514" t="s">
        <v>532</v>
      </c>
      <c r="N79" s="288">
        <v>1400</v>
      </c>
      <c r="O79" s="493">
        <v>1800</v>
      </c>
      <c r="P79" s="482" t="s">
        <v>610</v>
      </c>
      <c r="Q79" s="494" t="str">
        <f t="shared" si="28"/>
        <v>E1.P_D.MR1-MP11-1</v>
      </c>
      <c r="R79" s="422" t="s">
        <v>683</v>
      </c>
      <c r="S79" s="314" t="s">
        <v>684</v>
      </c>
      <c r="T79" s="293">
        <v>1</v>
      </c>
      <c r="U79" s="294">
        <v>2</v>
      </c>
      <c r="V79" s="293" t="s">
        <v>67</v>
      </c>
      <c r="W79" s="295">
        <v>0</v>
      </c>
      <c r="X79" s="296">
        <v>2</v>
      </c>
      <c r="Y79" s="295">
        <v>0</v>
      </c>
      <c r="Z79" s="297">
        <v>0</v>
      </c>
      <c r="AA79" s="298"/>
      <c r="AB79" s="299"/>
      <c r="AC79" s="299"/>
      <c r="AD79" s="299"/>
      <c r="AE79" s="299"/>
      <c r="AF79" s="299"/>
      <c r="AG79" s="299"/>
      <c r="AH79" s="299"/>
      <c r="AI79" s="299"/>
      <c r="AJ79" s="299"/>
      <c r="AK79" s="299"/>
      <c r="AL79" s="299"/>
      <c r="AM79" s="299"/>
      <c r="AN79" s="299"/>
      <c r="AO79" s="299"/>
      <c r="AP79" s="299"/>
      <c r="AQ79" s="299"/>
      <c r="AR79" s="299"/>
      <c r="AS79" s="299"/>
      <c r="AT79" s="299"/>
      <c r="AU79" s="299"/>
      <c r="AV79" s="299"/>
      <c r="AW79" s="299"/>
      <c r="AX79" s="299"/>
      <c r="AY79" s="299"/>
      <c r="AZ79" s="299"/>
      <c r="BA79" s="299"/>
      <c r="BB79" s="299"/>
      <c r="BC79" s="300"/>
      <c r="BD79" s="301" t="s">
        <v>645</v>
      </c>
      <c r="BS79" s="89" t="s">
        <v>173</v>
      </c>
      <c r="BT79" s="89" t="s">
        <v>174</v>
      </c>
      <c r="BU79" s="90" t="s">
        <v>681</v>
      </c>
      <c r="BV79" s="87" t="s">
        <v>679</v>
      </c>
      <c r="DH79" s="7" t="s">
        <v>686</v>
      </c>
      <c r="DI79" s="7" t="s">
        <v>84</v>
      </c>
      <c r="DJ79" s="7" t="s">
        <v>197</v>
      </c>
      <c r="DK79" s="7" t="s">
        <v>198</v>
      </c>
      <c r="DL79" s="7" t="s">
        <v>196</v>
      </c>
      <c r="DQ79" s="7" t="s">
        <v>681</v>
      </c>
      <c r="DR79" s="7" t="s">
        <v>679</v>
      </c>
      <c r="EL79" s="837" t="s">
        <v>685</v>
      </c>
      <c r="EM79" s="318" t="s">
        <v>683</v>
      </c>
      <c r="EN79" s="274" t="s">
        <v>684</v>
      </c>
      <c r="EO79" s="274">
        <v>1</v>
      </c>
      <c r="EP79" s="274">
        <v>2</v>
      </c>
      <c r="EQ79" s="275">
        <v>0</v>
      </c>
      <c r="ER79" s="816">
        <v>0</v>
      </c>
      <c r="ES79" s="817">
        <v>0.5</v>
      </c>
      <c r="ET79" s="827">
        <v>0.5</v>
      </c>
    </row>
    <row r="80" spans="1:150" ht="55.5" customHeight="1" x14ac:dyDescent="0.2">
      <c r="A80" s="277" t="s">
        <v>53</v>
      </c>
      <c r="B80" s="430" t="s">
        <v>54</v>
      </c>
      <c r="C80" s="431" t="s">
        <v>55</v>
      </c>
      <c r="D80" s="431"/>
      <c r="E80" s="8" t="s">
        <v>641</v>
      </c>
      <c r="F80" s="281" t="str">
        <f t="shared" si="26"/>
        <v>E1.P_D</v>
      </c>
      <c r="G80" s="511" t="s">
        <v>106</v>
      </c>
      <c r="H80" s="512" t="s">
        <v>198</v>
      </c>
      <c r="I80" s="444"/>
      <c r="J80" s="284" t="s">
        <v>61</v>
      </c>
      <c r="K80" s="285" t="str">
        <f t="shared" si="27"/>
        <v>E1.P_D.MR1</v>
      </c>
      <c r="L80" s="513" t="s">
        <v>174</v>
      </c>
      <c r="M80" s="514" t="s">
        <v>532</v>
      </c>
      <c r="N80" s="288">
        <v>1400</v>
      </c>
      <c r="O80" s="493">
        <v>1800</v>
      </c>
      <c r="P80" s="482" t="s">
        <v>615</v>
      </c>
      <c r="Q80" s="494" t="str">
        <f t="shared" si="28"/>
        <v>E1.P_D.MR1-MP12-1</v>
      </c>
      <c r="R80" s="422" t="s">
        <v>687</v>
      </c>
      <c r="S80" s="314" t="s">
        <v>688</v>
      </c>
      <c r="T80" s="381">
        <v>55</v>
      </c>
      <c r="U80" s="382">
        <v>57</v>
      </c>
      <c r="V80" s="381" t="s">
        <v>67</v>
      </c>
      <c r="W80" s="295">
        <v>0</v>
      </c>
      <c r="X80" s="296">
        <v>2</v>
      </c>
      <c r="Y80" s="295">
        <v>0</v>
      </c>
      <c r="Z80" s="297">
        <v>0</v>
      </c>
      <c r="AA80" s="383"/>
      <c r="AB80" s="384"/>
      <c r="AC80" s="384"/>
      <c r="AD80" s="384"/>
      <c r="AE80" s="384"/>
      <c r="AF80" s="384"/>
      <c r="AG80" s="384"/>
      <c r="AH80" s="384"/>
      <c r="AI80" s="384"/>
      <c r="AJ80" s="384"/>
      <c r="AK80" s="384"/>
      <c r="AL80" s="384"/>
      <c r="AM80" s="384"/>
      <c r="AN80" s="384"/>
      <c r="AO80" s="384"/>
      <c r="AP80" s="384"/>
      <c r="AQ80" s="384"/>
      <c r="AR80" s="384"/>
      <c r="AS80" s="384"/>
      <c r="AT80" s="384"/>
      <c r="AU80" s="384"/>
      <c r="AV80" s="384"/>
      <c r="AW80" s="384"/>
      <c r="AX80" s="384"/>
      <c r="AY80" s="384"/>
      <c r="AZ80" s="384"/>
      <c r="BA80" s="384"/>
      <c r="BB80" s="384"/>
      <c r="BC80" s="385"/>
      <c r="BD80" s="301" t="s">
        <v>645</v>
      </c>
      <c r="BS80" s="89" t="s">
        <v>173</v>
      </c>
      <c r="BT80" s="89" t="s">
        <v>174</v>
      </c>
      <c r="BU80" s="90" t="s">
        <v>685</v>
      </c>
      <c r="BV80" s="87" t="s">
        <v>683</v>
      </c>
      <c r="DH80" s="7" t="s">
        <v>690</v>
      </c>
      <c r="DI80" s="7" t="s">
        <v>84</v>
      </c>
      <c r="DJ80" s="7" t="s">
        <v>197</v>
      </c>
      <c r="DK80" s="7" t="s">
        <v>198</v>
      </c>
      <c r="DL80" s="7" t="s">
        <v>196</v>
      </c>
      <c r="DQ80" s="7" t="s">
        <v>685</v>
      </c>
      <c r="DR80" s="7" t="s">
        <v>683</v>
      </c>
      <c r="EL80" s="837" t="s">
        <v>689</v>
      </c>
      <c r="EM80" s="318" t="s">
        <v>687</v>
      </c>
      <c r="EN80" s="274" t="s">
        <v>688</v>
      </c>
      <c r="EO80" s="840">
        <v>55</v>
      </c>
      <c r="EP80" s="840">
        <v>57</v>
      </c>
      <c r="EQ80" s="811">
        <v>0</v>
      </c>
      <c r="ER80" s="816">
        <v>1</v>
      </c>
      <c r="ES80" s="816">
        <v>1</v>
      </c>
      <c r="ET80" s="839">
        <v>0</v>
      </c>
    </row>
    <row r="81" spans="1:150" ht="69" customHeight="1" thickBot="1" x14ac:dyDescent="0.25">
      <c r="A81" s="277" t="s">
        <v>53</v>
      </c>
      <c r="B81" s="430" t="s">
        <v>54</v>
      </c>
      <c r="C81" s="431" t="s">
        <v>55</v>
      </c>
      <c r="D81" s="431"/>
      <c r="E81" s="8" t="s">
        <v>641</v>
      </c>
      <c r="F81" s="281" t="str">
        <f t="shared" si="26"/>
        <v>E1.P_D</v>
      </c>
      <c r="G81" s="515" t="s">
        <v>106</v>
      </c>
      <c r="H81" s="512" t="s">
        <v>198</v>
      </c>
      <c r="I81" s="448"/>
      <c r="J81" s="341" t="s">
        <v>61</v>
      </c>
      <c r="K81" s="285" t="str">
        <f t="shared" si="27"/>
        <v>E1.P_D.MR1</v>
      </c>
      <c r="L81" s="513" t="s">
        <v>174</v>
      </c>
      <c r="M81" s="514" t="s">
        <v>532</v>
      </c>
      <c r="N81" s="428">
        <v>1400</v>
      </c>
      <c r="O81" s="499">
        <v>1800</v>
      </c>
      <c r="P81" s="482" t="s">
        <v>620</v>
      </c>
      <c r="Q81" s="500" t="str">
        <f t="shared" si="28"/>
        <v>E1.P_D.MR1-MP13-1</v>
      </c>
      <c r="R81" s="477" t="s">
        <v>691</v>
      </c>
      <c r="S81" s="337" t="s">
        <v>688</v>
      </c>
      <c r="T81" s="351">
        <v>1</v>
      </c>
      <c r="U81" s="352">
        <v>1</v>
      </c>
      <c r="V81" s="351" t="s">
        <v>102</v>
      </c>
      <c r="W81" s="395">
        <v>0.25</v>
      </c>
      <c r="X81" s="396">
        <v>0.25</v>
      </c>
      <c r="Y81" s="395">
        <v>0.25</v>
      </c>
      <c r="Z81" s="397">
        <v>0.25</v>
      </c>
      <c r="AA81" s="298"/>
      <c r="AB81" s="299"/>
      <c r="AC81" s="299"/>
      <c r="AD81" s="299"/>
      <c r="AE81" s="299"/>
      <c r="AF81" s="299"/>
      <c r="AG81" s="299"/>
      <c r="AH81" s="299"/>
      <c r="AI81" s="299"/>
      <c r="AJ81" s="299"/>
      <c r="AK81" s="299"/>
      <c r="AL81" s="299"/>
      <c r="AM81" s="299"/>
      <c r="AN81" s="299"/>
      <c r="AO81" s="299"/>
      <c r="AP81" s="299"/>
      <c r="AQ81" s="299"/>
      <c r="AR81" s="299"/>
      <c r="AS81" s="299"/>
      <c r="AT81" s="299"/>
      <c r="AU81" s="299"/>
      <c r="AV81" s="299"/>
      <c r="AW81" s="299"/>
      <c r="AX81" s="299"/>
      <c r="AY81" s="299"/>
      <c r="AZ81" s="299"/>
      <c r="BA81" s="299"/>
      <c r="BB81" s="299"/>
      <c r="BC81" s="300"/>
      <c r="BD81" s="301" t="s">
        <v>645</v>
      </c>
      <c r="BS81" s="89" t="s">
        <v>173</v>
      </c>
      <c r="BT81" s="89" t="s">
        <v>174</v>
      </c>
      <c r="BU81" s="90" t="s">
        <v>689</v>
      </c>
      <c r="BV81" s="87" t="s">
        <v>687</v>
      </c>
      <c r="DH81" s="7" t="s">
        <v>693</v>
      </c>
      <c r="DI81" s="7" t="s">
        <v>84</v>
      </c>
      <c r="DJ81" s="7" t="s">
        <v>197</v>
      </c>
      <c r="DK81" s="7" t="s">
        <v>198</v>
      </c>
      <c r="DL81" s="7" t="s">
        <v>196</v>
      </c>
      <c r="DQ81" s="7" t="s">
        <v>689</v>
      </c>
      <c r="DR81" s="7" t="s">
        <v>687</v>
      </c>
      <c r="EL81" s="837" t="s">
        <v>692</v>
      </c>
      <c r="EM81" s="318" t="s">
        <v>691</v>
      </c>
      <c r="EN81" s="812" t="s">
        <v>668</v>
      </c>
      <c r="EO81" s="274">
        <v>1</v>
      </c>
      <c r="EP81" s="274">
        <v>1</v>
      </c>
      <c r="EQ81" s="329">
        <v>1</v>
      </c>
      <c r="ER81" s="329">
        <v>1</v>
      </c>
      <c r="ES81" s="329">
        <v>1</v>
      </c>
      <c r="ET81" s="828">
        <v>1</v>
      </c>
    </row>
    <row r="82" spans="1:150" ht="100.5" customHeight="1" x14ac:dyDescent="0.2">
      <c r="A82" s="277" t="s">
        <v>53</v>
      </c>
      <c r="B82" s="452" t="s">
        <v>54</v>
      </c>
      <c r="C82" s="453" t="s">
        <v>55</v>
      </c>
      <c r="D82" s="432" t="s">
        <v>694</v>
      </c>
      <c r="E82" s="3" t="s">
        <v>695</v>
      </c>
      <c r="F82" s="433" t="str">
        <f t="shared" si="26"/>
        <v>E1.P_E</v>
      </c>
      <c r="G82" s="434" t="s">
        <v>116</v>
      </c>
      <c r="H82" s="479" t="s">
        <v>209</v>
      </c>
      <c r="I82" s="405" t="s">
        <v>696</v>
      </c>
      <c r="J82" s="436" t="s">
        <v>61</v>
      </c>
      <c r="K82" s="399" t="str">
        <f t="shared" si="27"/>
        <v>E1.P_E.MR1</v>
      </c>
      <c r="L82" s="516" t="s">
        <v>183</v>
      </c>
      <c r="M82" s="517" t="s">
        <v>532</v>
      </c>
      <c r="N82" s="247">
        <v>288</v>
      </c>
      <c r="O82" s="247">
        <v>400</v>
      </c>
      <c r="P82" s="518" t="s">
        <v>64</v>
      </c>
      <c r="Q82" s="519" t="str">
        <f t="shared" si="28"/>
        <v>E1.P_E.MR1-MP01-1</v>
      </c>
      <c r="R82" s="520" t="s">
        <v>697</v>
      </c>
      <c r="S82" s="521" t="s">
        <v>698</v>
      </c>
      <c r="T82" s="522">
        <v>0</v>
      </c>
      <c r="U82" s="523">
        <v>1</v>
      </c>
      <c r="V82" s="522" t="s">
        <v>67</v>
      </c>
      <c r="W82" s="524">
        <v>0</v>
      </c>
      <c r="X82" s="525">
        <v>0</v>
      </c>
      <c r="Y82" s="526">
        <v>0.65</v>
      </c>
      <c r="Z82" s="527">
        <v>0.35</v>
      </c>
      <c r="AA82" s="438">
        <f>120000000+119237525+762475</f>
        <v>240000000</v>
      </c>
      <c r="AB82" s="439"/>
      <c r="AC82" s="439">
        <v>0</v>
      </c>
      <c r="AD82" s="439"/>
      <c r="AE82" s="439"/>
      <c r="AF82" s="439"/>
      <c r="AG82" s="439">
        <f t="shared" ref="AG82" si="29">SUM(AA82:AF82)</f>
        <v>240000000</v>
      </c>
      <c r="AH82" s="439">
        <f t="shared" ref="AH82:AT82" si="30">+AA82</f>
        <v>240000000</v>
      </c>
      <c r="AI82" s="439">
        <f t="shared" si="30"/>
        <v>0</v>
      </c>
      <c r="AJ82" s="439">
        <f t="shared" si="30"/>
        <v>0</v>
      </c>
      <c r="AK82" s="439">
        <f t="shared" si="30"/>
        <v>0</v>
      </c>
      <c r="AL82" s="439">
        <f t="shared" si="30"/>
        <v>0</v>
      </c>
      <c r="AM82" s="439">
        <f t="shared" si="30"/>
        <v>0</v>
      </c>
      <c r="AN82" s="439">
        <f t="shared" si="30"/>
        <v>240000000</v>
      </c>
      <c r="AO82" s="439">
        <f t="shared" si="30"/>
        <v>240000000</v>
      </c>
      <c r="AP82" s="439">
        <f t="shared" si="30"/>
        <v>0</v>
      </c>
      <c r="AQ82" s="439">
        <f t="shared" si="30"/>
        <v>0</v>
      </c>
      <c r="AR82" s="439">
        <f t="shared" si="30"/>
        <v>0</v>
      </c>
      <c r="AS82" s="439">
        <f t="shared" si="30"/>
        <v>0</v>
      </c>
      <c r="AT82" s="439">
        <f t="shared" si="30"/>
        <v>0</v>
      </c>
      <c r="AU82" s="439">
        <f t="shared" ref="AU82" si="31">SUM(AO82:AT82)</f>
        <v>240000000</v>
      </c>
      <c r="AV82" s="439">
        <f t="shared" ref="AV82:BA82" si="32">+AO82</f>
        <v>240000000</v>
      </c>
      <c r="AW82" s="439">
        <f t="shared" si="32"/>
        <v>0</v>
      </c>
      <c r="AX82" s="439">
        <f t="shared" si="32"/>
        <v>0</v>
      </c>
      <c r="AY82" s="439">
        <f t="shared" si="32"/>
        <v>0</v>
      </c>
      <c r="AZ82" s="439">
        <f t="shared" si="32"/>
        <v>0</v>
      </c>
      <c r="BA82" s="439">
        <f t="shared" si="32"/>
        <v>0</v>
      </c>
      <c r="BB82" s="439">
        <f t="shared" ref="BB82" si="33">SUM(AV82:BA82)</f>
        <v>240000000</v>
      </c>
      <c r="BC82" s="440">
        <f t="shared" ref="BC82" si="34">+BB82+AU82+AN82+AG82</f>
        <v>960000000</v>
      </c>
      <c r="BD82" s="301" t="s">
        <v>699</v>
      </c>
      <c r="BS82" s="89" t="s">
        <v>173</v>
      </c>
      <c r="BT82" s="89" t="s">
        <v>174</v>
      </c>
      <c r="BU82" s="90" t="s">
        <v>692</v>
      </c>
      <c r="BV82" s="87" t="s">
        <v>691</v>
      </c>
      <c r="DH82" s="7" t="s">
        <v>701</v>
      </c>
      <c r="DI82" s="7" t="s">
        <v>84</v>
      </c>
      <c r="DJ82" s="7" t="s">
        <v>197</v>
      </c>
      <c r="DK82" s="7" t="s">
        <v>198</v>
      </c>
      <c r="DL82" s="7" t="s">
        <v>196</v>
      </c>
      <c r="DQ82" s="7" t="s">
        <v>692</v>
      </c>
      <c r="DR82" s="7" t="s">
        <v>691</v>
      </c>
      <c r="EL82" s="831" t="s">
        <v>700</v>
      </c>
      <c r="EM82" s="819" t="s">
        <v>697</v>
      </c>
      <c r="EN82" s="274" t="s">
        <v>698</v>
      </c>
      <c r="EO82" s="274">
        <v>0</v>
      </c>
      <c r="EP82" s="274">
        <v>1</v>
      </c>
      <c r="EQ82" s="275">
        <v>0</v>
      </c>
      <c r="ER82" s="817">
        <v>0.1</v>
      </c>
      <c r="ES82" s="818">
        <v>0.45</v>
      </c>
      <c r="ET82" s="830">
        <v>0.45</v>
      </c>
    </row>
    <row r="83" spans="1:150" ht="69" customHeight="1" x14ac:dyDescent="0.2">
      <c r="A83" s="277" t="s">
        <v>53</v>
      </c>
      <c r="B83" s="430" t="s">
        <v>54</v>
      </c>
      <c r="C83" s="431" t="s">
        <v>55</v>
      </c>
      <c r="D83" s="431"/>
      <c r="E83" s="8" t="s">
        <v>695</v>
      </c>
      <c r="F83" s="281" t="str">
        <f t="shared" si="26"/>
        <v>E1.P_E</v>
      </c>
      <c r="G83" s="491" t="s">
        <v>116</v>
      </c>
      <c r="H83" s="491" t="s">
        <v>209</v>
      </c>
      <c r="I83" s="444"/>
      <c r="J83" s="284" t="s">
        <v>61</v>
      </c>
      <c r="K83" s="285" t="str">
        <f t="shared" si="27"/>
        <v>E1.P_E.MR1</v>
      </c>
      <c r="L83" s="513" t="s">
        <v>183</v>
      </c>
      <c r="M83" s="514" t="s">
        <v>532</v>
      </c>
      <c r="N83" s="288">
        <v>288</v>
      </c>
      <c r="O83" s="288">
        <v>400</v>
      </c>
      <c r="P83" s="518" t="s">
        <v>87</v>
      </c>
      <c r="Q83" s="528" t="str">
        <f t="shared" si="28"/>
        <v>E1.P_E.MR1-MP02-1</v>
      </c>
      <c r="R83" s="529" t="s">
        <v>702</v>
      </c>
      <c r="S83" s="530" t="s">
        <v>703</v>
      </c>
      <c r="T83" s="531">
        <v>0</v>
      </c>
      <c r="U83" s="532">
        <v>1</v>
      </c>
      <c r="V83" s="531" t="s">
        <v>67</v>
      </c>
      <c r="W83" s="533">
        <v>0.5</v>
      </c>
      <c r="X83" s="534">
        <v>0.5</v>
      </c>
      <c r="Y83" s="535">
        <v>0</v>
      </c>
      <c r="Z83" s="536">
        <v>0</v>
      </c>
      <c r="AA83" s="537"/>
      <c r="AB83" s="538"/>
      <c r="AC83" s="538"/>
      <c r="AD83" s="538"/>
      <c r="AE83" s="538"/>
      <c r="AF83" s="538"/>
      <c r="AG83" s="538"/>
      <c r="AH83" s="538"/>
      <c r="AI83" s="538"/>
      <c r="AJ83" s="538"/>
      <c r="AK83" s="538"/>
      <c r="AL83" s="538"/>
      <c r="AM83" s="538"/>
      <c r="AN83" s="538"/>
      <c r="AO83" s="538"/>
      <c r="AP83" s="538"/>
      <c r="AQ83" s="538"/>
      <c r="AR83" s="538"/>
      <c r="AS83" s="538"/>
      <c r="AT83" s="538"/>
      <c r="AU83" s="538"/>
      <c r="AV83" s="538"/>
      <c r="AW83" s="538"/>
      <c r="AX83" s="538"/>
      <c r="AY83" s="538"/>
      <c r="AZ83" s="538"/>
      <c r="BA83" s="538"/>
      <c r="BB83" s="538"/>
      <c r="BC83" s="539"/>
      <c r="BD83" s="301" t="s">
        <v>699</v>
      </c>
      <c r="BS83" s="87" t="s">
        <v>182</v>
      </c>
      <c r="BT83" s="87" t="s">
        <v>183</v>
      </c>
      <c r="BU83" s="90" t="s">
        <v>700</v>
      </c>
      <c r="BV83" s="87" t="s">
        <v>697</v>
      </c>
      <c r="DH83" s="7" t="s">
        <v>705</v>
      </c>
      <c r="DI83" s="7" t="s">
        <v>84</v>
      </c>
      <c r="DJ83" s="7" t="s">
        <v>208</v>
      </c>
      <c r="DK83" s="7" t="s">
        <v>209</v>
      </c>
      <c r="DL83" s="7" t="s">
        <v>207</v>
      </c>
      <c r="DQ83" s="7" t="s">
        <v>700</v>
      </c>
      <c r="DR83" s="7" t="s">
        <v>697</v>
      </c>
      <c r="EL83" s="831" t="s">
        <v>704</v>
      </c>
      <c r="EM83" s="819" t="s">
        <v>702</v>
      </c>
      <c r="EN83" s="274" t="s">
        <v>703</v>
      </c>
      <c r="EO83" s="274">
        <v>0</v>
      </c>
      <c r="EP83" s="274">
        <v>1</v>
      </c>
      <c r="EQ83" s="276">
        <v>0.5</v>
      </c>
      <c r="ER83" s="276">
        <v>0.5</v>
      </c>
      <c r="ES83" s="275">
        <v>0</v>
      </c>
      <c r="ET83" s="829">
        <v>0</v>
      </c>
    </row>
    <row r="84" spans="1:150" ht="54" customHeight="1" x14ac:dyDescent="0.2">
      <c r="A84" s="277" t="s">
        <v>53</v>
      </c>
      <c r="B84" s="430" t="s">
        <v>54</v>
      </c>
      <c r="C84" s="431" t="s">
        <v>55</v>
      </c>
      <c r="D84" s="431"/>
      <c r="E84" s="8" t="s">
        <v>695</v>
      </c>
      <c r="F84" s="281" t="str">
        <f t="shared" si="26"/>
        <v>E1.P_E</v>
      </c>
      <c r="G84" s="491" t="s">
        <v>116</v>
      </c>
      <c r="H84" s="491" t="s">
        <v>209</v>
      </c>
      <c r="I84" s="444"/>
      <c r="J84" s="284" t="s">
        <v>61</v>
      </c>
      <c r="K84" s="285" t="str">
        <f t="shared" si="27"/>
        <v>E1.P_E.MR1</v>
      </c>
      <c r="L84" s="513" t="s">
        <v>183</v>
      </c>
      <c r="M84" s="514" t="s">
        <v>532</v>
      </c>
      <c r="N84" s="288">
        <v>288</v>
      </c>
      <c r="O84" s="288">
        <v>400</v>
      </c>
      <c r="P84" s="518" t="s">
        <v>99</v>
      </c>
      <c r="Q84" s="528" t="str">
        <f t="shared" si="28"/>
        <v>E1.P_E.MR1-MP03-1</v>
      </c>
      <c r="R84" s="529" t="s">
        <v>706</v>
      </c>
      <c r="S84" s="530" t="s">
        <v>707</v>
      </c>
      <c r="T84" s="540">
        <v>0.4</v>
      </c>
      <c r="U84" s="541">
        <v>1</v>
      </c>
      <c r="V84" s="540" t="s">
        <v>67</v>
      </c>
      <c r="W84" s="535">
        <v>0</v>
      </c>
      <c r="X84" s="534">
        <v>0.3</v>
      </c>
      <c r="Y84" s="533">
        <v>0.6</v>
      </c>
      <c r="Z84" s="542">
        <v>0.1</v>
      </c>
      <c r="AA84" s="543"/>
      <c r="AB84" s="544"/>
      <c r="AC84" s="544"/>
      <c r="AD84" s="544"/>
      <c r="AE84" s="544"/>
      <c r="AF84" s="544"/>
      <c r="AG84" s="544"/>
      <c r="AH84" s="544"/>
      <c r="AI84" s="544"/>
      <c r="AJ84" s="544"/>
      <c r="AK84" s="544"/>
      <c r="AL84" s="544"/>
      <c r="AM84" s="544"/>
      <c r="AN84" s="544"/>
      <c r="AO84" s="544"/>
      <c r="AP84" s="544"/>
      <c r="AQ84" s="544"/>
      <c r="AR84" s="544"/>
      <c r="AS84" s="544"/>
      <c r="AT84" s="544"/>
      <c r="AU84" s="544"/>
      <c r="AV84" s="544"/>
      <c r="AW84" s="544"/>
      <c r="AX84" s="544"/>
      <c r="AY84" s="544"/>
      <c r="AZ84" s="544"/>
      <c r="BA84" s="544"/>
      <c r="BB84" s="544"/>
      <c r="BC84" s="545"/>
      <c r="BD84" s="301" t="s">
        <v>699</v>
      </c>
      <c r="BS84" s="89" t="s">
        <v>182</v>
      </c>
      <c r="BT84" s="89" t="s">
        <v>183</v>
      </c>
      <c r="BU84" s="90" t="s">
        <v>704</v>
      </c>
      <c r="BV84" s="87" t="s">
        <v>702</v>
      </c>
      <c r="DH84" s="7" t="s">
        <v>709</v>
      </c>
      <c r="DI84" s="7" t="s">
        <v>84</v>
      </c>
      <c r="DJ84" s="7" t="s">
        <v>208</v>
      </c>
      <c r="DK84" s="7" t="s">
        <v>209</v>
      </c>
      <c r="DL84" s="7" t="s">
        <v>207</v>
      </c>
      <c r="DQ84" s="7" t="s">
        <v>704</v>
      </c>
      <c r="DR84" s="7" t="s">
        <v>702</v>
      </c>
      <c r="EL84" s="831" t="s">
        <v>708</v>
      </c>
      <c r="EM84" s="819" t="s">
        <v>706</v>
      </c>
      <c r="EN84" s="274" t="s">
        <v>1898</v>
      </c>
      <c r="EO84" s="275">
        <v>40</v>
      </c>
      <c r="EP84" s="275">
        <v>100</v>
      </c>
      <c r="EQ84" s="275">
        <v>0</v>
      </c>
      <c r="ER84" s="817">
        <v>100</v>
      </c>
      <c r="ES84" s="817">
        <v>0</v>
      </c>
      <c r="ET84" s="827">
        <v>0</v>
      </c>
    </row>
    <row r="85" spans="1:150" ht="69" customHeight="1" x14ac:dyDescent="0.2">
      <c r="A85" s="277" t="s">
        <v>53</v>
      </c>
      <c r="B85" s="430" t="s">
        <v>54</v>
      </c>
      <c r="C85" s="431" t="s">
        <v>55</v>
      </c>
      <c r="D85" s="431"/>
      <c r="E85" s="8" t="s">
        <v>695</v>
      </c>
      <c r="F85" s="281" t="str">
        <f t="shared" si="26"/>
        <v>E1.P_E</v>
      </c>
      <c r="G85" s="491" t="s">
        <v>116</v>
      </c>
      <c r="H85" s="491" t="s">
        <v>209</v>
      </c>
      <c r="I85" s="444"/>
      <c r="J85" s="284" t="s">
        <v>61</v>
      </c>
      <c r="K85" s="285" t="str">
        <f t="shared" si="27"/>
        <v>E1.P_E.MR1</v>
      </c>
      <c r="L85" s="513" t="s">
        <v>183</v>
      </c>
      <c r="M85" s="514" t="s">
        <v>532</v>
      </c>
      <c r="N85" s="288">
        <v>288</v>
      </c>
      <c r="O85" s="288">
        <v>400</v>
      </c>
      <c r="P85" s="518" t="s">
        <v>112</v>
      </c>
      <c r="Q85" s="528" t="str">
        <f t="shared" si="28"/>
        <v>E1.P_E.MR1-MP04-1</v>
      </c>
      <c r="R85" s="529" t="s">
        <v>710</v>
      </c>
      <c r="S85" s="530" t="s">
        <v>711</v>
      </c>
      <c r="T85" s="531">
        <v>1</v>
      </c>
      <c r="U85" s="532">
        <v>1</v>
      </c>
      <c r="V85" s="531" t="s">
        <v>102</v>
      </c>
      <c r="W85" s="546">
        <v>0.25</v>
      </c>
      <c r="X85" s="547">
        <v>0.25</v>
      </c>
      <c r="Y85" s="546">
        <v>0.25</v>
      </c>
      <c r="Z85" s="548">
        <v>0.25</v>
      </c>
      <c r="AA85" s="537"/>
      <c r="AB85" s="538"/>
      <c r="AC85" s="538"/>
      <c r="AD85" s="538"/>
      <c r="AE85" s="538"/>
      <c r="AF85" s="538"/>
      <c r="AG85" s="538"/>
      <c r="AH85" s="538"/>
      <c r="AI85" s="538"/>
      <c r="AJ85" s="538"/>
      <c r="AK85" s="538"/>
      <c r="AL85" s="538"/>
      <c r="AM85" s="538"/>
      <c r="AN85" s="538"/>
      <c r="AO85" s="538"/>
      <c r="AP85" s="538"/>
      <c r="AQ85" s="538"/>
      <c r="AR85" s="538"/>
      <c r="AS85" s="538"/>
      <c r="AT85" s="538"/>
      <c r="AU85" s="538"/>
      <c r="AV85" s="538"/>
      <c r="AW85" s="538"/>
      <c r="AX85" s="538"/>
      <c r="AY85" s="538"/>
      <c r="AZ85" s="538"/>
      <c r="BA85" s="538"/>
      <c r="BB85" s="538"/>
      <c r="BC85" s="539"/>
      <c r="BD85" s="301" t="s">
        <v>699</v>
      </c>
      <c r="BS85" s="89" t="s">
        <v>182</v>
      </c>
      <c r="BT85" s="89" t="s">
        <v>183</v>
      </c>
      <c r="BU85" s="90" t="s">
        <v>708</v>
      </c>
      <c r="BV85" s="87" t="s">
        <v>706</v>
      </c>
      <c r="DH85" s="7" t="s">
        <v>713</v>
      </c>
      <c r="DI85" s="7" t="s">
        <v>84</v>
      </c>
      <c r="DJ85" s="7" t="s">
        <v>208</v>
      </c>
      <c r="DK85" s="7" t="s">
        <v>209</v>
      </c>
      <c r="DL85" s="7" t="s">
        <v>207</v>
      </c>
      <c r="DQ85" s="7" t="s">
        <v>708</v>
      </c>
      <c r="DR85" s="7" t="s">
        <v>706</v>
      </c>
      <c r="EL85" s="831" t="s">
        <v>712</v>
      </c>
      <c r="EM85" s="819" t="s">
        <v>710</v>
      </c>
      <c r="EN85" s="274" t="s">
        <v>711</v>
      </c>
      <c r="EO85" s="274">
        <v>1</v>
      </c>
      <c r="EP85" s="274">
        <v>1</v>
      </c>
      <c r="EQ85" s="329">
        <v>1</v>
      </c>
      <c r="ER85" s="329">
        <v>1</v>
      </c>
      <c r="ES85" s="329">
        <v>1</v>
      </c>
      <c r="ET85" s="828">
        <v>1</v>
      </c>
    </row>
    <row r="86" spans="1:150" ht="57.75" customHeight="1" thickBot="1" x14ac:dyDescent="0.25">
      <c r="A86" s="277" t="s">
        <v>53</v>
      </c>
      <c r="B86" s="430" t="s">
        <v>54</v>
      </c>
      <c r="C86" s="431" t="s">
        <v>55</v>
      </c>
      <c r="D86" s="431"/>
      <c r="E86" s="8" t="s">
        <v>695</v>
      </c>
      <c r="F86" s="281" t="str">
        <f t="shared" si="26"/>
        <v>E1.P_E</v>
      </c>
      <c r="G86" s="496" t="s">
        <v>116</v>
      </c>
      <c r="H86" s="496" t="s">
        <v>209</v>
      </c>
      <c r="I86" s="448"/>
      <c r="J86" s="341" t="s">
        <v>61</v>
      </c>
      <c r="K86" s="401" t="str">
        <f t="shared" si="27"/>
        <v>E1.P_E.MR1</v>
      </c>
      <c r="L86" s="549" t="s">
        <v>183</v>
      </c>
      <c r="M86" s="550" t="s">
        <v>532</v>
      </c>
      <c r="N86" s="428">
        <v>288</v>
      </c>
      <c r="O86" s="428">
        <v>400</v>
      </c>
      <c r="P86" s="518" t="s">
        <v>122</v>
      </c>
      <c r="Q86" s="551" t="str">
        <f t="shared" si="28"/>
        <v>E1.P_E.MR1-MP05-1</v>
      </c>
      <c r="R86" s="552" t="s">
        <v>714</v>
      </c>
      <c r="S86" s="553" t="s">
        <v>715</v>
      </c>
      <c r="T86" s="554">
        <v>8</v>
      </c>
      <c r="U86" s="555">
        <v>10</v>
      </c>
      <c r="V86" s="554" t="s">
        <v>67</v>
      </c>
      <c r="W86" s="556">
        <v>3</v>
      </c>
      <c r="X86" s="557">
        <v>3</v>
      </c>
      <c r="Y86" s="556">
        <v>2</v>
      </c>
      <c r="Z86" s="558">
        <v>2</v>
      </c>
      <c r="AA86" s="537"/>
      <c r="AB86" s="538"/>
      <c r="AC86" s="538"/>
      <c r="AD86" s="538"/>
      <c r="AE86" s="538"/>
      <c r="AF86" s="538"/>
      <c r="AG86" s="538"/>
      <c r="AH86" s="538"/>
      <c r="AI86" s="538"/>
      <c r="AJ86" s="538"/>
      <c r="AK86" s="538"/>
      <c r="AL86" s="538"/>
      <c r="AM86" s="538"/>
      <c r="AN86" s="538"/>
      <c r="AO86" s="538"/>
      <c r="AP86" s="538"/>
      <c r="AQ86" s="538"/>
      <c r="AR86" s="538"/>
      <c r="AS86" s="538"/>
      <c r="AT86" s="538"/>
      <c r="AU86" s="538"/>
      <c r="AV86" s="538"/>
      <c r="AW86" s="538"/>
      <c r="AX86" s="538"/>
      <c r="AY86" s="538"/>
      <c r="AZ86" s="538"/>
      <c r="BA86" s="538"/>
      <c r="BB86" s="538"/>
      <c r="BC86" s="539"/>
      <c r="BD86" s="301" t="s">
        <v>699</v>
      </c>
      <c r="BS86" s="89" t="s">
        <v>182</v>
      </c>
      <c r="BT86" s="89" t="s">
        <v>183</v>
      </c>
      <c r="BU86" s="90" t="s">
        <v>712</v>
      </c>
      <c r="BV86" s="87" t="s">
        <v>710</v>
      </c>
      <c r="DH86" s="7" t="s">
        <v>717</v>
      </c>
      <c r="DI86" s="7" t="s">
        <v>84</v>
      </c>
      <c r="DJ86" s="7" t="s">
        <v>208</v>
      </c>
      <c r="DK86" s="7" t="s">
        <v>209</v>
      </c>
      <c r="DL86" s="7" t="s">
        <v>207</v>
      </c>
      <c r="DQ86" s="7" t="s">
        <v>712</v>
      </c>
      <c r="DR86" s="7" t="s">
        <v>710</v>
      </c>
      <c r="EL86" s="831" t="s">
        <v>716</v>
      </c>
      <c r="EM86" s="819" t="s">
        <v>714</v>
      </c>
      <c r="EN86" s="274" t="s">
        <v>715</v>
      </c>
      <c r="EO86" s="274">
        <v>8</v>
      </c>
      <c r="EP86" s="274">
        <v>10</v>
      </c>
      <c r="EQ86" s="275">
        <v>3</v>
      </c>
      <c r="ER86" s="816">
        <v>2</v>
      </c>
      <c r="ES86" s="816">
        <v>3</v>
      </c>
      <c r="ET86" s="829">
        <v>2</v>
      </c>
    </row>
    <row r="87" spans="1:150" ht="139.5" customHeight="1" x14ac:dyDescent="0.2">
      <c r="A87" s="277" t="s">
        <v>53</v>
      </c>
      <c r="B87" s="430" t="s">
        <v>54</v>
      </c>
      <c r="C87" s="431" t="s">
        <v>55</v>
      </c>
      <c r="D87" s="432" t="s">
        <v>694</v>
      </c>
      <c r="E87" s="3" t="s">
        <v>718</v>
      </c>
      <c r="F87" s="433" t="str">
        <f t="shared" si="26"/>
        <v>E1.P_F</v>
      </c>
      <c r="G87" s="434" t="s">
        <v>126</v>
      </c>
      <c r="H87" s="479" t="s">
        <v>224</v>
      </c>
      <c r="I87" s="455" t="s">
        <v>719</v>
      </c>
      <c r="J87" s="456" t="s">
        <v>61</v>
      </c>
      <c r="K87" s="457" t="str">
        <f t="shared" si="27"/>
        <v>E1.P_F.MR1</v>
      </c>
      <c r="L87" s="361" t="s">
        <v>194</v>
      </c>
      <c r="M87" s="362" t="s">
        <v>720</v>
      </c>
      <c r="N87" s="363">
        <v>1</v>
      </c>
      <c r="O87" s="247">
        <v>4</v>
      </c>
      <c r="P87" s="377" t="s">
        <v>64</v>
      </c>
      <c r="Q87" s="366" t="str">
        <f t="shared" si="28"/>
        <v>E1.P_F.MR1-MP01-1</v>
      </c>
      <c r="R87" s="418" t="s">
        <v>721</v>
      </c>
      <c r="S87" s="368" t="s">
        <v>722</v>
      </c>
      <c r="T87" s="369">
        <v>0</v>
      </c>
      <c r="U87" s="370">
        <v>2</v>
      </c>
      <c r="V87" s="369" t="s">
        <v>67</v>
      </c>
      <c r="W87" s="255">
        <v>0</v>
      </c>
      <c r="X87" s="371">
        <v>0</v>
      </c>
      <c r="Y87" s="255">
        <v>1</v>
      </c>
      <c r="Z87" s="372">
        <v>0</v>
      </c>
      <c r="AA87" s="438">
        <f>842628725+455000000+91274910+470084400+121736000+14277900+792806407+43072995+54590+61600-1000888865-264000000</f>
        <v>1566108662</v>
      </c>
      <c r="AB87" s="439">
        <f>1295389438+89172574</f>
        <v>1384562012</v>
      </c>
      <c r="AC87" s="439">
        <v>0</v>
      </c>
      <c r="AD87" s="439"/>
      <c r="AE87" s="439"/>
      <c r="AF87" s="439">
        <f>14467695+95861631</f>
        <v>110329326</v>
      </c>
      <c r="AG87" s="439">
        <f t="shared" ref="AG87" si="35">SUM(AA87:AF87)</f>
        <v>3061000000</v>
      </c>
      <c r="AH87" s="439">
        <f t="shared" ref="AH87:AT87" si="36">+AA87</f>
        <v>1566108662</v>
      </c>
      <c r="AI87" s="439">
        <f t="shared" si="36"/>
        <v>1384562012</v>
      </c>
      <c r="AJ87" s="439">
        <f t="shared" si="36"/>
        <v>0</v>
      </c>
      <c r="AK87" s="439">
        <f t="shared" si="36"/>
        <v>0</v>
      </c>
      <c r="AL87" s="439">
        <f t="shared" si="36"/>
        <v>0</v>
      </c>
      <c r="AM87" s="439">
        <f t="shared" si="36"/>
        <v>110329326</v>
      </c>
      <c r="AN87" s="439">
        <f t="shared" si="36"/>
        <v>3061000000</v>
      </c>
      <c r="AO87" s="439">
        <f t="shared" si="36"/>
        <v>1566108662</v>
      </c>
      <c r="AP87" s="439">
        <f t="shared" si="36"/>
        <v>1384562012</v>
      </c>
      <c r="AQ87" s="439">
        <f t="shared" si="36"/>
        <v>0</v>
      </c>
      <c r="AR87" s="439">
        <f t="shared" si="36"/>
        <v>0</v>
      </c>
      <c r="AS87" s="439">
        <f t="shared" si="36"/>
        <v>0</v>
      </c>
      <c r="AT87" s="439">
        <f t="shared" si="36"/>
        <v>110329326</v>
      </c>
      <c r="AU87" s="439">
        <f t="shared" ref="AU87" si="37">SUM(AO87:AT87)</f>
        <v>3061000000</v>
      </c>
      <c r="AV87" s="439">
        <f t="shared" ref="AV87:BA87" si="38">+AO87</f>
        <v>1566108662</v>
      </c>
      <c r="AW87" s="439">
        <f t="shared" si="38"/>
        <v>1384562012</v>
      </c>
      <c r="AX87" s="439">
        <f t="shared" si="38"/>
        <v>0</v>
      </c>
      <c r="AY87" s="439">
        <f t="shared" si="38"/>
        <v>0</v>
      </c>
      <c r="AZ87" s="439">
        <f t="shared" si="38"/>
        <v>0</v>
      </c>
      <c r="BA87" s="439">
        <f t="shared" si="38"/>
        <v>110329326</v>
      </c>
      <c r="BB87" s="439">
        <f t="shared" ref="BB87" si="39">SUM(AV87:BA87)</f>
        <v>3061000000</v>
      </c>
      <c r="BC87" s="440">
        <f t="shared" ref="BC87" si="40">+BB87+AU87+AN87+AG87</f>
        <v>12244000000</v>
      </c>
      <c r="BD87" s="301" t="s">
        <v>699</v>
      </c>
      <c r="BS87" s="89" t="s">
        <v>182</v>
      </c>
      <c r="BT87" s="89" t="s">
        <v>183</v>
      </c>
      <c r="BU87" s="90" t="s">
        <v>716</v>
      </c>
      <c r="BV87" s="87" t="s">
        <v>714</v>
      </c>
      <c r="DH87" s="7" t="s">
        <v>724</v>
      </c>
      <c r="DI87" s="7" t="s">
        <v>84</v>
      </c>
      <c r="DJ87" s="7" t="s">
        <v>208</v>
      </c>
      <c r="DK87" s="7" t="s">
        <v>209</v>
      </c>
      <c r="DL87" s="7" t="s">
        <v>207</v>
      </c>
      <c r="DQ87" s="7" t="s">
        <v>716</v>
      </c>
      <c r="DR87" s="7" t="s">
        <v>714</v>
      </c>
      <c r="EL87" s="831" t="s">
        <v>723</v>
      </c>
      <c r="EM87" s="318" t="s">
        <v>721</v>
      </c>
      <c r="EN87" s="274" t="s">
        <v>722</v>
      </c>
      <c r="EO87" s="274">
        <v>0</v>
      </c>
      <c r="EP87" s="274">
        <v>2</v>
      </c>
      <c r="EQ87" s="811">
        <v>0</v>
      </c>
      <c r="ER87" s="816">
        <v>0</v>
      </c>
      <c r="ES87" s="811">
        <v>1</v>
      </c>
      <c r="ET87" s="833">
        <v>1</v>
      </c>
    </row>
    <row r="88" spans="1:150" ht="48" customHeight="1" x14ac:dyDescent="0.2">
      <c r="A88" s="277" t="s">
        <v>53</v>
      </c>
      <c r="B88" s="559" t="s">
        <v>54</v>
      </c>
      <c r="C88" s="280" t="s">
        <v>55</v>
      </c>
      <c r="D88" s="280"/>
      <c r="E88" s="8" t="s">
        <v>718</v>
      </c>
      <c r="F88" s="281" t="str">
        <f t="shared" si="26"/>
        <v>E1.P_F</v>
      </c>
      <c r="G88" s="560" t="s">
        <v>126</v>
      </c>
      <c r="H88" s="560" t="s">
        <v>224</v>
      </c>
      <c r="I88" s="458"/>
      <c r="J88" s="459" t="s">
        <v>61</v>
      </c>
      <c r="K88" s="374" t="str">
        <f t="shared" si="27"/>
        <v>E1.P_F.MR1</v>
      </c>
      <c r="L88" s="513" t="s">
        <v>194</v>
      </c>
      <c r="M88" s="514" t="s">
        <v>720</v>
      </c>
      <c r="N88" s="375">
        <v>1</v>
      </c>
      <c r="O88" s="288">
        <v>4</v>
      </c>
      <c r="P88" s="377" t="s">
        <v>87</v>
      </c>
      <c r="Q88" s="378" t="str">
        <f t="shared" si="28"/>
        <v>E1.P_F.MR1-MP02-1</v>
      </c>
      <c r="R88" s="422" t="s">
        <v>725</v>
      </c>
      <c r="S88" s="314" t="s">
        <v>726</v>
      </c>
      <c r="T88" s="293">
        <v>0</v>
      </c>
      <c r="U88" s="294">
        <v>3</v>
      </c>
      <c r="V88" s="293" t="s">
        <v>67</v>
      </c>
      <c r="W88" s="295">
        <v>0</v>
      </c>
      <c r="X88" s="296">
        <v>2</v>
      </c>
      <c r="Y88" s="295">
        <v>1</v>
      </c>
      <c r="Z88" s="297">
        <v>0</v>
      </c>
      <c r="AA88" s="298"/>
      <c r="AB88" s="299"/>
      <c r="AC88" s="299"/>
      <c r="AD88" s="299"/>
      <c r="AE88" s="299"/>
      <c r="AF88" s="299"/>
      <c r="AG88" s="299"/>
      <c r="AH88" s="299"/>
      <c r="AI88" s="299"/>
      <c r="AJ88" s="299"/>
      <c r="AK88" s="299"/>
      <c r="AL88" s="299"/>
      <c r="AM88" s="299"/>
      <c r="AN88" s="299"/>
      <c r="AO88" s="299"/>
      <c r="AP88" s="299"/>
      <c r="AQ88" s="299"/>
      <c r="AR88" s="299"/>
      <c r="AS88" s="299"/>
      <c r="AT88" s="299"/>
      <c r="AU88" s="299"/>
      <c r="AV88" s="299"/>
      <c r="AW88" s="299"/>
      <c r="AX88" s="299"/>
      <c r="AY88" s="299"/>
      <c r="AZ88" s="299"/>
      <c r="BA88" s="299"/>
      <c r="BB88" s="299"/>
      <c r="BC88" s="300"/>
      <c r="BD88" s="301" t="s">
        <v>699</v>
      </c>
      <c r="BS88" s="87" t="s">
        <v>193</v>
      </c>
      <c r="BT88" s="87" t="s">
        <v>194</v>
      </c>
      <c r="BU88" s="90" t="s">
        <v>723</v>
      </c>
      <c r="BV88" s="87" t="s">
        <v>721</v>
      </c>
      <c r="DH88" s="7" t="s">
        <v>728</v>
      </c>
      <c r="DI88" s="7" t="s">
        <v>84</v>
      </c>
      <c r="DJ88" s="7" t="s">
        <v>223</v>
      </c>
      <c r="DK88" s="7" t="s">
        <v>224</v>
      </c>
      <c r="DL88" s="7" t="s">
        <v>222</v>
      </c>
      <c r="DQ88" s="7" t="s">
        <v>723</v>
      </c>
      <c r="DR88" s="7" t="s">
        <v>721</v>
      </c>
      <c r="EL88" s="831" t="s">
        <v>727</v>
      </c>
      <c r="EM88" s="318" t="s">
        <v>725</v>
      </c>
      <c r="EN88" s="274" t="s">
        <v>726</v>
      </c>
      <c r="EO88" s="274">
        <v>0</v>
      </c>
      <c r="EP88" s="274">
        <v>3</v>
      </c>
      <c r="EQ88" s="275">
        <v>0</v>
      </c>
      <c r="ER88" s="275">
        <v>2</v>
      </c>
      <c r="ES88" s="275">
        <v>1</v>
      </c>
      <c r="ET88" s="829">
        <v>0</v>
      </c>
    </row>
    <row r="89" spans="1:150" ht="54" customHeight="1" x14ac:dyDescent="0.2">
      <c r="A89" s="277" t="s">
        <v>53</v>
      </c>
      <c r="B89" s="559" t="s">
        <v>54</v>
      </c>
      <c r="C89" s="280" t="s">
        <v>55</v>
      </c>
      <c r="D89" s="280"/>
      <c r="E89" s="8" t="s">
        <v>718</v>
      </c>
      <c r="F89" s="281" t="str">
        <f t="shared" si="26"/>
        <v>E1.P_F</v>
      </c>
      <c r="G89" s="560" t="s">
        <v>126</v>
      </c>
      <c r="H89" s="560" t="s">
        <v>224</v>
      </c>
      <c r="I89" s="458"/>
      <c r="J89" s="459" t="s">
        <v>61</v>
      </c>
      <c r="K89" s="374" t="str">
        <f t="shared" si="27"/>
        <v>E1.P_F.MR1</v>
      </c>
      <c r="L89" s="513" t="s">
        <v>194</v>
      </c>
      <c r="M89" s="514" t="s">
        <v>720</v>
      </c>
      <c r="N89" s="375">
        <v>1</v>
      </c>
      <c r="O89" s="288">
        <v>4</v>
      </c>
      <c r="P89" s="377" t="s">
        <v>99</v>
      </c>
      <c r="Q89" s="378" t="str">
        <f t="shared" si="28"/>
        <v>E1.P_F.MR1-MP03-1</v>
      </c>
      <c r="R89" s="422" t="s">
        <v>729</v>
      </c>
      <c r="S89" s="314" t="s">
        <v>730</v>
      </c>
      <c r="T89" s="319">
        <v>0.7</v>
      </c>
      <c r="U89" s="320">
        <v>1</v>
      </c>
      <c r="V89" s="319" t="s">
        <v>67</v>
      </c>
      <c r="W89" s="315">
        <v>0.3</v>
      </c>
      <c r="X89" s="296">
        <v>0</v>
      </c>
      <c r="Y89" s="295">
        <v>0</v>
      </c>
      <c r="Z89" s="297">
        <v>0</v>
      </c>
      <c r="AA89" s="324"/>
      <c r="AB89" s="325"/>
      <c r="AC89" s="325"/>
      <c r="AD89" s="325"/>
      <c r="AE89" s="325"/>
      <c r="AF89" s="325"/>
      <c r="AG89" s="325"/>
      <c r="AH89" s="325"/>
      <c r="AI89" s="325"/>
      <c r="AJ89" s="325"/>
      <c r="AK89" s="325"/>
      <c r="AL89" s="325"/>
      <c r="AM89" s="325"/>
      <c r="AN89" s="325"/>
      <c r="AO89" s="325"/>
      <c r="AP89" s="325"/>
      <c r="AQ89" s="325"/>
      <c r="AR89" s="325"/>
      <c r="AS89" s="325"/>
      <c r="AT89" s="325"/>
      <c r="AU89" s="325"/>
      <c r="AV89" s="325"/>
      <c r="AW89" s="325"/>
      <c r="AX89" s="325"/>
      <c r="AY89" s="325"/>
      <c r="AZ89" s="325"/>
      <c r="BA89" s="325"/>
      <c r="BB89" s="325"/>
      <c r="BC89" s="326"/>
      <c r="BD89" s="301" t="s">
        <v>699</v>
      </c>
      <c r="BS89" s="89" t="s">
        <v>193</v>
      </c>
      <c r="BT89" s="89" t="s">
        <v>194</v>
      </c>
      <c r="BU89" s="90" t="s">
        <v>727</v>
      </c>
      <c r="BV89" s="87" t="s">
        <v>725</v>
      </c>
      <c r="DH89" s="7" t="s">
        <v>732</v>
      </c>
      <c r="DI89" s="7" t="s">
        <v>84</v>
      </c>
      <c r="DJ89" s="7" t="s">
        <v>223</v>
      </c>
      <c r="DK89" s="7" t="s">
        <v>224</v>
      </c>
      <c r="DL89" s="7" t="s">
        <v>222</v>
      </c>
      <c r="DQ89" s="7" t="s">
        <v>727</v>
      </c>
      <c r="DR89" s="7" t="s">
        <v>725</v>
      </c>
      <c r="EL89" s="831" t="s">
        <v>731</v>
      </c>
      <c r="EM89" s="318" t="s">
        <v>729</v>
      </c>
      <c r="EN89" s="274" t="s">
        <v>1899</v>
      </c>
      <c r="EO89" s="810">
        <v>70</v>
      </c>
      <c r="EP89" s="810">
        <v>100</v>
      </c>
      <c r="EQ89" s="810">
        <v>30</v>
      </c>
      <c r="ER89" s="816">
        <v>25</v>
      </c>
      <c r="ES89" s="816">
        <v>25</v>
      </c>
      <c r="ET89" s="833">
        <v>20</v>
      </c>
    </row>
    <row r="90" spans="1:150" ht="48.75" customHeight="1" thickBot="1" x14ac:dyDescent="0.25">
      <c r="A90" s="277" t="s">
        <v>53</v>
      </c>
      <c r="B90" s="559" t="s">
        <v>54</v>
      </c>
      <c r="C90" s="280" t="s">
        <v>55</v>
      </c>
      <c r="D90" s="280"/>
      <c r="E90" s="8" t="s">
        <v>718</v>
      </c>
      <c r="F90" s="281" t="str">
        <f t="shared" si="26"/>
        <v>E1.P_F</v>
      </c>
      <c r="G90" s="560" t="s">
        <v>126</v>
      </c>
      <c r="H90" s="560" t="s">
        <v>224</v>
      </c>
      <c r="I90" s="464"/>
      <c r="J90" s="465" t="s">
        <v>61</v>
      </c>
      <c r="K90" s="466" t="str">
        <f t="shared" si="27"/>
        <v>E1.P_F.MR1</v>
      </c>
      <c r="L90" s="549" t="s">
        <v>194</v>
      </c>
      <c r="M90" s="550" t="s">
        <v>720</v>
      </c>
      <c r="N90" s="389">
        <v>1</v>
      </c>
      <c r="O90" s="428">
        <v>4</v>
      </c>
      <c r="P90" s="377" t="s">
        <v>112</v>
      </c>
      <c r="Q90" s="392" t="str">
        <f t="shared" si="28"/>
        <v>E1.P_F.MR1-MP04-1</v>
      </c>
      <c r="R90" s="477" t="s">
        <v>733</v>
      </c>
      <c r="S90" s="337" t="s">
        <v>734</v>
      </c>
      <c r="T90" s="561">
        <v>0.9</v>
      </c>
      <c r="U90" s="562">
        <v>1</v>
      </c>
      <c r="V90" s="561" t="s">
        <v>67</v>
      </c>
      <c r="W90" s="403">
        <v>0.1</v>
      </c>
      <c r="X90" s="354">
        <v>0</v>
      </c>
      <c r="Y90" s="353">
        <v>0</v>
      </c>
      <c r="Z90" s="355">
        <v>0</v>
      </c>
      <c r="AA90" s="324"/>
      <c r="AB90" s="325"/>
      <c r="AC90" s="325"/>
      <c r="AD90" s="325"/>
      <c r="AE90" s="325"/>
      <c r="AF90" s="325"/>
      <c r="AG90" s="325"/>
      <c r="AH90" s="325"/>
      <c r="AI90" s="325"/>
      <c r="AJ90" s="325"/>
      <c r="AK90" s="325"/>
      <c r="AL90" s="325"/>
      <c r="AM90" s="325"/>
      <c r="AN90" s="325"/>
      <c r="AO90" s="325"/>
      <c r="AP90" s="325"/>
      <c r="AQ90" s="325"/>
      <c r="AR90" s="325"/>
      <c r="AS90" s="325"/>
      <c r="AT90" s="325"/>
      <c r="AU90" s="325"/>
      <c r="AV90" s="325"/>
      <c r="AW90" s="325"/>
      <c r="AX90" s="325"/>
      <c r="AY90" s="325"/>
      <c r="AZ90" s="325"/>
      <c r="BA90" s="325"/>
      <c r="BB90" s="325"/>
      <c r="BC90" s="326"/>
      <c r="BD90" s="301" t="s">
        <v>699</v>
      </c>
      <c r="BS90" s="89" t="s">
        <v>193</v>
      </c>
      <c r="BT90" s="89" t="s">
        <v>194</v>
      </c>
      <c r="BU90" s="90" t="s">
        <v>731</v>
      </c>
      <c r="BV90" s="87" t="s">
        <v>729</v>
      </c>
      <c r="DH90" s="7" t="s">
        <v>736</v>
      </c>
      <c r="DI90" s="7" t="s">
        <v>84</v>
      </c>
      <c r="DJ90" s="7" t="s">
        <v>223</v>
      </c>
      <c r="DK90" s="7" t="s">
        <v>224</v>
      </c>
      <c r="DL90" s="7" t="s">
        <v>222</v>
      </c>
      <c r="DQ90" s="7" t="s">
        <v>731</v>
      </c>
      <c r="DR90" s="7" t="s">
        <v>729</v>
      </c>
      <c r="EL90" s="831" t="s">
        <v>735</v>
      </c>
      <c r="EM90" s="318" t="s">
        <v>733</v>
      </c>
      <c r="EN90" s="274" t="s">
        <v>1900</v>
      </c>
      <c r="EO90" s="810">
        <v>90</v>
      </c>
      <c r="EP90" s="810">
        <v>100</v>
      </c>
      <c r="EQ90" s="810">
        <v>10</v>
      </c>
      <c r="ER90" s="816">
        <v>90</v>
      </c>
      <c r="ES90" s="811">
        <v>0</v>
      </c>
      <c r="ET90" s="839">
        <v>0</v>
      </c>
    </row>
    <row r="91" spans="1:150" ht="134.25" customHeight="1" x14ac:dyDescent="0.2">
      <c r="A91" s="277" t="s">
        <v>53</v>
      </c>
      <c r="B91" s="430" t="s">
        <v>54</v>
      </c>
      <c r="C91" s="431" t="s">
        <v>55</v>
      </c>
      <c r="D91" s="431"/>
      <c r="E91" s="8" t="s">
        <v>718</v>
      </c>
      <c r="F91" s="281" t="str">
        <f t="shared" si="26"/>
        <v>E1.P_F</v>
      </c>
      <c r="G91" s="454" t="s">
        <v>126</v>
      </c>
      <c r="H91" s="454" t="s">
        <v>224</v>
      </c>
      <c r="I91" s="455" t="s">
        <v>737</v>
      </c>
      <c r="J91" s="456" t="s">
        <v>167</v>
      </c>
      <c r="K91" s="457" t="str">
        <f t="shared" si="27"/>
        <v>E1.P_F.MR2</v>
      </c>
      <c r="L91" s="361" t="s">
        <v>205</v>
      </c>
      <c r="M91" s="362" t="s">
        <v>532</v>
      </c>
      <c r="N91" s="363">
        <v>2598</v>
      </c>
      <c r="O91" s="247">
        <v>3100</v>
      </c>
      <c r="P91" s="377" t="s">
        <v>64</v>
      </c>
      <c r="Q91" s="366" t="str">
        <f t="shared" si="28"/>
        <v>E1.P_F.MR2-MP01-1</v>
      </c>
      <c r="R91" s="418" t="s">
        <v>738</v>
      </c>
      <c r="S91" s="368" t="s">
        <v>739</v>
      </c>
      <c r="T91" s="369">
        <v>1</v>
      </c>
      <c r="U91" s="370">
        <v>1</v>
      </c>
      <c r="V91" s="369" t="s">
        <v>102</v>
      </c>
      <c r="W91" s="563">
        <v>0.25</v>
      </c>
      <c r="X91" s="564">
        <v>0.25</v>
      </c>
      <c r="Y91" s="563">
        <v>0.25</v>
      </c>
      <c r="Z91" s="565">
        <v>0.25</v>
      </c>
      <c r="AA91" s="298"/>
      <c r="AB91" s="299"/>
      <c r="AC91" s="299"/>
      <c r="AD91" s="299"/>
      <c r="AE91" s="299"/>
      <c r="AF91" s="299"/>
      <c r="AG91" s="299"/>
      <c r="AH91" s="299"/>
      <c r="AI91" s="299"/>
      <c r="AJ91" s="299"/>
      <c r="AK91" s="299"/>
      <c r="AL91" s="299"/>
      <c r="AM91" s="299"/>
      <c r="AN91" s="299"/>
      <c r="AO91" s="299"/>
      <c r="AP91" s="299"/>
      <c r="AQ91" s="299"/>
      <c r="AR91" s="299"/>
      <c r="AS91" s="299"/>
      <c r="AT91" s="299"/>
      <c r="AU91" s="299"/>
      <c r="AV91" s="299"/>
      <c r="AW91" s="299"/>
      <c r="AX91" s="299"/>
      <c r="AY91" s="299"/>
      <c r="AZ91" s="299"/>
      <c r="BA91" s="299"/>
      <c r="BB91" s="299"/>
      <c r="BC91" s="300"/>
      <c r="BD91" s="301" t="s">
        <v>699</v>
      </c>
      <c r="BS91" s="89" t="s">
        <v>193</v>
      </c>
      <c r="BT91" s="89" t="s">
        <v>194</v>
      </c>
      <c r="BU91" s="90" t="s">
        <v>735</v>
      </c>
      <c r="BV91" s="87" t="s">
        <v>733</v>
      </c>
      <c r="DH91" s="7" t="s">
        <v>741</v>
      </c>
      <c r="DI91" s="7" t="s">
        <v>84</v>
      </c>
      <c r="DJ91" s="7" t="s">
        <v>223</v>
      </c>
      <c r="DK91" s="7" t="s">
        <v>224</v>
      </c>
      <c r="DL91" s="7" t="s">
        <v>222</v>
      </c>
      <c r="DQ91" s="7" t="s">
        <v>735</v>
      </c>
      <c r="DR91" s="7" t="s">
        <v>733</v>
      </c>
      <c r="EL91" s="831" t="s">
        <v>740</v>
      </c>
      <c r="EM91" s="318" t="s">
        <v>738</v>
      </c>
      <c r="EN91" s="274" t="s">
        <v>739</v>
      </c>
      <c r="EO91" s="274">
        <v>1</v>
      </c>
      <c r="EP91" s="274">
        <v>1</v>
      </c>
      <c r="EQ91" s="329">
        <v>1</v>
      </c>
      <c r="ER91" s="329">
        <v>1</v>
      </c>
      <c r="ES91" s="329">
        <v>1</v>
      </c>
      <c r="ET91" s="828">
        <v>1</v>
      </c>
    </row>
    <row r="92" spans="1:150" ht="61.5" customHeight="1" x14ac:dyDescent="0.2">
      <c r="A92" s="277" t="s">
        <v>53</v>
      </c>
      <c r="B92" s="430" t="s">
        <v>54</v>
      </c>
      <c r="C92" s="431" t="s">
        <v>55</v>
      </c>
      <c r="D92" s="431"/>
      <c r="E92" s="8" t="s">
        <v>718</v>
      </c>
      <c r="F92" s="281" t="str">
        <f t="shared" si="26"/>
        <v>E1.P_F</v>
      </c>
      <c r="G92" s="454" t="s">
        <v>126</v>
      </c>
      <c r="H92" s="454" t="s">
        <v>224</v>
      </c>
      <c r="I92" s="458"/>
      <c r="J92" s="459" t="s">
        <v>167</v>
      </c>
      <c r="K92" s="374" t="str">
        <f t="shared" si="27"/>
        <v>E1.P_F.MR2</v>
      </c>
      <c r="L92" s="513" t="s">
        <v>205</v>
      </c>
      <c r="M92" s="514" t="s">
        <v>532</v>
      </c>
      <c r="N92" s="375">
        <v>2598</v>
      </c>
      <c r="O92" s="288">
        <v>3100</v>
      </c>
      <c r="P92" s="377" t="s">
        <v>87</v>
      </c>
      <c r="Q92" s="378" t="str">
        <f t="shared" si="28"/>
        <v>E1.P_F.MR2-MP02-1</v>
      </c>
      <c r="R92" s="422" t="s">
        <v>742</v>
      </c>
      <c r="S92" s="314" t="s">
        <v>433</v>
      </c>
      <c r="T92" s="293">
        <v>3</v>
      </c>
      <c r="U92" s="294">
        <v>3</v>
      </c>
      <c r="V92" s="293" t="s">
        <v>102</v>
      </c>
      <c r="W92" s="315">
        <v>0.5</v>
      </c>
      <c r="X92" s="330">
        <v>0.5</v>
      </c>
      <c r="Y92" s="295">
        <v>1</v>
      </c>
      <c r="Z92" s="297">
        <v>1</v>
      </c>
      <c r="AA92" s="298"/>
      <c r="AB92" s="299"/>
      <c r="AC92" s="299"/>
      <c r="AD92" s="299"/>
      <c r="AE92" s="299"/>
      <c r="AF92" s="299"/>
      <c r="AG92" s="299"/>
      <c r="AH92" s="299"/>
      <c r="AI92" s="299"/>
      <c r="AJ92" s="299"/>
      <c r="AK92" s="299"/>
      <c r="AL92" s="299"/>
      <c r="AM92" s="299"/>
      <c r="AN92" s="299"/>
      <c r="AO92" s="299"/>
      <c r="AP92" s="299"/>
      <c r="AQ92" s="299"/>
      <c r="AR92" s="299"/>
      <c r="AS92" s="299"/>
      <c r="AT92" s="299"/>
      <c r="AU92" s="299"/>
      <c r="AV92" s="299"/>
      <c r="AW92" s="299"/>
      <c r="AX92" s="299"/>
      <c r="AY92" s="299"/>
      <c r="AZ92" s="299"/>
      <c r="BA92" s="299"/>
      <c r="BB92" s="299"/>
      <c r="BC92" s="300"/>
      <c r="BD92" s="301" t="s">
        <v>699</v>
      </c>
      <c r="BS92" s="87" t="s">
        <v>204</v>
      </c>
      <c r="BT92" s="87" t="s">
        <v>205</v>
      </c>
      <c r="BU92" s="90" t="s">
        <v>740</v>
      </c>
      <c r="BV92" s="87" t="s">
        <v>738</v>
      </c>
      <c r="DH92" s="7" t="s">
        <v>744</v>
      </c>
      <c r="DI92" s="7" t="s">
        <v>84</v>
      </c>
      <c r="DJ92" s="7" t="s">
        <v>223</v>
      </c>
      <c r="DK92" s="7" t="s">
        <v>224</v>
      </c>
      <c r="DL92" s="7" t="s">
        <v>234</v>
      </c>
      <c r="DQ92" s="7" t="s">
        <v>740</v>
      </c>
      <c r="DR92" s="7" t="s">
        <v>738</v>
      </c>
      <c r="EL92" s="831" t="s">
        <v>743</v>
      </c>
      <c r="EM92" s="318" t="s">
        <v>742</v>
      </c>
      <c r="EN92" s="274" t="s">
        <v>433</v>
      </c>
      <c r="EO92" s="274">
        <v>3</v>
      </c>
      <c r="EP92" s="274">
        <v>3</v>
      </c>
      <c r="EQ92" s="276">
        <v>3</v>
      </c>
      <c r="ER92" s="276">
        <v>3</v>
      </c>
      <c r="ES92" s="275">
        <v>3</v>
      </c>
      <c r="ET92" s="829">
        <v>3</v>
      </c>
    </row>
    <row r="93" spans="1:150" ht="43.5" customHeight="1" x14ac:dyDescent="0.2">
      <c r="A93" s="277" t="s">
        <v>53</v>
      </c>
      <c r="B93" s="430" t="s">
        <v>54</v>
      </c>
      <c r="C93" s="431" t="s">
        <v>55</v>
      </c>
      <c r="D93" s="431"/>
      <c r="E93" s="8" t="s">
        <v>718</v>
      </c>
      <c r="F93" s="281" t="str">
        <f t="shared" si="26"/>
        <v>E1.P_F</v>
      </c>
      <c r="G93" s="454" t="s">
        <v>126</v>
      </c>
      <c r="H93" s="454" t="s">
        <v>224</v>
      </c>
      <c r="I93" s="458"/>
      <c r="J93" s="459" t="s">
        <v>167</v>
      </c>
      <c r="K93" s="374" t="str">
        <f t="shared" si="27"/>
        <v>E1.P_F.MR2</v>
      </c>
      <c r="L93" s="513" t="s">
        <v>205</v>
      </c>
      <c r="M93" s="514" t="s">
        <v>532</v>
      </c>
      <c r="N93" s="375">
        <v>2598</v>
      </c>
      <c r="O93" s="288">
        <v>3100</v>
      </c>
      <c r="P93" s="377" t="s">
        <v>99</v>
      </c>
      <c r="Q93" s="378" t="str">
        <f t="shared" si="28"/>
        <v>E1.P_F.MR2-MP03-1</v>
      </c>
      <c r="R93" s="422" t="s">
        <v>745</v>
      </c>
      <c r="S93" s="314" t="s">
        <v>746</v>
      </c>
      <c r="T93" s="293">
        <v>1</v>
      </c>
      <c r="U93" s="294">
        <v>1</v>
      </c>
      <c r="V93" s="293" t="s">
        <v>102</v>
      </c>
      <c r="W93" s="321">
        <v>0.25</v>
      </c>
      <c r="X93" s="322">
        <v>0.25</v>
      </c>
      <c r="Y93" s="321">
        <v>0.25</v>
      </c>
      <c r="Z93" s="323">
        <v>0.25</v>
      </c>
      <c r="AA93" s="298"/>
      <c r="AB93" s="299"/>
      <c r="AC93" s="299"/>
      <c r="AD93" s="299"/>
      <c r="AE93" s="299"/>
      <c r="AF93" s="299"/>
      <c r="AG93" s="299"/>
      <c r="AH93" s="299"/>
      <c r="AI93" s="299"/>
      <c r="AJ93" s="299"/>
      <c r="AK93" s="299"/>
      <c r="AL93" s="299"/>
      <c r="AM93" s="299"/>
      <c r="AN93" s="299"/>
      <c r="AO93" s="299"/>
      <c r="AP93" s="299"/>
      <c r="AQ93" s="299"/>
      <c r="AR93" s="299"/>
      <c r="AS93" s="299"/>
      <c r="AT93" s="299"/>
      <c r="AU93" s="299"/>
      <c r="AV93" s="299"/>
      <c r="AW93" s="299"/>
      <c r="AX93" s="299"/>
      <c r="AY93" s="299"/>
      <c r="AZ93" s="299"/>
      <c r="BA93" s="299"/>
      <c r="BB93" s="299"/>
      <c r="BC93" s="300"/>
      <c r="BD93" s="301" t="s">
        <v>699</v>
      </c>
      <c r="BS93" s="89" t="s">
        <v>204</v>
      </c>
      <c r="BT93" s="89" t="s">
        <v>205</v>
      </c>
      <c r="BU93" s="90" t="s">
        <v>743</v>
      </c>
      <c r="BV93" s="87" t="s">
        <v>742</v>
      </c>
      <c r="DH93" s="7" t="s">
        <v>748</v>
      </c>
      <c r="DI93" s="7" t="s">
        <v>84</v>
      </c>
      <c r="DJ93" s="7" t="s">
        <v>223</v>
      </c>
      <c r="DK93" s="7" t="s">
        <v>224</v>
      </c>
      <c r="DL93" s="7" t="s">
        <v>234</v>
      </c>
      <c r="DQ93" s="7" t="s">
        <v>743</v>
      </c>
      <c r="DR93" s="7" t="s">
        <v>742</v>
      </c>
      <c r="EL93" s="831" t="s">
        <v>747</v>
      </c>
      <c r="EM93" s="318" t="s">
        <v>745</v>
      </c>
      <c r="EN93" s="274" t="s">
        <v>746</v>
      </c>
      <c r="EO93" s="274">
        <v>1</v>
      </c>
      <c r="EP93" s="274">
        <v>1</v>
      </c>
      <c r="EQ93" s="329">
        <v>1</v>
      </c>
      <c r="ER93" s="329">
        <v>1</v>
      </c>
      <c r="ES93" s="329">
        <v>1</v>
      </c>
      <c r="ET93" s="828">
        <v>1</v>
      </c>
    </row>
    <row r="94" spans="1:150" ht="48" customHeight="1" thickBot="1" x14ac:dyDescent="0.25">
      <c r="A94" s="277" t="s">
        <v>53</v>
      </c>
      <c r="B94" s="430" t="s">
        <v>54</v>
      </c>
      <c r="C94" s="431" t="s">
        <v>55</v>
      </c>
      <c r="D94" s="431"/>
      <c r="E94" s="8" t="s">
        <v>718</v>
      </c>
      <c r="F94" s="281" t="str">
        <f t="shared" si="26"/>
        <v>E1.P_F</v>
      </c>
      <c r="G94" s="566" t="s">
        <v>126</v>
      </c>
      <c r="H94" s="566" t="s">
        <v>224</v>
      </c>
      <c r="I94" s="464"/>
      <c r="J94" s="459" t="s">
        <v>167</v>
      </c>
      <c r="K94" s="374" t="str">
        <f t="shared" si="27"/>
        <v>E1.P_F.MR2</v>
      </c>
      <c r="L94" s="513" t="s">
        <v>205</v>
      </c>
      <c r="M94" s="514" t="s">
        <v>532</v>
      </c>
      <c r="N94" s="389">
        <v>2598</v>
      </c>
      <c r="O94" s="428">
        <v>3100</v>
      </c>
      <c r="P94" s="567" t="s">
        <v>112</v>
      </c>
      <c r="Q94" s="402" t="str">
        <f t="shared" si="28"/>
        <v>E1.P_F.MR2-MP04-1</v>
      </c>
      <c r="R94" s="477" t="s">
        <v>749</v>
      </c>
      <c r="S94" s="337" t="s">
        <v>532</v>
      </c>
      <c r="T94" s="338">
        <v>492</v>
      </c>
      <c r="U94" s="339">
        <v>600</v>
      </c>
      <c r="V94" s="338" t="s">
        <v>67</v>
      </c>
      <c r="W94" s="503">
        <v>519</v>
      </c>
      <c r="X94" s="568">
        <v>546</v>
      </c>
      <c r="Y94" s="503">
        <v>573</v>
      </c>
      <c r="Z94" s="569">
        <v>600</v>
      </c>
      <c r="AA94" s="298"/>
      <c r="AB94" s="299"/>
      <c r="AC94" s="299"/>
      <c r="AD94" s="299"/>
      <c r="AE94" s="299"/>
      <c r="AF94" s="299"/>
      <c r="AG94" s="299"/>
      <c r="AH94" s="299"/>
      <c r="AI94" s="299"/>
      <c r="AJ94" s="299"/>
      <c r="AK94" s="299"/>
      <c r="AL94" s="299"/>
      <c r="AM94" s="299"/>
      <c r="AN94" s="299"/>
      <c r="AO94" s="299"/>
      <c r="AP94" s="299"/>
      <c r="AQ94" s="299"/>
      <c r="AR94" s="299"/>
      <c r="AS94" s="299"/>
      <c r="AT94" s="299"/>
      <c r="AU94" s="299"/>
      <c r="AV94" s="299"/>
      <c r="AW94" s="299"/>
      <c r="AX94" s="299"/>
      <c r="AY94" s="299"/>
      <c r="AZ94" s="299"/>
      <c r="BA94" s="299"/>
      <c r="BB94" s="299"/>
      <c r="BC94" s="300"/>
      <c r="BD94" s="301" t="s">
        <v>699</v>
      </c>
      <c r="BS94" s="89" t="s">
        <v>204</v>
      </c>
      <c r="BT94" s="89" t="s">
        <v>205</v>
      </c>
      <c r="BU94" s="90" t="s">
        <v>747</v>
      </c>
      <c r="BV94" s="87" t="s">
        <v>745</v>
      </c>
      <c r="DH94" s="7" t="s">
        <v>751</v>
      </c>
      <c r="DI94" s="7" t="s">
        <v>84</v>
      </c>
      <c r="DJ94" s="7" t="s">
        <v>223</v>
      </c>
      <c r="DK94" s="7" t="s">
        <v>224</v>
      </c>
      <c r="DL94" s="7" t="s">
        <v>234</v>
      </c>
      <c r="DQ94" s="7" t="s">
        <v>747</v>
      </c>
      <c r="DR94" s="7" t="s">
        <v>745</v>
      </c>
      <c r="EL94" s="831" t="s">
        <v>750</v>
      </c>
      <c r="EM94" s="318" t="s">
        <v>749</v>
      </c>
      <c r="EN94" s="274" t="s">
        <v>532</v>
      </c>
      <c r="EO94" s="274">
        <v>492</v>
      </c>
      <c r="EP94" s="274">
        <v>600</v>
      </c>
      <c r="EQ94" s="275">
        <v>519</v>
      </c>
      <c r="ER94" s="275">
        <v>546</v>
      </c>
      <c r="ES94" s="275">
        <v>573</v>
      </c>
      <c r="ET94" s="829">
        <v>600</v>
      </c>
    </row>
    <row r="95" spans="1:150" ht="86.25" customHeight="1" x14ac:dyDescent="0.2">
      <c r="A95" s="277" t="s">
        <v>53</v>
      </c>
      <c r="B95" s="452" t="s">
        <v>54</v>
      </c>
      <c r="C95" s="453" t="s">
        <v>55</v>
      </c>
      <c r="D95" s="432" t="s">
        <v>694</v>
      </c>
      <c r="E95" s="3" t="s">
        <v>752</v>
      </c>
      <c r="F95" s="433" t="str">
        <f t="shared" si="26"/>
        <v>E1.P_G</v>
      </c>
      <c r="G95" s="434" t="s">
        <v>136</v>
      </c>
      <c r="H95" s="570" t="s">
        <v>245</v>
      </c>
      <c r="I95" s="405" t="s">
        <v>753</v>
      </c>
      <c r="J95" s="436" t="s">
        <v>61</v>
      </c>
      <c r="K95" s="399" t="str">
        <f t="shared" si="27"/>
        <v>E1.P_G.MR1</v>
      </c>
      <c r="L95" s="361" t="s">
        <v>220</v>
      </c>
      <c r="M95" s="362" t="s">
        <v>754</v>
      </c>
      <c r="N95" s="363">
        <v>1</v>
      </c>
      <c r="O95" s="247">
        <v>3</v>
      </c>
      <c r="P95" s="365" t="s">
        <v>64</v>
      </c>
      <c r="Q95" s="366" t="str">
        <f t="shared" si="28"/>
        <v>E1.P_G.MR1-MP01-1</v>
      </c>
      <c r="R95" s="418" t="s">
        <v>755</v>
      </c>
      <c r="S95" s="370" t="s">
        <v>756</v>
      </c>
      <c r="T95" s="369">
        <v>0</v>
      </c>
      <c r="U95" s="370">
        <v>1</v>
      </c>
      <c r="V95" s="369" t="s">
        <v>67</v>
      </c>
      <c r="W95" s="255">
        <v>0</v>
      </c>
      <c r="X95" s="256">
        <v>0.6</v>
      </c>
      <c r="Y95" s="257">
        <v>0.4</v>
      </c>
      <c r="Z95" s="372">
        <v>0</v>
      </c>
      <c r="AA95" s="438">
        <f>124327000-4327000</f>
        <v>120000000</v>
      </c>
      <c r="AB95" s="439"/>
      <c r="AC95" s="439">
        <v>0</v>
      </c>
      <c r="AD95" s="439"/>
      <c r="AE95" s="439"/>
      <c r="AF95" s="439"/>
      <c r="AG95" s="439">
        <f t="shared" ref="AG95" si="41">SUM(AA95:AF95)</f>
        <v>120000000</v>
      </c>
      <c r="AH95" s="439">
        <f t="shared" ref="AH95:AT95" si="42">+AA95</f>
        <v>120000000</v>
      </c>
      <c r="AI95" s="439">
        <f t="shared" si="42"/>
        <v>0</v>
      </c>
      <c r="AJ95" s="439">
        <f t="shared" si="42"/>
        <v>0</v>
      </c>
      <c r="AK95" s="439">
        <f t="shared" si="42"/>
        <v>0</v>
      </c>
      <c r="AL95" s="439">
        <f t="shared" si="42"/>
        <v>0</v>
      </c>
      <c r="AM95" s="439">
        <f t="shared" si="42"/>
        <v>0</v>
      </c>
      <c r="AN95" s="439">
        <f t="shared" si="42"/>
        <v>120000000</v>
      </c>
      <c r="AO95" s="439">
        <f t="shared" si="42"/>
        <v>120000000</v>
      </c>
      <c r="AP95" s="439">
        <f t="shared" si="42"/>
        <v>0</v>
      </c>
      <c r="AQ95" s="439">
        <f t="shared" si="42"/>
        <v>0</v>
      </c>
      <c r="AR95" s="439">
        <f t="shared" si="42"/>
        <v>0</v>
      </c>
      <c r="AS95" s="439">
        <f t="shared" si="42"/>
        <v>0</v>
      </c>
      <c r="AT95" s="439">
        <f t="shared" si="42"/>
        <v>0</v>
      </c>
      <c r="AU95" s="439">
        <f t="shared" ref="AU95" si="43">SUM(AO95:AT95)</f>
        <v>120000000</v>
      </c>
      <c r="AV95" s="439">
        <f t="shared" ref="AV95:BA95" si="44">+AO95</f>
        <v>120000000</v>
      </c>
      <c r="AW95" s="439">
        <f t="shared" si="44"/>
        <v>0</v>
      </c>
      <c r="AX95" s="439">
        <f t="shared" si="44"/>
        <v>0</v>
      </c>
      <c r="AY95" s="439">
        <f t="shared" si="44"/>
        <v>0</v>
      </c>
      <c r="AZ95" s="439">
        <f t="shared" si="44"/>
        <v>0</v>
      </c>
      <c r="BA95" s="439">
        <f t="shared" si="44"/>
        <v>0</v>
      </c>
      <c r="BB95" s="439">
        <f t="shared" ref="BB95" si="45">SUM(AV95:BA95)</f>
        <v>120000000</v>
      </c>
      <c r="BC95" s="440">
        <f t="shared" ref="BC95" si="46">+BB95+AU95+AN95+AG95</f>
        <v>480000000</v>
      </c>
      <c r="BD95" s="301" t="s">
        <v>699</v>
      </c>
      <c r="BS95" s="89" t="s">
        <v>204</v>
      </c>
      <c r="BT95" s="89" t="s">
        <v>205</v>
      </c>
      <c r="BU95" s="90" t="s">
        <v>750</v>
      </c>
      <c r="BV95" s="87" t="s">
        <v>749</v>
      </c>
      <c r="DH95" s="7" t="s">
        <v>758</v>
      </c>
      <c r="DI95" s="7" t="s">
        <v>84</v>
      </c>
      <c r="DJ95" s="7" t="s">
        <v>223</v>
      </c>
      <c r="DK95" s="7" t="s">
        <v>224</v>
      </c>
      <c r="DL95" s="7" t="s">
        <v>234</v>
      </c>
      <c r="DQ95" s="7" t="s">
        <v>750</v>
      </c>
      <c r="DR95" s="7" t="s">
        <v>749</v>
      </c>
      <c r="EL95" s="831" t="s">
        <v>757</v>
      </c>
      <c r="EM95" s="318" t="s">
        <v>755</v>
      </c>
      <c r="EN95" s="274" t="s">
        <v>756</v>
      </c>
      <c r="EO95" s="274">
        <v>0</v>
      </c>
      <c r="EP95" s="274">
        <v>1</v>
      </c>
      <c r="EQ95" s="275">
        <v>0</v>
      </c>
      <c r="ER95" s="276">
        <v>0.6</v>
      </c>
      <c r="ES95" s="276">
        <v>0.4</v>
      </c>
      <c r="ET95" s="829">
        <v>0</v>
      </c>
    </row>
    <row r="96" spans="1:150" ht="51" customHeight="1" x14ac:dyDescent="0.2">
      <c r="A96" s="277" t="s">
        <v>53</v>
      </c>
      <c r="B96" s="430" t="s">
        <v>54</v>
      </c>
      <c r="C96" s="431" t="s">
        <v>55</v>
      </c>
      <c r="D96" s="431"/>
      <c r="E96" s="8" t="s">
        <v>752</v>
      </c>
      <c r="F96" s="281" t="str">
        <f t="shared" si="26"/>
        <v>E1.P_G</v>
      </c>
      <c r="G96" s="571" t="s">
        <v>136</v>
      </c>
      <c r="H96" s="512" t="s">
        <v>245</v>
      </c>
      <c r="I96" s="444"/>
      <c r="J96" s="284" t="s">
        <v>61</v>
      </c>
      <c r="K96" s="285" t="str">
        <f t="shared" si="27"/>
        <v>E1.P_G.MR1</v>
      </c>
      <c r="L96" s="410" t="s">
        <v>220</v>
      </c>
      <c r="M96" s="411" t="s">
        <v>754</v>
      </c>
      <c r="N96" s="375">
        <v>1</v>
      </c>
      <c r="O96" s="288">
        <v>3</v>
      </c>
      <c r="P96" s="377" t="s">
        <v>87</v>
      </c>
      <c r="Q96" s="378" t="str">
        <f t="shared" si="28"/>
        <v>E1.P_G.MR1-MP02-1</v>
      </c>
      <c r="R96" s="422" t="s">
        <v>759</v>
      </c>
      <c r="S96" s="294" t="s">
        <v>760</v>
      </c>
      <c r="T96" s="293">
        <v>0</v>
      </c>
      <c r="U96" s="294">
        <v>1</v>
      </c>
      <c r="V96" s="293" t="s">
        <v>67</v>
      </c>
      <c r="W96" s="295">
        <v>0</v>
      </c>
      <c r="X96" s="322">
        <v>0.25</v>
      </c>
      <c r="Y96" s="315">
        <v>0.5</v>
      </c>
      <c r="Z96" s="323">
        <v>0.25</v>
      </c>
      <c r="AA96" s="298"/>
      <c r="AB96" s="299"/>
      <c r="AC96" s="299"/>
      <c r="AD96" s="299"/>
      <c r="AE96" s="299"/>
      <c r="AF96" s="299"/>
      <c r="AG96" s="299"/>
      <c r="AH96" s="299"/>
      <c r="AI96" s="299"/>
      <c r="AJ96" s="299"/>
      <c r="AK96" s="299"/>
      <c r="AL96" s="299"/>
      <c r="AM96" s="299"/>
      <c r="AN96" s="299"/>
      <c r="AO96" s="299"/>
      <c r="AP96" s="299"/>
      <c r="AQ96" s="299"/>
      <c r="AR96" s="299"/>
      <c r="AS96" s="299"/>
      <c r="AT96" s="299"/>
      <c r="AU96" s="299"/>
      <c r="AV96" s="299"/>
      <c r="AW96" s="299"/>
      <c r="AX96" s="299"/>
      <c r="AY96" s="299"/>
      <c r="AZ96" s="299"/>
      <c r="BA96" s="299"/>
      <c r="BB96" s="299"/>
      <c r="BC96" s="300"/>
      <c r="BD96" s="301" t="s">
        <v>699</v>
      </c>
      <c r="BS96" s="87" t="s">
        <v>219</v>
      </c>
      <c r="BT96" s="87" t="s">
        <v>220</v>
      </c>
      <c r="BU96" s="90" t="s">
        <v>757</v>
      </c>
      <c r="BV96" s="87" t="s">
        <v>755</v>
      </c>
      <c r="DH96" s="7" t="s">
        <v>762</v>
      </c>
      <c r="DI96" s="7" t="s">
        <v>84</v>
      </c>
      <c r="DJ96" s="7" t="s">
        <v>244</v>
      </c>
      <c r="DK96" s="7" t="s">
        <v>245</v>
      </c>
      <c r="DL96" s="7" t="s">
        <v>243</v>
      </c>
      <c r="DQ96" s="7" t="s">
        <v>757</v>
      </c>
      <c r="DR96" s="7" t="s">
        <v>755</v>
      </c>
      <c r="EL96" s="831" t="s">
        <v>761</v>
      </c>
      <c r="EM96" s="318" t="s">
        <v>759</v>
      </c>
      <c r="EN96" s="274" t="s">
        <v>760</v>
      </c>
      <c r="EO96" s="274">
        <v>0</v>
      </c>
      <c r="EP96" s="274">
        <v>1</v>
      </c>
      <c r="EQ96" s="275">
        <v>0</v>
      </c>
      <c r="ER96" s="329">
        <v>0.25</v>
      </c>
      <c r="ES96" s="276">
        <v>0.5</v>
      </c>
      <c r="ET96" s="828">
        <v>0.25</v>
      </c>
    </row>
    <row r="97" spans="1:150" ht="63" customHeight="1" thickBot="1" x14ac:dyDescent="0.25">
      <c r="A97" s="277" t="s">
        <v>53</v>
      </c>
      <c r="B97" s="430" t="s">
        <v>54</v>
      </c>
      <c r="C97" s="431" t="s">
        <v>55</v>
      </c>
      <c r="D97" s="431"/>
      <c r="E97" s="8" t="s">
        <v>752</v>
      </c>
      <c r="F97" s="281" t="str">
        <f t="shared" si="26"/>
        <v>E1.P_G</v>
      </c>
      <c r="G97" s="571" t="s">
        <v>136</v>
      </c>
      <c r="H97" s="512" t="s">
        <v>245</v>
      </c>
      <c r="I97" s="448"/>
      <c r="J97" s="341" t="s">
        <v>61</v>
      </c>
      <c r="K97" s="285" t="str">
        <f t="shared" si="27"/>
        <v>E1.P_G.MR1</v>
      </c>
      <c r="L97" s="410" t="s">
        <v>220</v>
      </c>
      <c r="M97" s="427" t="s">
        <v>754</v>
      </c>
      <c r="N97" s="389">
        <v>1</v>
      </c>
      <c r="O97" s="428">
        <v>3</v>
      </c>
      <c r="P97" s="391" t="s">
        <v>99</v>
      </c>
      <c r="Q97" s="392" t="str">
        <f t="shared" si="28"/>
        <v>E1.P_G.MR1-MP03-1</v>
      </c>
      <c r="R97" s="429" t="s">
        <v>763</v>
      </c>
      <c r="S97" s="350" t="s">
        <v>764</v>
      </c>
      <c r="T97" s="351">
        <v>8</v>
      </c>
      <c r="U97" s="352">
        <v>8</v>
      </c>
      <c r="V97" s="351" t="s">
        <v>102</v>
      </c>
      <c r="W97" s="353">
        <v>2</v>
      </c>
      <c r="X97" s="354">
        <v>2</v>
      </c>
      <c r="Y97" s="353">
        <v>2</v>
      </c>
      <c r="Z97" s="355">
        <v>2</v>
      </c>
      <c r="AA97" s="298"/>
      <c r="AB97" s="299"/>
      <c r="AC97" s="299"/>
      <c r="AD97" s="299"/>
      <c r="AE97" s="299"/>
      <c r="AF97" s="299"/>
      <c r="AG97" s="299"/>
      <c r="AH97" s="299"/>
      <c r="AI97" s="299"/>
      <c r="AJ97" s="299"/>
      <c r="AK97" s="299"/>
      <c r="AL97" s="299"/>
      <c r="AM97" s="299"/>
      <c r="AN97" s="299"/>
      <c r="AO97" s="299"/>
      <c r="AP97" s="299"/>
      <c r="AQ97" s="299"/>
      <c r="AR97" s="299"/>
      <c r="AS97" s="299"/>
      <c r="AT97" s="299"/>
      <c r="AU97" s="299"/>
      <c r="AV97" s="299"/>
      <c r="AW97" s="299"/>
      <c r="AX97" s="299"/>
      <c r="AY97" s="299"/>
      <c r="AZ97" s="299"/>
      <c r="BA97" s="299"/>
      <c r="BB97" s="299"/>
      <c r="BC97" s="300"/>
      <c r="BD97" s="301" t="s">
        <v>699</v>
      </c>
      <c r="BS97" s="89" t="s">
        <v>219</v>
      </c>
      <c r="BT97" s="89" t="s">
        <v>220</v>
      </c>
      <c r="BU97" s="90" t="s">
        <v>761</v>
      </c>
      <c r="BV97" s="87" t="s">
        <v>759</v>
      </c>
      <c r="DH97" s="7" t="s">
        <v>766</v>
      </c>
      <c r="DI97" s="7" t="s">
        <v>84</v>
      </c>
      <c r="DJ97" s="7" t="s">
        <v>244</v>
      </c>
      <c r="DK97" s="7" t="s">
        <v>245</v>
      </c>
      <c r="DL97" s="7" t="s">
        <v>243</v>
      </c>
      <c r="DQ97" s="7" t="s">
        <v>761</v>
      </c>
      <c r="DR97" s="7" t="s">
        <v>759</v>
      </c>
      <c r="EL97" s="831" t="s">
        <v>765</v>
      </c>
      <c r="EM97" s="318" t="s">
        <v>763</v>
      </c>
      <c r="EN97" s="274" t="s">
        <v>764</v>
      </c>
      <c r="EO97" s="274">
        <v>8</v>
      </c>
      <c r="EP97" s="274">
        <v>8</v>
      </c>
      <c r="EQ97" s="275">
        <v>2</v>
      </c>
      <c r="ER97" s="275">
        <v>2</v>
      </c>
      <c r="ES97" s="275">
        <v>2</v>
      </c>
      <c r="ET97" s="829">
        <v>2</v>
      </c>
    </row>
    <row r="98" spans="1:150" ht="113.25" customHeight="1" thickBot="1" x14ac:dyDescent="0.25">
      <c r="A98" s="277" t="s">
        <v>53</v>
      </c>
      <c r="B98" s="430" t="s">
        <v>54</v>
      </c>
      <c r="C98" s="431" t="s">
        <v>55</v>
      </c>
      <c r="D98" s="431"/>
      <c r="E98" s="8" t="s">
        <v>752</v>
      </c>
      <c r="F98" s="281" t="str">
        <f t="shared" si="26"/>
        <v>E1.P_G</v>
      </c>
      <c r="G98" s="572" t="s">
        <v>136</v>
      </c>
      <c r="H98" s="573" t="s">
        <v>245</v>
      </c>
      <c r="I98" s="574" t="s">
        <v>767</v>
      </c>
      <c r="J98" s="575" t="s">
        <v>167</v>
      </c>
      <c r="K98" s="576" t="str">
        <f t="shared" si="27"/>
        <v>E1.P_G.MR2</v>
      </c>
      <c r="L98" s="577" t="s">
        <v>232</v>
      </c>
      <c r="M98" s="578" t="s">
        <v>754</v>
      </c>
      <c r="N98" s="579">
        <v>1</v>
      </c>
      <c r="O98" s="580">
        <v>1</v>
      </c>
      <c r="P98" s="581" t="s">
        <v>64</v>
      </c>
      <c r="Q98" s="582" t="str">
        <f t="shared" si="28"/>
        <v>E1.P_G.MR2-MP01-1</v>
      </c>
      <c r="R98" s="583" t="s">
        <v>768</v>
      </c>
      <c r="S98" s="584" t="s">
        <v>769</v>
      </c>
      <c r="T98" s="585">
        <v>0</v>
      </c>
      <c r="U98" s="586">
        <v>1</v>
      </c>
      <c r="V98" s="585" t="s">
        <v>67</v>
      </c>
      <c r="W98" s="587">
        <v>0.25</v>
      </c>
      <c r="X98" s="588">
        <v>0.25</v>
      </c>
      <c r="Y98" s="587">
        <v>0.25</v>
      </c>
      <c r="Z98" s="589">
        <v>0.25</v>
      </c>
      <c r="AA98" s="298"/>
      <c r="AB98" s="299"/>
      <c r="AC98" s="299"/>
      <c r="AD98" s="299"/>
      <c r="AE98" s="299"/>
      <c r="AF98" s="299"/>
      <c r="AG98" s="299"/>
      <c r="AH98" s="299"/>
      <c r="AI98" s="299"/>
      <c r="AJ98" s="299"/>
      <c r="AK98" s="299"/>
      <c r="AL98" s="299"/>
      <c r="AM98" s="299"/>
      <c r="AN98" s="299"/>
      <c r="AO98" s="299"/>
      <c r="AP98" s="299"/>
      <c r="AQ98" s="299"/>
      <c r="AR98" s="299"/>
      <c r="AS98" s="299"/>
      <c r="AT98" s="299"/>
      <c r="AU98" s="299"/>
      <c r="AV98" s="299"/>
      <c r="AW98" s="299"/>
      <c r="AX98" s="299"/>
      <c r="AY98" s="299"/>
      <c r="AZ98" s="299"/>
      <c r="BA98" s="299"/>
      <c r="BB98" s="299"/>
      <c r="BC98" s="300"/>
      <c r="BD98" s="301" t="s">
        <v>699</v>
      </c>
      <c r="BS98" s="89" t="s">
        <v>219</v>
      </c>
      <c r="BT98" s="89" t="s">
        <v>220</v>
      </c>
      <c r="BU98" s="90" t="s">
        <v>765</v>
      </c>
      <c r="BV98" s="87" t="s">
        <v>763</v>
      </c>
      <c r="DH98" s="7" t="s">
        <v>771</v>
      </c>
      <c r="DI98" s="7" t="s">
        <v>84</v>
      </c>
      <c r="DJ98" s="7" t="s">
        <v>244</v>
      </c>
      <c r="DK98" s="7" t="s">
        <v>245</v>
      </c>
      <c r="DL98" s="7" t="s">
        <v>243</v>
      </c>
      <c r="DQ98" s="7" t="s">
        <v>765</v>
      </c>
      <c r="DR98" s="7" t="s">
        <v>763</v>
      </c>
      <c r="EL98" s="831" t="s">
        <v>770</v>
      </c>
      <c r="EM98" s="318" t="s">
        <v>768</v>
      </c>
      <c r="EN98" s="274" t="s">
        <v>769</v>
      </c>
      <c r="EO98" s="274">
        <v>0</v>
      </c>
      <c r="EP98" s="274">
        <v>1</v>
      </c>
      <c r="EQ98" s="329">
        <v>0.25</v>
      </c>
      <c r="ER98" s="329">
        <v>0.25</v>
      </c>
      <c r="ES98" s="329">
        <v>0.25</v>
      </c>
      <c r="ET98" s="828">
        <v>0.25</v>
      </c>
    </row>
    <row r="99" spans="1:150" ht="111.75" customHeight="1" x14ac:dyDescent="0.2">
      <c r="A99" s="277" t="s">
        <v>53</v>
      </c>
      <c r="B99" s="430" t="s">
        <v>54</v>
      </c>
      <c r="C99" s="431" t="s">
        <v>55</v>
      </c>
      <c r="D99" s="432" t="s">
        <v>694</v>
      </c>
      <c r="E99" s="3" t="s">
        <v>772</v>
      </c>
      <c r="F99" s="433" t="str">
        <f t="shared" si="26"/>
        <v>E1.P_H</v>
      </c>
      <c r="G99" s="434" t="s">
        <v>146</v>
      </c>
      <c r="H99" s="362" t="s">
        <v>265</v>
      </c>
      <c r="I99" s="590" t="s">
        <v>773</v>
      </c>
      <c r="J99" s="436" t="s">
        <v>61</v>
      </c>
      <c r="K99" s="244" t="str">
        <f t="shared" si="27"/>
        <v>E1.P_H.MR1</v>
      </c>
      <c r="L99" s="245" t="s">
        <v>241</v>
      </c>
      <c r="M99" s="246" t="s">
        <v>774</v>
      </c>
      <c r="N99" s="363">
        <v>952</v>
      </c>
      <c r="O99" s="247">
        <v>952</v>
      </c>
      <c r="P99" s="377" t="s">
        <v>64</v>
      </c>
      <c r="Q99" s="366" t="str">
        <f t="shared" si="28"/>
        <v>E1.P_H.MR1-MP01-1</v>
      </c>
      <c r="R99" s="418" t="s">
        <v>775</v>
      </c>
      <c r="S99" s="370" t="s">
        <v>776</v>
      </c>
      <c r="T99" s="369">
        <v>0</v>
      </c>
      <c r="U99" s="370">
        <v>1</v>
      </c>
      <c r="V99" s="369" t="s">
        <v>67</v>
      </c>
      <c r="W99" s="563">
        <v>0.25</v>
      </c>
      <c r="X99" s="564">
        <v>0.25</v>
      </c>
      <c r="Y99" s="563">
        <v>0.25</v>
      </c>
      <c r="Z99" s="565">
        <v>0.25</v>
      </c>
      <c r="AA99" s="591">
        <f>15000000+14957800+70042200</f>
        <v>100000000</v>
      </c>
      <c r="AB99" s="592"/>
      <c r="AC99" s="592">
        <v>0</v>
      </c>
      <c r="AD99" s="592"/>
      <c r="AE99" s="592"/>
      <c r="AF99" s="592"/>
      <c r="AG99" s="592">
        <f>SUM(AA99:AF99)</f>
        <v>100000000</v>
      </c>
      <c r="AH99" s="592">
        <f t="shared" ref="AH99:AT99" si="47">+AA99</f>
        <v>100000000</v>
      </c>
      <c r="AI99" s="592">
        <f t="shared" si="47"/>
        <v>0</v>
      </c>
      <c r="AJ99" s="592">
        <f t="shared" si="47"/>
        <v>0</v>
      </c>
      <c r="AK99" s="592">
        <f t="shared" si="47"/>
        <v>0</v>
      </c>
      <c r="AL99" s="592">
        <f t="shared" si="47"/>
        <v>0</v>
      </c>
      <c r="AM99" s="592">
        <f t="shared" si="47"/>
        <v>0</v>
      </c>
      <c r="AN99" s="592">
        <f t="shared" si="47"/>
        <v>100000000</v>
      </c>
      <c r="AO99" s="592">
        <f t="shared" si="47"/>
        <v>100000000</v>
      </c>
      <c r="AP99" s="592">
        <f t="shared" si="47"/>
        <v>0</v>
      </c>
      <c r="AQ99" s="592">
        <f t="shared" si="47"/>
        <v>0</v>
      </c>
      <c r="AR99" s="592">
        <f t="shared" si="47"/>
        <v>0</v>
      </c>
      <c r="AS99" s="592">
        <f t="shared" si="47"/>
        <v>0</v>
      </c>
      <c r="AT99" s="592">
        <f t="shared" si="47"/>
        <v>0</v>
      </c>
      <c r="AU99" s="592">
        <f t="shared" ref="AU99" si="48">SUM(AO99:AT99)</f>
        <v>100000000</v>
      </c>
      <c r="AV99" s="592">
        <f t="shared" ref="AV99:BA99" si="49">+AO99</f>
        <v>100000000</v>
      </c>
      <c r="AW99" s="592">
        <f t="shared" si="49"/>
        <v>0</v>
      </c>
      <c r="AX99" s="592">
        <f t="shared" si="49"/>
        <v>0</v>
      </c>
      <c r="AY99" s="592">
        <f t="shared" si="49"/>
        <v>0</v>
      </c>
      <c r="AZ99" s="592">
        <f t="shared" si="49"/>
        <v>0</v>
      </c>
      <c r="BA99" s="592">
        <f t="shared" si="49"/>
        <v>0</v>
      </c>
      <c r="BB99" s="592">
        <f t="shared" ref="BB99" si="50">SUM(AV99:BA99)</f>
        <v>100000000</v>
      </c>
      <c r="BC99" s="593">
        <f t="shared" ref="BC99" si="51">+BB99+AU99+AN99+AG99</f>
        <v>400000000</v>
      </c>
      <c r="BD99" s="301" t="s">
        <v>699</v>
      </c>
      <c r="BS99" s="87" t="s">
        <v>231</v>
      </c>
      <c r="BT99" s="87" t="s">
        <v>232</v>
      </c>
      <c r="BU99" s="90" t="s">
        <v>770</v>
      </c>
      <c r="BV99" s="87" t="s">
        <v>768</v>
      </c>
      <c r="DH99" s="7" t="s">
        <v>778</v>
      </c>
      <c r="DI99" s="7" t="s">
        <v>84</v>
      </c>
      <c r="DJ99" s="7" t="s">
        <v>244</v>
      </c>
      <c r="DK99" s="7" t="s">
        <v>245</v>
      </c>
      <c r="DL99" s="7" t="s">
        <v>254</v>
      </c>
      <c r="DQ99" s="7" t="s">
        <v>770</v>
      </c>
      <c r="DR99" s="7" t="s">
        <v>768</v>
      </c>
      <c r="EL99" s="831" t="s">
        <v>777</v>
      </c>
      <c r="EM99" s="318" t="s">
        <v>775</v>
      </c>
      <c r="EN99" s="274" t="s">
        <v>776</v>
      </c>
      <c r="EO99" s="274">
        <v>0</v>
      </c>
      <c r="EP99" s="274">
        <v>1</v>
      </c>
      <c r="EQ99" s="329">
        <v>0.25</v>
      </c>
      <c r="ER99" s="329">
        <v>0.25</v>
      </c>
      <c r="ES99" s="329">
        <v>0.25</v>
      </c>
      <c r="ET99" s="828">
        <v>0.25</v>
      </c>
    </row>
    <row r="100" spans="1:150" ht="70.5" customHeight="1" x14ac:dyDescent="0.2">
      <c r="A100" s="277" t="s">
        <v>53</v>
      </c>
      <c r="B100" s="430" t="s">
        <v>54</v>
      </c>
      <c r="C100" s="431" t="s">
        <v>55</v>
      </c>
      <c r="D100" s="431"/>
      <c r="E100" s="8" t="s">
        <v>772</v>
      </c>
      <c r="F100" s="281" t="str">
        <f t="shared" si="26"/>
        <v>E1.P_H</v>
      </c>
      <c r="G100" s="454" t="s">
        <v>146</v>
      </c>
      <c r="H100" s="411" t="s">
        <v>265</v>
      </c>
      <c r="I100" s="594"/>
      <c r="J100" s="284" t="s">
        <v>61</v>
      </c>
      <c r="K100" s="285" t="str">
        <f t="shared" si="27"/>
        <v>E1.P_H.MR1</v>
      </c>
      <c r="L100" s="513" t="s">
        <v>241</v>
      </c>
      <c r="M100" s="514" t="s">
        <v>774</v>
      </c>
      <c r="N100" s="375">
        <v>952</v>
      </c>
      <c r="O100" s="288">
        <v>952</v>
      </c>
      <c r="P100" s="377" t="s">
        <v>87</v>
      </c>
      <c r="Q100" s="378" t="str">
        <f t="shared" si="28"/>
        <v>E1.P_H.MR1-MP02-1</v>
      </c>
      <c r="R100" s="422" t="s">
        <v>779</v>
      </c>
      <c r="S100" s="294" t="s">
        <v>780</v>
      </c>
      <c r="T100" s="293">
        <v>0</v>
      </c>
      <c r="U100" s="294">
        <v>1</v>
      </c>
      <c r="V100" s="293" t="s">
        <v>67</v>
      </c>
      <c r="W100" s="321">
        <v>0.25</v>
      </c>
      <c r="X100" s="322">
        <v>0.25</v>
      </c>
      <c r="Y100" s="321">
        <v>0.25</v>
      </c>
      <c r="Z100" s="323">
        <v>0.25</v>
      </c>
      <c r="AA100" s="298"/>
      <c r="AB100" s="299"/>
      <c r="AC100" s="299"/>
      <c r="AD100" s="299"/>
      <c r="AE100" s="299"/>
      <c r="AF100" s="299"/>
      <c r="AG100" s="299"/>
      <c r="AH100" s="299"/>
      <c r="AI100" s="299"/>
      <c r="AJ100" s="299"/>
      <c r="AK100" s="299"/>
      <c r="AL100" s="299"/>
      <c r="AM100" s="299"/>
      <c r="AN100" s="299"/>
      <c r="AO100" s="299"/>
      <c r="AP100" s="299"/>
      <c r="AQ100" s="299"/>
      <c r="AR100" s="299"/>
      <c r="AS100" s="299"/>
      <c r="AT100" s="299"/>
      <c r="AU100" s="299"/>
      <c r="AV100" s="299"/>
      <c r="AW100" s="299"/>
      <c r="AX100" s="299"/>
      <c r="AY100" s="299"/>
      <c r="AZ100" s="299"/>
      <c r="BA100" s="299"/>
      <c r="BB100" s="299"/>
      <c r="BC100" s="300"/>
      <c r="BD100" s="301" t="s">
        <v>699</v>
      </c>
      <c r="BS100" s="87" t="s">
        <v>240</v>
      </c>
      <c r="BT100" s="87" t="s">
        <v>241</v>
      </c>
      <c r="BU100" s="90" t="s">
        <v>777</v>
      </c>
      <c r="BV100" s="87" t="s">
        <v>775</v>
      </c>
      <c r="DH100" s="7" t="s">
        <v>782</v>
      </c>
      <c r="DI100" s="7" t="s">
        <v>84</v>
      </c>
      <c r="DJ100" s="7" t="s">
        <v>264</v>
      </c>
      <c r="DK100" s="7" t="s">
        <v>265</v>
      </c>
      <c r="DL100" s="7" t="s">
        <v>263</v>
      </c>
      <c r="DQ100" s="7" t="s">
        <v>777</v>
      </c>
      <c r="DR100" s="7" t="s">
        <v>775</v>
      </c>
      <c r="EL100" s="831" t="s">
        <v>781</v>
      </c>
      <c r="EM100" s="318" t="s">
        <v>779</v>
      </c>
      <c r="EN100" s="274" t="s">
        <v>780</v>
      </c>
      <c r="EO100" s="274">
        <v>0</v>
      </c>
      <c r="EP100" s="274">
        <v>1</v>
      </c>
      <c r="EQ100" s="329">
        <v>0.25</v>
      </c>
      <c r="ER100" s="329">
        <v>0.25</v>
      </c>
      <c r="ES100" s="329">
        <v>0.25</v>
      </c>
      <c r="ET100" s="828">
        <v>0.25</v>
      </c>
    </row>
    <row r="101" spans="1:150" ht="84.75" customHeight="1" x14ac:dyDescent="0.2">
      <c r="A101" s="277" t="s">
        <v>53</v>
      </c>
      <c r="B101" s="430" t="s">
        <v>54</v>
      </c>
      <c r="C101" s="431" t="s">
        <v>55</v>
      </c>
      <c r="D101" s="431"/>
      <c r="E101" s="8" t="s">
        <v>772</v>
      </c>
      <c r="F101" s="281" t="str">
        <f t="shared" si="26"/>
        <v>E1.P_H</v>
      </c>
      <c r="G101" s="454" t="s">
        <v>146</v>
      </c>
      <c r="H101" s="411" t="s">
        <v>265</v>
      </c>
      <c r="I101" s="594"/>
      <c r="J101" s="284" t="s">
        <v>61</v>
      </c>
      <c r="K101" s="285" t="str">
        <f t="shared" si="27"/>
        <v>E1.P_H.MR1</v>
      </c>
      <c r="L101" s="513" t="s">
        <v>241</v>
      </c>
      <c r="M101" s="514" t="s">
        <v>774</v>
      </c>
      <c r="N101" s="375">
        <v>952</v>
      </c>
      <c r="O101" s="288">
        <v>952</v>
      </c>
      <c r="P101" s="377" t="s">
        <v>99</v>
      </c>
      <c r="Q101" s="378" t="str">
        <f t="shared" si="28"/>
        <v>E1.P_H.MR1-MP03-1</v>
      </c>
      <c r="R101" s="422" t="s">
        <v>783</v>
      </c>
      <c r="S101" s="294" t="s">
        <v>784</v>
      </c>
      <c r="T101" s="293">
        <v>0</v>
      </c>
      <c r="U101" s="320">
        <v>1</v>
      </c>
      <c r="V101" s="319" t="s">
        <v>67</v>
      </c>
      <c r="W101" s="321">
        <v>0.25</v>
      </c>
      <c r="X101" s="322">
        <v>0.25</v>
      </c>
      <c r="Y101" s="321">
        <v>0.25</v>
      </c>
      <c r="Z101" s="323">
        <v>0.25</v>
      </c>
      <c r="AA101" s="324"/>
      <c r="AB101" s="325"/>
      <c r="AC101" s="325"/>
      <c r="AD101" s="325"/>
      <c r="AE101" s="325"/>
      <c r="AF101" s="325"/>
      <c r="AG101" s="325"/>
      <c r="AH101" s="325"/>
      <c r="AI101" s="325"/>
      <c r="AJ101" s="325"/>
      <c r="AK101" s="325"/>
      <c r="AL101" s="325"/>
      <c r="AM101" s="325"/>
      <c r="AN101" s="325"/>
      <c r="AO101" s="325"/>
      <c r="AP101" s="325"/>
      <c r="AQ101" s="325"/>
      <c r="AR101" s="325"/>
      <c r="AS101" s="325"/>
      <c r="AT101" s="325"/>
      <c r="AU101" s="325"/>
      <c r="AV101" s="325"/>
      <c r="AW101" s="325"/>
      <c r="AX101" s="325"/>
      <c r="AY101" s="325"/>
      <c r="AZ101" s="325"/>
      <c r="BA101" s="325"/>
      <c r="BB101" s="325"/>
      <c r="BC101" s="326"/>
      <c r="BD101" s="301" t="s">
        <v>699</v>
      </c>
      <c r="BS101" s="89" t="s">
        <v>240</v>
      </c>
      <c r="BT101" s="89" t="s">
        <v>241</v>
      </c>
      <c r="BU101" s="90" t="s">
        <v>781</v>
      </c>
      <c r="BV101" s="87" t="s">
        <v>779</v>
      </c>
      <c r="DH101" s="7" t="s">
        <v>786</v>
      </c>
      <c r="DI101" s="7" t="s">
        <v>84</v>
      </c>
      <c r="DJ101" s="7" t="s">
        <v>264</v>
      </c>
      <c r="DK101" s="7" t="s">
        <v>265</v>
      </c>
      <c r="DL101" s="7" t="s">
        <v>263</v>
      </c>
      <c r="DQ101" s="7" t="s">
        <v>781</v>
      </c>
      <c r="DR101" s="7" t="s">
        <v>779</v>
      </c>
      <c r="EL101" s="831" t="s">
        <v>785</v>
      </c>
      <c r="EM101" s="318" t="s">
        <v>783</v>
      </c>
      <c r="EN101" s="274" t="s">
        <v>784</v>
      </c>
      <c r="EO101" s="274">
        <v>0</v>
      </c>
      <c r="EP101" s="329">
        <v>100</v>
      </c>
      <c r="EQ101" s="329">
        <v>25</v>
      </c>
      <c r="ER101" s="329">
        <v>25</v>
      </c>
      <c r="ES101" s="329">
        <v>25</v>
      </c>
      <c r="ET101" s="828">
        <v>25</v>
      </c>
    </row>
    <row r="102" spans="1:150" ht="61.5" customHeight="1" x14ac:dyDescent="0.2">
      <c r="A102" s="277" t="s">
        <v>53</v>
      </c>
      <c r="B102" s="430" t="s">
        <v>54</v>
      </c>
      <c r="C102" s="431" t="s">
        <v>55</v>
      </c>
      <c r="D102" s="431"/>
      <c r="E102" s="8" t="s">
        <v>772</v>
      </c>
      <c r="F102" s="281" t="str">
        <f t="shared" si="26"/>
        <v>E1.P_H</v>
      </c>
      <c r="G102" s="454" t="s">
        <v>146</v>
      </c>
      <c r="H102" s="411" t="s">
        <v>265</v>
      </c>
      <c r="I102" s="594"/>
      <c r="J102" s="284" t="s">
        <v>61</v>
      </c>
      <c r="K102" s="285" t="str">
        <f t="shared" si="27"/>
        <v>E1.P_H.MR1</v>
      </c>
      <c r="L102" s="513" t="s">
        <v>241</v>
      </c>
      <c r="M102" s="514" t="s">
        <v>774</v>
      </c>
      <c r="N102" s="375">
        <v>952</v>
      </c>
      <c r="O102" s="288">
        <v>952</v>
      </c>
      <c r="P102" s="377" t="s">
        <v>112</v>
      </c>
      <c r="Q102" s="378" t="str">
        <f t="shared" si="28"/>
        <v>E1.P_H.MR1-MP04-1</v>
      </c>
      <c r="R102" s="422" t="s">
        <v>787</v>
      </c>
      <c r="S102" s="294" t="s">
        <v>788</v>
      </c>
      <c r="T102" s="293">
        <v>1</v>
      </c>
      <c r="U102" s="294">
        <v>1</v>
      </c>
      <c r="V102" s="293" t="s">
        <v>102</v>
      </c>
      <c r="W102" s="321">
        <v>0.25</v>
      </c>
      <c r="X102" s="322">
        <v>0.25</v>
      </c>
      <c r="Y102" s="321">
        <v>0.25</v>
      </c>
      <c r="Z102" s="323">
        <v>0.25</v>
      </c>
      <c r="AA102" s="298"/>
      <c r="AB102" s="299"/>
      <c r="AC102" s="299"/>
      <c r="AD102" s="299"/>
      <c r="AE102" s="299"/>
      <c r="AF102" s="299"/>
      <c r="AG102" s="299"/>
      <c r="AH102" s="299"/>
      <c r="AI102" s="299"/>
      <c r="AJ102" s="299"/>
      <c r="AK102" s="299"/>
      <c r="AL102" s="299"/>
      <c r="AM102" s="299"/>
      <c r="AN102" s="299"/>
      <c r="AO102" s="299"/>
      <c r="AP102" s="299"/>
      <c r="AQ102" s="299"/>
      <c r="AR102" s="299"/>
      <c r="AS102" s="299"/>
      <c r="AT102" s="299"/>
      <c r="AU102" s="299"/>
      <c r="AV102" s="299"/>
      <c r="AW102" s="299"/>
      <c r="AX102" s="299"/>
      <c r="AY102" s="299"/>
      <c r="AZ102" s="299"/>
      <c r="BA102" s="299"/>
      <c r="BB102" s="299"/>
      <c r="BC102" s="300"/>
      <c r="BD102" s="301" t="s">
        <v>699</v>
      </c>
      <c r="BS102" s="89" t="s">
        <v>240</v>
      </c>
      <c r="BT102" s="89" t="s">
        <v>241</v>
      </c>
      <c r="BU102" s="90" t="s">
        <v>785</v>
      </c>
      <c r="BV102" s="87" t="s">
        <v>783</v>
      </c>
      <c r="DH102" s="7" t="s">
        <v>790</v>
      </c>
      <c r="DI102" s="7" t="s">
        <v>84</v>
      </c>
      <c r="DJ102" s="7" t="s">
        <v>264</v>
      </c>
      <c r="DK102" s="7" t="s">
        <v>265</v>
      </c>
      <c r="DL102" s="7" t="s">
        <v>263</v>
      </c>
      <c r="DQ102" s="7" t="s">
        <v>785</v>
      </c>
      <c r="DR102" s="7" t="s">
        <v>783</v>
      </c>
      <c r="EL102" s="831" t="s">
        <v>789</v>
      </c>
      <c r="EM102" s="318" t="s">
        <v>787</v>
      </c>
      <c r="EN102" s="274" t="s">
        <v>788</v>
      </c>
      <c r="EO102" s="274">
        <v>1</v>
      </c>
      <c r="EP102" s="274">
        <v>1</v>
      </c>
      <c r="EQ102" s="329">
        <v>1</v>
      </c>
      <c r="ER102" s="329">
        <v>1</v>
      </c>
      <c r="ES102" s="329">
        <v>1</v>
      </c>
      <c r="ET102" s="828">
        <v>1</v>
      </c>
    </row>
    <row r="103" spans="1:150" ht="45.75" customHeight="1" x14ac:dyDescent="0.2">
      <c r="A103" s="277" t="s">
        <v>53</v>
      </c>
      <c r="B103" s="430" t="s">
        <v>54</v>
      </c>
      <c r="C103" s="431" t="s">
        <v>55</v>
      </c>
      <c r="D103" s="431"/>
      <c r="E103" s="8" t="s">
        <v>772</v>
      </c>
      <c r="F103" s="281" t="str">
        <f t="shared" si="26"/>
        <v>E1.P_H</v>
      </c>
      <c r="G103" s="454" t="s">
        <v>146</v>
      </c>
      <c r="H103" s="411" t="s">
        <v>265</v>
      </c>
      <c r="I103" s="594"/>
      <c r="J103" s="284" t="s">
        <v>61</v>
      </c>
      <c r="K103" s="285" t="str">
        <f t="shared" si="27"/>
        <v>E1.P_H.MR1</v>
      </c>
      <c r="L103" s="513" t="s">
        <v>241</v>
      </c>
      <c r="M103" s="514" t="s">
        <v>774</v>
      </c>
      <c r="N103" s="375">
        <v>952</v>
      </c>
      <c r="O103" s="288">
        <v>952</v>
      </c>
      <c r="P103" s="377" t="s">
        <v>122</v>
      </c>
      <c r="Q103" s="378" t="str">
        <f t="shared" si="28"/>
        <v>E1.P_H.MR1-MP05-1</v>
      </c>
      <c r="R103" s="422" t="s">
        <v>791</v>
      </c>
      <c r="S103" s="314" t="s">
        <v>792</v>
      </c>
      <c r="T103" s="293">
        <v>3</v>
      </c>
      <c r="U103" s="294">
        <v>3</v>
      </c>
      <c r="V103" s="293" t="s">
        <v>102</v>
      </c>
      <c r="W103" s="315">
        <v>0.5</v>
      </c>
      <c r="X103" s="330">
        <v>0.5</v>
      </c>
      <c r="Y103" s="295">
        <v>1</v>
      </c>
      <c r="Z103" s="297">
        <v>1</v>
      </c>
      <c r="AA103" s="298"/>
      <c r="AB103" s="299"/>
      <c r="AC103" s="299"/>
      <c r="AD103" s="299"/>
      <c r="AE103" s="299"/>
      <c r="AF103" s="299"/>
      <c r="AG103" s="299"/>
      <c r="AH103" s="299"/>
      <c r="AI103" s="299"/>
      <c r="AJ103" s="299"/>
      <c r="AK103" s="299"/>
      <c r="AL103" s="299"/>
      <c r="AM103" s="299"/>
      <c r="AN103" s="299"/>
      <c r="AO103" s="299"/>
      <c r="AP103" s="299"/>
      <c r="AQ103" s="299"/>
      <c r="AR103" s="299"/>
      <c r="AS103" s="299"/>
      <c r="AT103" s="299"/>
      <c r="AU103" s="299"/>
      <c r="AV103" s="299"/>
      <c r="AW103" s="299"/>
      <c r="AX103" s="299"/>
      <c r="AY103" s="299"/>
      <c r="AZ103" s="299"/>
      <c r="BA103" s="299"/>
      <c r="BB103" s="299"/>
      <c r="BC103" s="300"/>
      <c r="BD103" s="301" t="s">
        <v>699</v>
      </c>
      <c r="BS103" s="89" t="s">
        <v>240</v>
      </c>
      <c r="BT103" s="89" t="s">
        <v>241</v>
      </c>
      <c r="BU103" s="90" t="s">
        <v>789</v>
      </c>
      <c r="BV103" s="87" t="s">
        <v>787</v>
      </c>
      <c r="DH103" s="7" t="s">
        <v>794</v>
      </c>
      <c r="DI103" s="7" t="s">
        <v>84</v>
      </c>
      <c r="DJ103" s="7" t="s">
        <v>264</v>
      </c>
      <c r="DK103" s="7" t="s">
        <v>265</v>
      </c>
      <c r="DL103" s="7" t="s">
        <v>263</v>
      </c>
      <c r="DQ103" s="7" t="s">
        <v>789</v>
      </c>
      <c r="DR103" s="7" t="s">
        <v>787</v>
      </c>
      <c r="EL103" s="831" t="s">
        <v>793</v>
      </c>
      <c r="EM103" s="318" t="s">
        <v>791</v>
      </c>
      <c r="EN103" s="274" t="s">
        <v>792</v>
      </c>
      <c r="EO103" s="274">
        <v>3</v>
      </c>
      <c r="EP103" s="274">
        <v>3</v>
      </c>
      <c r="EQ103" s="276">
        <v>3</v>
      </c>
      <c r="ER103" s="276">
        <v>3</v>
      </c>
      <c r="ES103" s="275">
        <v>3</v>
      </c>
      <c r="ET103" s="829">
        <v>3</v>
      </c>
    </row>
    <row r="104" spans="1:150" ht="63.75" customHeight="1" x14ac:dyDescent="0.2">
      <c r="A104" s="277" t="s">
        <v>53</v>
      </c>
      <c r="B104" s="430" t="s">
        <v>54</v>
      </c>
      <c r="C104" s="431" t="s">
        <v>55</v>
      </c>
      <c r="D104" s="431"/>
      <c r="E104" s="8" t="s">
        <v>772</v>
      </c>
      <c r="F104" s="281" t="str">
        <f t="shared" si="26"/>
        <v>E1.P_H</v>
      </c>
      <c r="G104" s="454" t="s">
        <v>146</v>
      </c>
      <c r="H104" s="411" t="s">
        <v>265</v>
      </c>
      <c r="I104" s="594"/>
      <c r="J104" s="284" t="s">
        <v>61</v>
      </c>
      <c r="K104" s="285" t="str">
        <f t="shared" si="27"/>
        <v>E1.P_H.MR1</v>
      </c>
      <c r="L104" s="513" t="s">
        <v>241</v>
      </c>
      <c r="M104" s="514" t="s">
        <v>774</v>
      </c>
      <c r="N104" s="375">
        <v>952</v>
      </c>
      <c r="O104" s="288">
        <v>952</v>
      </c>
      <c r="P104" s="377" t="s">
        <v>132</v>
      </c>
      <c r="Q104" s="378" t="str">
        <f t="shared" si="28"/>
        <v>E1.P_H.MR1-MP06-1</v>
      </c>
      <c r="R104" s="422" t="s">
        <v>795</v>
      </c>
      <c r="S104" s="294" t="s">
        <v>796</v>
      </c>
      <c r="T104" s="293">
        <v>0</v>
      </c>
      <c r="U104" s="320">
        <v>1</v>
      </c>
      <c r="V104" s="319" t="s">
        <v>67</v>
      </c>
      <c r="W104" s="321">
        <v>0.25</v>
      </c>
      <c r="X104" s="322">
        <v>0.25</v>
      </c>
      <c r="Y104" s="321">
        <v>0.25</v>
      </c>
      <c r="Z104" s="323">
        <v>0.25</v>
      </c>
      <c r="AA104" s="324"/>
      <c r="AB104" s="325"/>
      <c r="AC104" s="325"/>
      <c r="AD104" s="325"/>
      <c r="AE104" s="325"/>
      <c r="AF104" s="325"/>
      <c r="AG104" s="325"/>
      <c r="AH104" s="325"/>
      <c r="AI104" s="325"/>
      <c r="AJ104" s="325"/>
      <c r="AK104" s="325"/>
      <c r="AL104" s="325"/>
      <c r="AM104" s="325"/>
      <c r="AN104" s="325"/>
      <c r="AO104" s="325"/>
      <c r="AP104" s="325"/>
      <c r="AQ104" s="325"/>
      <c r="AR104" s="325"/>
      <c r="AS104" s="325"/>
      <c r="AT104" s="325"/>
      <c r="AU104" s="325"/>
      <c r="AV104" s="325"/>
      <c r="AW104" s="325"/>
      <c r="AX104" s="325"/>
      <c r="AY104" s="325"/>
      <c r="AZ104" s="325"/>
      <c r="BA104" s="325"/>
      <c r="BB104" s="325"/>
      <c r="BC104" s="326"/>
      <c r="BD104" s="301" t="s">
        <v>699</v>
      </c>
      <c r="BS104" s="89" t="s">
        <v>240</v>
      </c>
      <c r="BT104" s="89" t="s">
        <v>241</v>
      </c>
      <c r="BU104" s="90" t="s">
        <v>793</v>
      </c>
      <c r="BV104" s="87" t="s">
        <v>791</v>
      </c>
      <c r="DH104" s="7" t="s">
        <v>798</v>
      </c>
      <c r="DI104" s="7" t="s">
        <v>84</v>
      </c>
      <c r="DJ104" s="7" t="s">
        <v>264</v>
      </c>
      <c r="DK104" s="7" t="s">
        <v>265</v>
      </c>
      <c r="DL104" s="7" t="s">
        <v>263</v>
      </c>
      <c r="DQ104" s="7" t="s">
        <v>793</v>
      </c>
      <c r="DR104" s="7" t="s">
        <v>791</v>
      </c>
      <c r="EL104" s="831" t="s">
        <v>797</v>
      </c>
      <c r="EM104" s="318" t="s">
        <v>795</v>
      </c>
      <c r="EN104" s="274" t="s">
        <v>796</v>
      </c>
      <c r="EO104" s="274">
        <v>0</v>
      </c>
      <c r="EP104" s="329">
        <v>100</v>
      </c>
      <c r="EQ104" s="329">
        <v>25</v>
      </c>
      <c r="ER104" s="329">
        <v>25</v>
      </c>
      <c r="ES104" s="329">
        <v>25</v>
      </c>
      <c r="ET104" s="828">
        <v>25</v>
      </c>
    </row>
    <row r="105" spans="1:150" ht="64.5" customHeight="1" thickBot="1" x14ac:dyDescent="0.25">
      <c r="A105" s="277" t="s">
        <v>53</v>
      </c>
      <c r="B105" s="430" t="s">
        <v>54</v>
      </c>
      <c r="C105" s="431" t="s">
        <v>55</v>
      </c>
      <c r="D105" s="431"/>
      <c r="E105" s="8" t="s">
        <v>772</v>
      </c>
      <c r="F105" s="281" t="str">
        <f t="shared" si="26"/>
        <v>E1.P_H</v>
      </c>
      <c r="G105" s="566" t="s">
        <v>146</v>
      </c>
      <c r="H105" s="427" t="s">
        <v>265</v>
      </c>
      <c r="I105" s="594"/>
      <c r="J105" s="341" t="s">
        <v>61</v>
      </c>
      <c r="K105" s="401" t="str">
        <f t="shared" si="27"/>
        <v>E1.P_H.MR1</v>
      </c>
      <c r="L105" s="549" t="s">
        <v>241</v>
      </c>
      <c r="M105" s="550" t="s">
        <v>774</v>
      </c>
      <c r="N105" s="389">
        <v>952</v>
      </c>
      <c r="O105" s="428">
        <v>952</v>
      </c>
      <c r="P105" s="377" t="s">
        <v>142</v>
      </c>
      <c r="Q105" s="392" t="str">
        <f t="shared" si="28"/>
        <v>E1.P_H.MR1-MP07-1</v>
      </c>
      <c r="R105" s="477" t="s">
        <v>799</v>
      </c>
      <c r="S105" s="339" t="s">
        <v>653</v>
      </c>
      <c r="T105" s="351">
        <v>0</v>
      </c>
      <c r="U105" s="352">
        <v>1</v>
      </c>
      <c r="V105" s="351" t="s">
        <v>67</v>
      </c>
      <c r="W105" s="395">
        <v>0.25</v>
      </c>
      <c r="X105" s="396">
        <v>0.25</v>
      </c>
      <c r="Y105" s="395">
        <v>0.25</v>
      </c>
      <c r="Z105" s="397">
        <v>0.25</v>
      </c>
      <c r="AA105" s="298"/>
      <c r="AB105" s="299"/>
      <c r="AC105" s="299"/>
      <c r="AD105" s="299"/>
      <c r="AE105" s="299"/>
      <c r="AF105" s="299"/>
      <c r="AG105" s="299"/>
      <c r="AH105" s="299"/>
      <c r="AI105" s="299"/>
      <c r="AJ105" s="299"/>
      <c r="AK105" s="299"/>
      <c r="AL105" s="299"/>
      <c r="AM105" s="299"/>
      <c r="AN105" s="299"/>
      <c r="AO105" s="299"/>
      <c r="AP105" s="299"/>
      <c r="AQ105" s="299"/>
      <c r="AR105" s="299"/>
      <c r="AS105" s="299"/>
      <c r="AT105" s="299"/>
      <c r="AU105" s="299"/>
      <c r="AV105" s="299"/>
      <c r="AW105" s="299"/>
      <c r="AX105" s="299"/>
      <c r="AY105" s="299"/>
      <c r="AZ105" s="299"/>
      <c r="BA105" s="299"/>
      <c r="BB105" s="299"/>
      <c r="BC105" s="300"/>
      <c r="BD105" s="301" t="s">
        <v>699</v>
      </c>
      <c r="BS105" s="89" t="s">
        <v>240</v>
      </c>
      <c r="BT105" s="89" t="s">
        <v>241</v>
      </c>
      <c r="BU105" s="90" t="s">
        <v>797</v>
      </c>
      <c r="BV105" s="87" t="s">
        <v>795</v>
      </c>
      <c r="DH105" s="7" t="s">
        <v>801</v>
      </c>
      <c r="DI105" s="7" t="s">
        <v>84</v>
      </c>
      <c r="DJ105" s="7" t="s">
        <v>264</v>
      </c>
      <c r="DK105" s="7" t="s">
        <v>265</v>
      </c>
      <c r="DL105" s="7" t="s">
        <v>263</v>
      </c>
      <c r="DQ105" s="7" t="s">
        <v>797</v>
      </c>
      <c r="DR105" s="7" t="s">
        <v>795</v>
      </c>
      <c r="EL105" s="831" t="s">
        <v>800</v>
      </c>
      <c r="EM105" s="318" t="s">
        <v>799</v>
      </c>
      <c r="EN105" s="274" t="s">
        <v>653</v>
      </c>
      <c r="EO105" s="274">
        <v>0</v>
      </c>
      <c r="EP105" s="274">
        <v>1</v>
      </c>
      <c r="EQ105" s="329">
        <v>0.25</v>
      </c>
      <c r="ER105" s="329">
        <v>0.25</v>
      </c>
      <c r="ES105" s="329">
        <v>0.25</v>
      </c>
      <c r="ET105" s="828">
        <v>0.25</v>
      </c>
    </row>
    <row r="106" spans="1:150" ht="117" customHeight="1" x14ac:dyDescent="0.2">
      <c r="A106" s="277" t="s">
        <v>53</v>
      </c>
      <c r="B106" s="430" t="s">
        <v>54</v>
      </c>
      <c r="C106" s="431" t="s">
        <v>55</v>
      </c>
      <c r="D106" s="238" t="s">
        <v>694</v>
      </c>
      <c r="E106" s="3" t="s">
        <v>802</v>
      </c>
      <c r="F106" s="433" t="str">
        <f t="shared" si="26"/>
        <v>E1.P_I</v>
      </c>
      <c r="G106" s="434" t="s">
        <v>160</v>
      </c>
      <c r="H106" s="479" t="s">
        <v>279</v>
      </c>
      <c r="I106" s="405" t="s">
        <v>803</v>
      </c>
      <c r="J106" s="436" t="s">
        <v>61</v>
      </c>
      <c r="K106" s="399" t="str">
        <f t="shared" si="27"/>
        <v>E1.P_I.MR1</v>
      </c>
      <c r="L106" s="361" t="s">
        <v>252</v>
      </c>
      <c r="M106" s="246" t="s">
        <v>804</v>
      </c>
      <c r="N106" s="363">
        <v>164</v>
      </c>
      <c r="O106" s="247">
        <v>131</v>
      </c>
      <c r="P106" s="377" t="s">
        <v>64</v>
      </c>
      <c r="Q106" s="366" t="str">
        <f t="shared" si="28"/>
        <v>E1.P_I.MR1-MP01-1</v>
      </c>
      <c r="R106" s="418" t="s">
        <v>805</v>
      </c>
      <c r="S106" s="370" t="s">
        <v>806</v>
      </c>
      <c r="T106" s="369">
        <v>164</v>
      </c>
      <c r="U106" s="370">
        <v>131</v>
      </c>
      <c r="V106" s="369" t="s">
        <v>807</v>
      </c>
      <c r="W106" s="255">
        <v>164</v>
      </c>
      <c r="X106" s="371">
        <v>154</v>
      </c>
      <c r="Y106" s="255">
        <v>144</v>
      </c>
      <c r="Z106" s="372">
        <v>131</v>
      </c>
      <c r="AA106" s="591">
        <f>14957800+42200+264000000</f>
        <v>279000000</v>
      </c>
      <c r="AB106" s="592"/>
      <c r="AC106" s="592">
        <v>0</v>
      </c>
      <c r="AD106" s="592"/>
      <c r="AE106" s="592"/>
      <c r="AF106" s="592"/>
      <c r="AG106" s="592">
        <f t="shared" ref="AG106" si="52">SUM(AA106:AF106)</f>
        <v>279000000</v>
      </c>
      <c r="AH106" s="592">
        <f t="shared" ref="AH106:AT106" si="53">+AA106</f>
        <v>279000000</v>
      </c>
      <c r="AI106" s="592">
        <f t="shared" si="53"/>
        <v>0</v>
      </c>
      <c r="AJ106" s="592">
        <f t="shared" si="53"/>
        <v>0</v>
      </c>
      <c r="AK106" s="592">
        <f t="shared" si="53"/>
        <v>0</v>
      </c>
      <c r="AL106" s="592">
        <f t="shared" si="53"/>
        <v>0</v>
      </c>
      <c r="AM106" s="592">
        <f t="shared" si="53"/>
        <v>0</v>
      </c>
      <c r="AN106" s="592">
        <f t="shared" si="53"/>
        <v>279000000</v>
      </c>
      <c r="AO106" s="592">
        <f t="shared" si="53"/>
        <v>279000000</v>
      </c>
      <c r="AP106" s="592">
        <f t="shared" si="53"/>
        <v>0</v>
      </c>
      <c r="AQ106" s="592">
        <f t="shared" si="53"/>
        <v>0</v>
      </c>
      <c r="AR106" s="592">
        <f t="shared" si="53"/>
        <v>0</v>
      </c>
      <c r="AS106" s="592">
        <f t="shared" si="53"/>
        <v>0</v>
      </c>
      <c r="AT106" s="592">
        <f t="shared" si="53"/>
        <v>0</v>
      </c>
      <c r="AU106" s="592">
        <f t="shared" ref="AU106" si="54">SUM(AO106:AT106)</f>
        <v>279000000</v>
      </c>
      <c r="AV106" s="592">
        <f t="shared" ref="AV106:BA106" si="55">+AO106</f>
        <v>279000000</v>
      </c>
      <c r="AW106" s="592">
        <f t="shared" si="55"/>
        <v>0</v>
      </c>
      <c r="AX106" s="592">
        <f t="shared" si="55"/>
        <v>0</v>
      </c>
      <c r="AY106" s="592">
        <f t="shared" si="55"/>
        <v>0</v>
      </c>
      <c r="AZ106" s="592">
        <f t="shared" si="55"/>
        <v>0</v>
      </c>
      <c r="BA106" s="592">
        <f t="shared" si="55"/>
        <v>0</v>
      </c>
      <c r="BB106" s="592">
        <f t="shared" ref="BB106" si="56">SUM(AV106:BA106)</f>
        <v>279000000</v>
      </c>
      <c r="BC106" s="593">
        <f t="shared" ref="BC106" si="57">+BB106+AU106+AN106+AG106</f>
        <v>1116000000</v>
      </c>
      <c r="BD106" s="301" t="s">
        <v>699</v>
      </c>
      <c r="BS106" s="89" t="s">
        <v>240</v>
      </c>
      <c r="BT106" s="89" t="s">
        <v>241</v>
      </c>
      <c r="BU106" s="90" t="s">
        <v>800</v>
      </c>
      <c r="BV106" s="87" t="s">
        <v>799</v>
      </c>
      <c r="DH106" s="7" t="s">
        <v>809</v>
      </c>
      <c r="DI106" s="7" t="s">
        <v>84</v>
      </c>
      <c r="DJ106" s="7" t="s">
        <v>264</v>
      </c>
      <c r="DK106" s="7" t="s">
        <v>265</v>
      </c>
      <c r="DL106" s="7" t="s">
        <v>263</v>
      </c>
      <c r="DQ106" s="7" t="s">
        <v>800</v>
      </c>
      <c r="DR106" s="7" t="s">
        <v>799</v>
      </c>
      <c r="EL106" s="831" t="s">
        <v>808</v>
      </c>
      <c r="EM106" s="318" t="s">
        <v>805</v>
      </c>
      <c r="EN106" s="274" t="s">
        <v>806</v>
      </c>
      <c r="EO106" s="274">
        <v>164</v>
      </c>
      <c r="EP106" s="274">
        <v>131</v>
      </c>
      <c r="EQ106" s="275">
        <v>164</v>
      </c>
      <c r="ER106" s="275">
        <v>154</v>
      </c>
      <c r="ES106" s="275">
        <v>144</v>
      </c>
      <c r="ET106" s="829">
        <v>131</v>
      </c>
    </row>
    <row r="107" spans="1:150" ht="30" customHeight="1" x14ac:dyDescent="0.2">
      <c r="A107" s="277" t="s">
        <v>53</v>
      </c>
      <c r="B107" s="430" t="s">
        <v>54</v>
      </c>
      <c r="C107" s="431" t="s">
        <v>55</v>
      </c>
      <c r="D107" s="431"/>
      <c r="E107" s="8" t="s">
        <v>802</v>
      </c>
      <c r="F107" s="281" t="str">
        <f t="shared" si="26"/>
        <v>E1.P_I</v>
      </c>
      <c r="G107" s="454" t="s">
        <v>160</v>
      </c>
      <c r="H107" s="454" t="s">
        <v>279</v>
      </c>
      <c r="I107" s="444"/>
      <c r="J107" s="284" t="s">
        <v>61</v>
      </c>
      <c r="K107" s="285" t="str">
        <f t="shared" si="27"/>
        <v>E1.P_I.MR1</v>
      </c>
      <c r="L107" s="595" t="s">
        <v>252</v>
      </c>
      <c r="M107" s="596" t="s">
        <v>804</v>
      </c>
      <c r="N107" s="375">
        <v>164</v>
      </c>
      <c r="O107" s="288">
        <v>131</v>
      </c>
      <c r="P107" s="377" t="s">
        <v>87</v>
      </c>
      <c r="Q107" s="378" t="str">
        <f t="shared" si="28"/>
        <v>E1.P_I.MR1-MP02-1</v>
      </c>
      <c r="R107" s="422" t="s">
        <v>810</v>
      </c>
      <c r="S107" s="294" t="s">
        <v>811</v>
      </c>
      <c r="T107" s="293">
        <v>1</v>
      </c>
      <c r="U107" s="294">
        <v>1</v>
      </c>
      <c r="V107" s="293" t="s">
        <v>102</v>
      </c>
      <c r="W107" s="321">
        <v>0.25</v>
      </c>
      <c r="X107" s="322">
        <v>0.25</v>
      </c>
      <c r="Y107" s="321">
        <v>0.25</v>
      </c>
      <c r="Z107" s="323">
        <v>0.25</v>
      </c>
      <c r="AA107" s="298"/>
      <c r="AB107" s="299"/>
      <c r="AC107" s="299"/>
      <c r="AD107" s="299"/>
      <c r="AE107" s="299"/>
      <c r="AF107" s="299"/>
      <c r="AG107" s="299"/>
      <c r="AH107" s="299"/>
      <c r="AI107" s="299"/>
      <c r="AJ107" s="299"/>
      <c r="AK107" s="299"/>
      <c r="AL107" s="299"/>
      <c r="AM107" s="299"/>
      <c r="AN107" s="299"/>
      <c r="AO107" s="299"/>
      <c r="AP107" s="299"/>
      <c r="AQ107" s="299"/>
      <c r="AR107" s="299"/>
      <c r="AS107" s="299"/>
      <c r="AT107" s="299"/>
      <c r="AU107" s="299"/>
      <c r="AV107" s="299"/>
      <c r="AW107" s="299"/>
      <c r="AX107" s="299"/>
      <c r="AY107" s="299"/>
      <c r="AZ107" s="299"/>
      <c r="BA107" s="299"/>
      <c r="BB107" s="299"/>
      <c r="BC107" s="300"/>
      <c r="BD107" s="301" t="s">
        <v>699</v>
      </c>
      <c r="BS107" s="87" t="s">
        <v>251</v>
      </c>
      <c r="BT107" s="87" t="s">
        <v>252</v>
      </c>
      <c r="BU107" s="90" t="s">
        <v>808</v>
      </c>
      <c r="BV107" s="87" t="s">
        <v>805</v>
      </c>
      <c r="DH107" s="7" t="s">
        <v>813</v>
      </c>
      <c r="DI107" s="7" t="s">
        <v>84</v>
      </c>
      <c r="DJ107" s="7" t="s">
        <v>278</v>
      </c>
      <c r="DK107" s="7" t="s">
        <v>279</v>
      </c>
      <c r="DL107" s="7" t="s">
        <v>277</v>
      </c>
      <c r="DQ107" s="7" t="s">
        <v>808</v>
      </c>
      <c r="DR107" s="7" t="s">
        <v>805</v>
      </c>
      <c r="EL107" s="831" t="s">
        <v>812</v>
      </c>
      <c r="EM107" s="318" t="s">
        <v>810</v>
      </c>
      <c r="EN107" s="274" t="s">
        <v>811</v>
      </c>
      <c r="EO107" s="274">
        <v>1</v>
      </c>
      <c r="EP107" s="274">
        <v>1</v>
      </c>
      <c r="EQ107" s="329">
        <v>1</v>
      </c>
      <c r="ER107" s="329">
        <v>1</v>
      </c>
      <c r="ES107" s="329">
        <v>1</v>
      </c>
      <c r="ET107" s="828">
        <v>1</v>
      </c>
    </row>
    <row r="108" spans="1:150" ht="51" customHeight="1" thickBot="1" x14ac:dyDescent="0.25">
      <c r="A108" s="277" t="s">
        <v>53</v>
      </c>
      <c r="B108" s="430" t="s">
        <v>54</v>
      </c>
      <c r="C108" s="431" t="s">
        <v>55</v>
      </c>
      <c r="D108" s="431"/>
      <c r="E108" s="8" t="s">
        <v>802</v>
      </c>
      <c r="F108" s="281" t="str">
        <f t="shared" si="26"/>
        <v>E1.P_I</v>
      </c>
      <c r="G108" s="566" t="s">
        <v>160</v>
      </c>
      <c r="H108" s="566" t="s">
        <v>279</v>
      </c>
      <c r="I108" s="448"/>
      <c r="J108" s="341" t="s">
        <v>61</v>
      </c>
      <c r="K108" s="401" t="str">
        <f t="shared" si="27"/>
        <v>E1.P_I.MR1</v>
      </c>
      <c r="L108" s="597" t="s">
        <v>252</v>
      </c>
      <c r="M108" s="596" t="s">
        <v>804</v>
      </c>
      <c r="N108" s="389">
        <v>164</v>
      </c>
      <c r="O108" s="428">
        <v>131</v>
      </c>
      <c r="P108" s="377" t="s">
        <v>99</v>
      </c>
      <c r="Q108" s="392" t="str">
        <f t="shared" si="28"/>
        <v>E1.P_I.MR1-MP03-1</v>
      </c>
      <c r="R108" s="477" t="s">
        <v>814</v>
      </c>
      <c r="S108" s="339" t="s">
        <v>815</v>
      </c>
      <c r="T108" s="351">
        <v>1</v>
      </c>
      <c r="U108" s="352">
        <v>1</v>
      </c>
      <c r="V108" s="351" t="s">
        <v>102</v>
      </c>
      <c r="W108" s="395">
        <v>0.25</v>
      </c>
      <c r="X108" s="396">
        <v>0.25</v>
      </c>
      <c r="Y108" s="395">
        <v>0.25</v>
      </c>
      <c r="Z108" s="397">
        <v>0.25</v>
      </c>
      <c r="AA108" s="298"/>
      <c r="AB108" s="299"/>
      <c r="AC108" s="299"/>
      <c r="AD108" s="299"/>
      <c r="AE108" s="299"/>
      <c r="AF108" s="299"/>
      <c r="AG108" s="299"/>
      <c r="AH108" s="299"/>
      <c r="AI108" s="299"/>
      <c r="AJ108" s="299"/>
      <c r="AK108" s="299"/>
      <c r="AL108" s="299"/>
      <c r="AM108" s="299"/>
      <c r="AN108" s="299"/>
      <c r="AO108" s="299"/>
      <c r="AP108" s="299"/>
      <c r="AQ108" s="299"/>
      <c r="AR108" s="299"/>
      <c r="AS108" s="299"/>
      <c r="AT108" s="299"/>
      <c r="AU108" s="299"/>
      <c r="AV108" s="299"/>
      <c r="AW108" s="299"/>
      <c r="AX108" s="299"/>
      <c r="AY108" s="299"/>
      <c r="AZ108" s="299"/>
      <c r="BA108" s="299"/>
      <c r="BB108" s="299"/>
      <c r="BC108" s="300"/>
      <c r="BD108" s="301" t="s">
        <v>699</v>
      </c>
      <c r="BS108" s="89" t="s">
        <v>251</v>
      </c>
      <c r="BT108" s="89" t="s">
        <v>252</v>
      </c>
      <c r="BU108" s="90" t="s">
        <v>812</v>
      </c>
      <c r="BV108" s="87" t="s">
        <v>810</v>
      </c>
      <c r="DH108" s="7" t="s">
        <v>817</v>
      </c>
      <c r="DI108" s="7" t="s">
        <v>84</v>
      </c>
      <c r="DJ108" s="7" t="s">
        <v>278</v>
      </c>
      <c r="DK108" s="7" t="s">
        <v>279</v>
      </c>
      <c r="DL108" s="7" t="s">
        <v>277</v>
      </c>
      <c r="DQ108" s="7" t="s">
        <v>812</v>
      </c>
      <c r="DR108" s="7" t="s">
        <v>810</v>
      </c>
      <c r="EL108" s="831" t="s">
        <v>816</v>
      </c>
      <c r="EM108" s="318" t="s">
        <v>814</v>
      </c>
      <c r="EN108" s="274" t="s">
        <v>815</v>
      </c>
      <c r="EO108" s="274">
        <v>1</v>
      </c>
      <c r="EP108" s="274">
        <v>1</v>
      </c>
      <c r="EQ108" s="329">
        <v>1</v>
      </c>
      <c r="ER108" s="329">
        <v>1</v>
      </c>
      <c r="ES108" s="329">
        <v>1</v>
      </c>
      <c r="ET108" s="828">
        <v>1</v>
      </c>
    </row>
    <row r="109" spans="1:150" ht="145.5" customHeight="1" x14ac:dyDescent="0.2">
      <c r="A109" s="277" t="s">
        <v>53</v>
      </c>
      <c r="B109" s="430" t="s">
        <v>54</v>
      </c>
      <c r="C109" s="431" t="s">
        <v>55</v>
      </c>
      <c r="D109" s="432" t="s">
        <v>694</v>
      </c>
      <c r="E109" s="3" t="s">
        <v>818</v>
      </c>
      <c r="F109" s="433" t="str">
        <f t="shared" si="26"/>
        <v>E1.P_J</v>
      </c>
      <c r="G109" s="434" t="s">
        <v>172</v>
      </c>
      <c r="H109" s="479" t="s">
        <v>290</v>
      </c>
      <c r="I109" s="405" t="s">
        <v>819</v>
      </c>
      <c r="J109" s="436" t="s">
        <v>61</v>
      </c>
      <c r="K109" s="399" t="str">
        <f t="shared" si="27"/>
        <v>E1.P_J.MR1</v>
      </c>
      <c r="L109" s="361" t="s">
        <v>261</v>
      </c>
      <c r="M109" s="362" t="s">
        <v>532</v>
      </c>
      <c r="N109" s="363">
        <v>260</v>
      </c>
      <c r="O109" s="247">
        <v>318</v>
      </c>
      <c r="P109" s="377" t="s">
        <v>64</v>
      </c>
      <c r="Q109" s="366" t="str">
        <f t="shared" si="28"/>
        <v>E1.P_J.MR1-MP01-1</v>
      </c>
      <c r="R109" s="418" t="s">
        <v>820</v>
      </c>
      <c r="S109" s="370" t="s">
        <v>653</v>
      </c>
      <c r="T109" s="369">
        <v>0</v>
      </c>
      <c r="U109" s="370">
        <v>1</v>
      </c>
      <c r="V109" s="369" t="s">
        <v>67</v>
      </c>
      <c r="W109" s="257">
        <v>0.2</v>
      </c>
      <c r="X109" s="256">
        <v>0.3</v>
      </c>
      <c r="Y109" s="563">
        <v>0.25</v>
      </c>
      <c r="Z109" s="565">
        <v>0.25</v>
      </c>
      <c r="AA109" s="591">
        <f>78000000+22000000+78158650+61480775+360575</f>
        <v>240000000</v>
      </c>
      <c r="AB109" s="592"/>
      <c r="AC109" s="592">
        <v>0</v>
      </c>
      <c r="AD109" s="592"/>
      <c r="AE109" s="592"/>
      <c r="AF109" s="592"/>
      <c r="AG109" s="592">
        <f>SUM(AA109:AF109)</f>
        <v>240000000</v>
      </c>
      <c r="AH109" s="592">
        <f t="shared" ref="AH109:AT109" si="58">+AA109</f>
        <v>240000000</v>
      </c>
      <c r="AI109" s="592">
        <f t="shared" si="58"/>
        <v>0</v>
      </c>
      <c r="AJ109" s="592">
        <f t="shared" si="58"/>
        <v>0</v>
      </c>
      <c r="AK109" s="592">
        <f t="shared" si="58"/>
        <v>0</v>
      </c>
      <c r="AL109" s="592">
        <f t="shared" si="58"/>
        <v>0</v>
      </c>
      <c r="AM109" s="592">
        <f t="shared" si="58"/>
        <v>0</v>
      </c>
      <c r="AN109" s="592">
        <f t="shared" si="58"/>
        <v>240000000</v>
      </c>
      <c r="AO109" s="592">
        <f t="shared" si="58"/>
        <v>240000000</v>
      </c>
      <c r="AP109" s="592">
        <f t="shared" si="58"/>
        <v>0</v>
      </c>
      <c r="AQ109" s="592">
        <f t="shared" si="58"/>
        <v>0</v>
      </c>
      <c r="AR109" s="592">
        <f t="shared" si="58"/>
        <v>0</v>
      </c>
      <c r="AS109" s="592">
        <f t="shared" si="58"/>
        <v>0</v>
      </c>
      <c r="AT109" s="592">
        <f t="shared" si="58"/>
        <v>0</v>
      </c>
      <c r="AU109" s="592">
        <f t="shared" ref="AU109" si="59">SUM(AO109:AT109)</f>
        <v>240000000</v>
      </c>
      <c r="AV109" s="592">
        <f t="shared" ref="AV109:BA109" si="60">+AO109</f>
        <v>240000000</v>
      </c>
      <c r="AW109" s="592">
        <f t="shared" si="60"/>
        <v>0</v>
      </c>
      <c r="AX109" s="592">
        <f t="shared" si="60"/>
        <v>0</v>
      </c>
      <c r="AY109" s="592">
        <f t="shared" si="60"/>
        <v>0</v>
      </c>
      <c r="AZ109" s="592">
        <f t="shared" si="60"/>
        <v>0</v>
      </c>
      <c r="BA109" s="592">
        <f t="shared" si="60"/>
        <v>0</v>
      </c>
      <c r="BB109" s="592">
        <f t="shared" ref="BB109" si="61">SUM(AV109:BA109)</f>
        <v>240000000</v>
      </c>
      <c r="BC109" s="593">
        <f t="shared" ref="BC109" si="62">+BB109+AU109+AN109+AG109</f>
        <v>960000000</v>
      </c>
      <c r="BD109" s="301" t="s">
        <v>699</v>
      </c>
      <c r="BS109" s="89" t="s">
        <v>251</v>
      </c>
      <c r="BT109" s="89" t="s">
        <v>252</v>
      </c>
      <c r="BU109" s="90" t="s">
        <v>816</v>
      </c>
      <c r="BV109" s="87" t="s">
        <v>814</v>
      </c>
      <c r="DH109" s="7" t="s">
        <v>822</v>
      </c>
      <c r="DI109" s="7" t="s">
        <v>84</v>
      </c>
      <c r="DJ109" s="7" t="s">
        <v>278</v>
      </c>
      <c r="DK109" s="7" t="s">
        <v>279</v>
      </c>
      <c r="DL109" s="7" t="s">
        <v>277</v>
      </c>
      <c r="DQ109" s="7" t="s">
        <v>816</v>
      </c>
      <c r="DR109" s="7" t="s">
        <v>814</v>
      </c>
      <c r="EL109" s="831" t="s">
        <v>821</v>
      </c>
      <c r="EM109" s="318" t="s">
        <v>820</v>
      </c>
      <c r="EN109" s="274" t="s">
        <v>653</v>
      </c>
      <c r="EO109" s="274">
        <v>0</v>
      </c>
      <c r="EP109" s="274">
        <v>1</v>
      </c>
      <c r="EQ109" s="276">
        <v>0.2</v>
      </c>
      <c r="ER109" s="276">
        <v>0.3</v>
      </c>
      <c r="ES109" s="329">
        <v>0.25</v>
      </c>
      <c r="ET109" s="828">
        <v>0.25</v>
      </c>
    </row>
    <row r="110" spans="1:150" ht="66.75" customHeight="1" thickBot="1" x14ac:dyDescent="0.25">
      <c r="A110" s="277" t="s">
        <v>53</v>
      </c>
      <c r="B110" s="598" t="s">
        <v>54</v>
      </c>
      <c r="C110" s="599" t="s">
        <v>55</v>
      </c>
      <c r="D110" s="599"/>
      <c r="E110" s="21" t="s">
        <v>818</v>
      </c>
      <c r="F110" s="600" t="str">
        <f t="shared" si="26"/>
        <v>E1.P_J</v>
      </c>
      <c r="G110" s="566" t="s">
        <v>172</v>
      </c>
      <c r="H110" s="566" t="s">
        <v>290</v>
      </c>
      <c r="I110" s="497"/>
      <c r="J110" s="284" t="s">
        <v>61</v>
      </c>
      <c r="K110" s="285" t="str">
        <f t="shared" si="27"/>
        <v>E1.P_J.MR1</v>
      </c>
      <c r="L110" s="410" t="s">
        <v>261</v>
      </c>
      <c r="M110" s="411" t="s">
        <v>532</v>
      </c>
      <c r="N110" s="389">
        <v>260</v>
      </c>
      <c r="O110" s="428">
        <v>318</v>
      </c>
      <c r="P110" s="377" t="s">
        <v>87</v>
      </c>
      <c r="Q110" s="392" t="str">
        <f t="shared" si="28"/>
        <v>E1.P_J.MR1-MP02-1</v>
      </c>
      <c r="R110" s="477" t="s">
        <v>823</v>
      </c>
      <c r="S110" s="339" t="s">
        <v>653</v>
      </c>
      <c r="T110" s="351">
        <v>1</v>
      </c>
      <c r="U110" s="352">
        <v>1</v>
      </c>
      <c r="V110" s="351" t="s">
        <v>102</v>
      </c>
      <c r="W110" s="395">
        <v>0.25</v>
      </c>
      <c r="X110" s="396">
        <v>0.25</v>
      </c>
      <c r="Y110" s="395">
        <v>0.25</v>
      </c>
      <c r="Z110" s="397">
        <v>0.25</v>
      </c>
      <c r="AA110" s="601"/>
      <c r="AB110" s="602"/>
      <c r="AC110" s="602"/>
      <c r="AD110" s="602"/>
      <c r="AE110" s="602"/>
      <c r="AF110" s="602"/>
      <c r="AG110" s="602"/>
      <c r="AH110" s="602"/>
      <c r="AI110" s="602"/>
      <c r="AJ110" s="602"/>
      <c r="AK110" s="602"/>
      <c r="AL110" s="602"/>
      <c r="AM110" s="602"/>
      <c r="AN110" s="602"/>
      <c r="AO110" s="602"/>
      <c r="AP110" s="602"/>
      <c r="AQ110" s="602"/>
      <c r="AR110" s="602"/>
      <c r="AS110" s="602"/>
      <c r="AT110" s="602"/>
      <c r="AU110" s="602"/>
      <c r="AV110" s="602"/>
      <c r="AW110" s="602"/>
      <c r="AX110" s="602"/>
      <c r="AY110" s="602"/>
      <c r="AZ110" s="602"/>
      <c r="BA110" s="602"/>
      <c r="BB110" s="602"/>
      <c r="BC110" s="603"/>
      <c r="BD110" s="301" t="s">
        <v>699</v>
      </c>
      <c r="BS110" s="87" t="s">
        <v>260</v>
      </c>
      <c r="BT110" s="87" t="s">
        <v>261</v>
      </c>
      <c r="BU110" s="90" t="s">
        <v>821</v>
      </c>
      <c r="BV110" s="87" t="s">
        <v>820</v>
      </c>
      <c r="DH110" s="7" t="s">
        <v>825</v>
      </c>
      <c r="DI110" s="7" t="s">
        <v>84</v>
      </c>
      <c r="DJ110" s="7" t="s">
        <v>289</v>
      </c>
      <c r="DK110" s="7" t="s">
        <v>290</v>
      </c>
      <c r="DL110" s="7" t="s">
        <v>288</v>
      </c>
      <c r="DQ110" s="7" t="s">
        <v>821</v>
      </c>
      <c r="DR110" s="7" t="s">
        <v>820</v>
      </c>
      <c r="EL110" s="831" t="s">
        <v>824</v>
      </c>
      <c r="EM110" s="318" t="s">
        <v>823</v>
      </c>
      <c r="EN110" s="274" t="s">
        <v>653</v>
      </c>
      <c r="EO110" s="274">
        <v>1</v>
      </c>
      <c r="EP110" s="274">
        <v>1</v>
      </c>
      <c r="EQ110" s="329">
        <v>1</v>
      </c>
      <c r="ER110" s="329">
        <v>1</v>
      </c>
      <c r="ES110" s="329">
        <v>1</v>
      </c>
      <c r="ET110" s="828">
        <v>1</v>
      </c>
    </row>
    <row r="111" spans="1:150" ht="144.75" customHeight="1" x14ac:dyDescent="0.2">
      <c r="A111" s="235" t="s">
        <v>76</v>
      </c>
      <c r="B111" s="604" t="s">
        <v>77</v>
      </c>
      <c r="C111" s="605" t="s">
        <v>826</v>
      </c>
      <c r="D111" s="432" t="s">
        <v>827</v>
      </c>
      <c r="E111" s="3" t="s">
        <v>57</v>
      </c>
      <c r="F111" s="433" t="str">
        <f t="shared" si="26"/>
        <v>E2.P_A</v>
      </c>
      <c r="G111" s="606" t="s">
        <v>181</v>
      </c>
      <c r="H111" s="362" t="s">
        <v>302</v>
      </c>
      <c r="I111" s="607" t="s">
        <v>828</v>
      </c>
      <c r="J111" s="436" t="s">
        <v>61</v>
      </c>
      <c r="K111" s="399" t="str">
        <f t="shared" si="27"/>
        <v>E2.P_A.MR1</v>
      </c>
      <c r="L111" s="361" t="s">
        <v>275</v>
      </c>
      <c r="M111" s="362" t="s">
        <v>829</v>
      </c>
      <c r="N111" s="608">
        <v>4.7500000000000001E-2</v>
      </c>
      <c r="O111" s="608">
        <v>4.4999999999999998E-2</v>
      </c>
      <c r="P111" s="609" t="s">
        <v>64</v>
      </c>
      <c r="Q111" s="610" t="str">
        <f t="shared" si="28"/>
        <v>E2.P_A.MR1-MP01-1</v>
      </c>
      <c r="R111" s="418" t="s">
        <v>830</v>
      </c>
      <c r="S111" s="368" t="s">
        <v>831</v>
      </c>
      <c r="T111" s="369">
        <v>0</v>
      </c>
      <c r="U111" s="370">
        <v>1</v>
      </c>
      <c r="V111" s="369" t="s">
        <v>102</v>
      </c>
      <c r="W111" s="255">
        <v>1</v>
      </c>
      <c r="X111" s="371">
        <v>1</v>
      </c>
      <c r="Y111" s="255">
        <v>1</v>
      </c>
      <c r="Z111" s="372">
        <v>1</v>
      </c>
      <c r="AA111" s="259">
        <v>30000000</v>
      </c>
      <c r="AB111" s="260">
        <v>0</v>
      </c>
      <c r="AC111" s="260">
        <v>0</v>
      </c>
      <c r="AD111" s="260">
        <v>0</v>
      </c>
      <c r="AE111" s="260">
        <v>0</v>
      </c>
      <c r="AF111" s="260">
        <v>0</v>
      </c>
      <c r="AG111" s="260">
        <f>SUM(AA111:AF111)</f>
        <v>30000000</v>
      </c>
      <c r="AH111" s="260">
        <f t="shared" ref="AH111:AM111" si="63">AA111*1.035</f>
        <v>31049999.999999996</v>
      </c>
      <c r="AI111" s="260">
        <f t="shared" si="63"/>
        <v>0</v>
      </c>
      <c r="AJ111" s="260">
        <f t="shared" si="63"/>
        <v>0</v>
      </c>
      <c r="AK111" s="260">
        <f t="shared" si="63"/>
        <v>0</v>
      </c>
      <c r="AL111" s="260">
        <f t="shared" si="63"/>
        <v>0</v>
      </c>
      <c r="AM111" s="260">
        <f t="shared" si="63"/>
        <v>0</v>
      </c>
      <c r="AN111" s="260">
        <f t="shared" ref="AN111" si="64">SUM(AH111:AM111)</f>
        <v>31049999.999999996</v>
      </c>
      <c r="AO111" s="260">
        <f>AH111*1.035</f>
        <v>32136749.999999993</v>
      </c>
      <c r="AP111" s="260">
        <f t="shared" ref="AP111:AT111" si="65">AI111*1.035</f>
        <v>0</v>
      </c>
      <c r="AQ111" s="260">
        <f t="shared" si="65"/>
        <v>0</v>
      </c>
      <c r="AR111" s="260">
        <f t="shared" si="65"/>
        <v>0</v>
      </c>
      <c r="AS111" s="260">
        <f t="shared" si="65"/>
        <v>0</v>
      </c>
      <c r="AT111" s="260">
        <f t="shared" si="65"/>
        <v>0</v>
      </c>
      <c r="AU111" s="260">
        <f>SUM(AO111:AT111)</f>
        <v>32136749.999999993</v>
      </c>
      <c r="AV111" s="260">
        <f>AO111*1.035</f>
        <v>33261536.249999989</v>
      </c>
      <c r="AW111" s="260">
        <f t="shared" ref="AW111:BA111" si="66">AP111*1.035</f>
        <v>0</v>
      </c>
      <c r="AX111" s="260">
        <f t="shared" si="66"/>
        <v>0</v>
      </c>
      <c r="AY111" s="260">
        <f t="shared" si="66"/>
        <v>0</v>
      </c>
      <c r="AZ111" s="260">
        <f t="shared" si="66"/>
        <v>0</v>
      </c>
      <c r="BA111" s="260">
        <f t="shared" si="66"/>
        <v>0</v>
      </c>
      <c r="BB111" s="260">
        <f>SUM(AV111:BA111)</f>
        <v>33261536.249999989</v>
      </c>
      <c r="BC111" s="261">
        <f t="shared" ref="BC111" si="67">+AG111+AN111+AU111+BB111</f>
        <v>126448286.24999999</v>
      </c>
      <c r="BD111" s="301" t="s">
        <v>832</v>
      </c>
      <c r="BS111" s="89" t="s">
        <v>260</v>
      </c>
      <c r="BT111" s="89" t="s">
        <v>261</v>
      </c>
      <c r="BU111" s="90" t="s">
        <v>824</v>
      </c>
      <c r="BV111" s="87" t="s">
        <v>823</v>
      </c>
      <c r="DH111" s="7" t="s">
        <v>834</v>
      </c>
      <c r="DI111" s="7" t="s">
        <v>84</v>
      </c>
      <c r="DJ111" s="7" t="s">
        <v>289</v>
      </c>
      <c r="DK111" s="7" t="s">
        <v>290</v>
      </c>
      <c r="DL111" s="7" t="s">
        <v>288</v>
      </c>
      <c r="DQ111" s="7" t="s">
        <v>824</v>
      </c>
      <c r="DR111" s="7" t="s">
        <v>823</v>
      </c>
      <c r="EL111" s="841" t="s">
        <v>833</v>
      </c>
      <c r="EM111" s="318" t="s">
        <v>830</v>
      </c>
      <c r="EN111" s="274" t="s">
        <v>831</v>
      </c>
      <c r="EO111" s="274">
        <v>0</v>
      </c>
      <c r="EP111" s="274">
        <v>1</v>
      </c>
      <c r="EQ111" s="275">
        <v>1</v>
      </c>
      <c r="ER111" s="275">
        <v>1</v>
      </c>
      <c r="ES111" s="275">
        <v>1</v>
      </c>
      <c r="ET111" s="829">
        <v>1</v>
      </c>
    </row>
    <row r="112" spans="1:150" ht="36.75" customHeight="1" x14ac:dyDescent="0.2">
      <c r="A112" s="277" t="s">
        <v>76</v>
      </c>
      <c r="B112" s="430" t="s">
        <v>77</v>
      </c>
      <c r="C112" s="431" t="s">
        <v>826</v>
      </c>
      <c r="D112" s="431"/>
      <c r="E112" s="8" t="s">
        <v>57</v>
      </c>
      <c r="F112" s="281" t="str">
        <f t="shared" si="26"/>
        <v>E2.P_A</v>
      </c>
      <c r="G112" s="491" t="s">
        <v>181</v>
      </c>
      <c r="H112" s="611" t="s">
        <v>302</v>
      </c>
      <c r="I112" s="594"/>
      <c r="J112" s="284" t="s">
        <v>61</v>
      </c>
      <c r="K112" s="285" t="str">
        <f t="shared" si="27"/>
        <v>E2.P_A.MR1</v>
      </c>
      <c r="L112" s="410" t="s">
        <v>275</v>
      </c>
      <c r="M112" s="411" t="s">
        <v>829</v>
      </c>
      <c r="N112" s="612">
        <v>4.7500000000000001E-2</v>
      </c>
      <c r="O112" s="612">
        <v>4.4999999999999998E-2</v>
      </c>
      <c r="P112" s="377" t="s">
        <v>87</v>
      </c>
      <c r="Q112" s="378" t="str">
        <f t="shared" si="28"/>
        <v>E2.P_A.MR1-MP02-1</v>
      </c>
      <c r="R112" s="422" t="s">
        <v>835</v>
      </c>
      <c r="S112" s="314" t="s">
        <v>836</v>
      </c>
      <c r="T112" s="293">
        <v>0</v>
      </c>
      <c r="U112" s="294">
        <v>1</v>
      </c>
      <c r="V112" s="293" t="s">
        <v>102</v>
      </c>
      <c r="W112" s="295">
        <v>0</v>
      </c>
      <c r="X112" s="296">
        <v>1</v>
      </c>
      <c r="Y112" s="295">
        <v>1</v>
      </c>
      <c r="Z112" s="297">
        <v>1</v>
      </c>
      <c r="AA112" s="298"/>
      <c r="AB112" s="299"/>
      <c r="AC112" s="299"/>
      <c r="AD112" s="299"/>
      <c r="AE112" s="299"/>
      <c r="AF112" s="299"/>
      <c r="AG112" s="299"/>
      <c r="AH112" s="299"/>
      <c r="AI112" s="299"/>
      <c r="AJ112" s="299"/>
      <c r="AK112" s="299"/>
      <c r="AL112" s="299"/>
      <c r="AM112" s="299"/>
      <c r="AN112" s="299"/>
      <c r="AO112" s="299"/>
      <c r="AP112" s="299"/>
      <c r="AQ112" s="299"/>
      <c r="AR112" s="299"/>
      <c r="AS112" s="299"/>
      <c r="AT112" s="299"/>
      <c r="AU112" s="299"/>
      <c r="AV112" s="299"/>
      <c r="AW112" s="299"/>
      <c r="AX112" s="299"/>
      <c r="AY112" s="299"/>
      <c r="AZ112" s="299"/>
      <c r="BA112" s="299"/>
      <c r="BB112" s="299"/>
      <c r="BC112" s="300"/>
      <c r="BD112" s="301" t="s">
        <v>832</v>
      </c>
      <c r="BS112" s="87" t="s">
        <v>274</v>
      </c>
      <c r="BT112" s="87" t="s">
        <v>275</v>
      </c>
      <c r="BU112" s="88" t="s">
        <v>833</v>
      </c>
      <c r="BV112" s="87" t="s">
        <v>830</v>
      </c>
      <c r="DH112" s="7" t="s">
        <v>838</v>
      </c>
      <c r="DI112" s="7" t="s">
        <v>300</v>
      </c>
      <c r="DJ112" s="7" t="s">
        <v>301</v>
      </c>
      <c r="DK112" s="7" t="s">
        <v>302</v>
      </c>
      <c r="DL112" s="7" t="s">
        <v>299</v>
      </c>
      <c r="DQ112" s="7" t="s">
        <v>833</v>
      </c>
      <c r="DR112" s="7" t="s">
        <v>830</v>
      </c>
      <c r="EL112" s="831" t="s">
        <v>837</v>
      </c>
      <c r="EM112" s="318" t="s">
        <v>835</v>
      </c>
      <c r="EN112" s="274" t="s">
        <v>836</v>
      </c>
      <c r="EO112" s="274">
        <v>0</v>
      </c>
      <c r="EP112" s="274">
        <v>1</v>
      </c>
      <c r="EQ112" s="275">
        <v>0</v>
      </c>
      <c r="ER112" s="275">
        <v>1</v>
      </c>
      <c r="ES112" s="275">
        <v>1</v>
      </c>
      <c r="ET112" s="829">
        <v>1</v>
      </c>
    </row>
    <row r="113" spans="1:150" ht="95.25" customHeight="1" x14ac:dyDescent="0.2">
      <c r="A113" s="277" t="s">
        <v>76</v>
      </c>
      <c r="B113" s="430" t="s">
        <v>77</v>
      </c>
      <c r="C113" s="431" t="s">
        <v>826</v>
      </c>
      <c r="D113" s="431"/>
      <c r="E113" s="8" t="s">
        <v>57</v>
      </c>
      <c r="F113" s="281" t="str">
        <f t="shared" si="26"/>
        <v>E2.P_A</v>
      </c>
      <c r="G113" s="491" t="s">
        <v>181</v>
      </c>
      <c r="H113" s="611" t="s">
        <v>302</v>
      </c>
      <c r="I113" s="594"/>
      <c r="J113" s="284" t="s">
        <v>61</v>
      </c>
      <c r="K113" s="285" t="str">
        <f t="shared" si="27"/>
        <v>E2.P_A.MR1</v>
      </c>
      <c r="L113" s="410" t="s">
        <v>275</v>
      </c>
      <c r="M113" s="411" t="s">
        <v>829</v>
      </c>
      <c r="N113" s="612">
        <v>4.7500000000000001E-2</v>
      </c>
      <c r="O113" s="612">
        <v>4.4999999999999998E-2</v>
      </c>
      <c r="P113" s="377" t="s">
        <v>99</v>
      </c>
      <c r="Q113" s="378" t="str">
        <f t="shared" si="28"/>
        <v>E2.P_A.MR1-MP03-1</v>
      </c>
      <c r="R113" s="422" t="s">
        <v>839</v>
      </c>
      <c r="S113" s="314" t="s">
        <v>840</v>
      </c>
      <c r="T113" s="319">
        <v>0.25</v>
      </c>
      <c r="U113" s="320">
        <v>0.3</v>
      </c>
      <c r="V113" s="319" t="s">
        <v>67</v>
      </c>
      <c r="W113" s="321">
        <v>0.25</v>
      </c>
      <c r="X113" s="322">
        <v>0.26</v>
      </c>
      <c r="Y113" s="321">
        <v>0.28999999999999998</v>
      </c>
      <c r="Z113" s="316">
        <v>0.3</v>
      </c>
      <c r="AA113" s="324"/>
      <c r="AB113" s="325"/>
      <c r="AC113" s="325"/>
      <c r="AD113" s="325"/>
      <c r="AE113" s="325"/>
      <c r="AF113" s="325"/>
      <c r="AG113" s="325"/>
      <c r="AH113" s="325"/>
      <c r="AI113" s="325"/>
      <c r="AJ113" s="325"/>
      <c r="AK113" s="325"/>
      <c r="AL113" s="325"/>
      <c r="AM113" s="325"/>
      <c r="AN113" s="325"/>
      <c r="AO113" s="325"/>
      <c r="AP113" s="325"/>
      <c r="AQ113" s="325"/>
      <c r="AR113" s="325"/>
      <c r="AS113" s="325"/>
      <c r="AT113" s="325"/>
      <c r="AU113" s="325"/>
      <c r="AV113" s="325"/>
      <c r="AW113" s="325"/>
      <c r="AX113" s="325"/>
      <c r="AY113" s="325"/>
      <c r="AZ113" s="325"/>
      <c r="BA113" s="325"/>
      <c r="BB113" s="325"/>
      <c r="BC113" s="326"/>
      <c r="BD113" s="301" t="s">
        <v>832</v>
      </c>
      <c r="BS113" s="89" t="s">
        <v>274</v>
      </c>
      <c r="BT113" s="89" t="s">
        <v>275</v>
      </c>
      <c r="BU113" s="88" t="s">
        <v>837</v>
      </c>
      <c r="BV113" s="87" t="s">
        <v>835</v>
      </c>
      <c r="DH113" s="7" t="s">
        <v>842</v>
      </c>
      <c r="DI113" s="7" t="s">
        <v>300</v>
      </c>
      <c r="DJ113" s="7" t="s">
        <v>301</v>
      </c>
      <c r="DK113" s="7" t="s">
        <v>302</v>
      </c>
      <c r="DL113" s="7" t="s">
        <v>299</v>
      </c>
      <c r="DQ113" s="7" t="s">
        <v>837</v>
      </c>
      <c r="DR113" s="7" t="s">
        <v>835</v>
      </c>
      <c r="EL113" s="831" t="s">
        <v>841</v>
      </c>
      <c r="EM113" s="318" t="s">
        <v>839</v>
      </c>
      <c r="EN113" s="274" t="s">
        <v>1901</v>
      </c>
      <c r="EO113" s="329">
        <v>25</v>
      </c>
      <c r="EP113" s="329">
        <v>30</v>
      </c>
      <c r="EQ113" s="329">
        <v>25</v>
      </c>
      <c r="ER113" s="329">
        <v>26</v>
      </c>
      <c r="ES113" s="329">
        <v>29</v>
      </c>
      <c r="ET113" s="832">
        <v>30</v>
      </c>
    </row>
    <row r="114" spans="1:150" ht="48" customHeight="1" x14ac:dyDescent="0.2">
      <c r="A114" s="277" t="s">
        <v>76</v>
      </c>
      <c r="B114" s="430" t="s">
        <v>77</v>
      </c>
      <c r="C114" s="431" t="s">
        <v>826</v>
      </c>
      <c r="D114" s="431"/>
      <c r="E114" s="8" t="s">
        <v>57</v>
      </c>
      <c r="F114" s="281" t="str">
        <f t="shared" si="26"/>
        <v>E2.P_A</v>
      </c>
      <c r="G114" s="491" t="s">
        <v>181</v>
      </c>
      <c r="H114" s="611" t="s">
        <v>302</v>
      </c>
      <c r="I114" s="594"/>
      <c r="J114" s="284" t="s">
        <v>61</v>
      </c>
      <c r="K114" s="285" t="str">
        <f t="shared" si="27"/>
        <v>E2.P_A.MR1</v>
      </c>
      <c r="L114" s="410" t="s">
        <v>275</v>
      </c>
      <c r="M114" s="411" t="s">
        <v>829</v>
      </c>
      <c r="N114" s="612">
        <v>4.7500000000000001E-2</v>
      </c>
      <c r="O114" s="612">
        <v>4.4999999999999998E-2</v>
      </c>
      <c r="P114" s="377" t="s">
        <v>112</v>
      </c>
      <c r="Q114" s="378" t="str">
        <f t="shared" si="28"/>
        <v>E2.P_A.MR1-MP04-1</v>
      </c>
      <c r="R114" s="422" t="s">
        <v>843</v>
      </c>
      <c r="S114" s="314" t="s">
        <v>844</v>
      </c>
      <c r="T114" s="319">
        <v>0.38</v>
      </c>
      <c r="U114" s="320">
        <v>0.57999999999999996</v>
      </c>
      <c r="V114" s="319" t="s">
        <v>67</v>
      </c>
      <c r="W114" s="315">
        <v>0.4</v>
      </c>
      <c r="X114" s="322">
        <v>0.45</v>
      </c>
      <c r="Y114" s="315">
        <v>0.5</v>
      </c>
      <c r="Z114" s="323">
        <v>0.57999999999999996</v>
      </c>
      <c r="AA114" s="324"/>
      <c r="AB114" s="325"/>
      <c r="AC114" s="325"/>
      <c r="AD114" s="325"/>
      <c r="AE114" s="325"/>
      <c r="AF114" s="325"/>
      <c r="AG114" s="325"/>
      <c r="AH114" s="325"/>
      <c r="AI114" s="325"/>
      <c r="AJ114" s="325"/>
      <c r="AK114" s="325"/>
      <c r="AL114" s="325"/>
      <c r="AM114" s="325"/>
      <c r="AN114" s="325"/>
      <c r="AO114" s="325"/>
      <c r="AP114" s="325"/>
      <c r="AQ114" s="325"/>
      <c r="AR114" s="325"/>
      <c r="AS114" s="325"/>
      <c r="AT114" s="325"/>
      <c r="AU114" s="325"/>
      <c r="AV114" s="325"/>
      <c r="AW114" s="325"/>
      <c r="AX114" s="325"/>
      <c r="AY114" s="325"/>
      <c r="AZ114" s="325"/>
      <c r="BA114" s="325"/>
      <c r="BB114" s="325"/>
      <c r="BC114" s="326"/>
      <c r="BD114" s="301" t="s">
        <v>832</v>
      </c>
      <c r="BS114" s="89" t="s">
        <v>274</v>
      </c>
      <c r="BT114" s="89" t="s">
        <v>275</v>
      </c>
      <c r="BU114" s="88" t="s">
        <v>841</v>
      </c>
      <c r="BV114" s="87" t="s">
        <v>839</v>
      </c>
      <c r="DH114" s="7" t="s">
        <v>846</v>
      </c>
      <c r="DI114" s="7" t="s">
        <v>300</v>
      </c>
      <c r="DJ114" s="7" t="s">
        <v>301</v>
      </c>
      <c r="DK114" s="7" t="s">
        <v>302</v>
      </c>
      <c r="DL114" s="7" t="s">
        <v>299</v>
      </c>
      <c r="DQ114" s="7" t="s">
        <v>841</v>
      </c>
      <c r="DR114" s="7" t="s">
        <v>839</v>
      </c>
      <c r="EL114" s="831" t="s">
        <v>845</v>
      </c>
      <c r="EM114" s="318" t="s">
        <v>843</v>
      </c>
      <c r="EN114" s="274" t="s">
        <v>1902</v>
      </c>
      <c r="EO114" s="276">
        <v>38</v>
      </c>
      <c r="EP114" s="276">
        <v>58</v>
      </c>
      <c r="EQ114" s="276">
        <v>40</v>
      </c>
      <c r="ER114" s="329">
        <v>45</v>
      </c>
      <c r="ES114" s="276">
        <v>50</v>
      </c>
      <c r="ET114" s="828">
        <v>58</v>
      </c>
    </row>
    <row r="115" spans="1:150" ht="64.5" customHeight="1" x14ac:dyDescent="0.2">
      <c r="A115" s="277" t="s">
        <v>76</v>
      </c>
      <c r="B115" s="430" t="s">
        <v>77</v>
      </c>
      <c r="C115" s="431" t="s">
        <v>826</v>
      </c>
      <c r="D115" s="431"/>
      <c r="E115" s="8" t="s">
        <v>57</v>
      </c>
      <c r="F115" s="281" t="str">
        <f t="shared" si="26"/>
        <v>E2.P_A</v>
      </c>
      <c r="G115" s="491" t="s">
        <v>181</v>
      </c>
      <c r="H115" s="611" t="s">
        <v>302</v>
      </c>
      <c r="I115" s="594"/>
      <c r="J115" s="284" t="s">
        <v>61</v>
      </c>
      <c r="K115" s="285" t="str">
        <f t="shared" si="27"/>
        <v>E2.P_A.MR1</v>
      </c>
      <c r="L115" s="410" t="s">
        <v>275</v>
      </c>
      <c r="M115" s="411" t="s">
        <v>829</v>
      </c>
      <c r="N115" s="612">
        <v>4.7500000000000001E-2</v>
      </c>
      <c r="O115" s="612">
        <v>4.4999999999999998E-2</v>
      </c>
      <c r="P115" s="377" t="s">
        <v>122</v>
      </c>
      <c r="Q115" s="378" t="str">
        <f t="shared" si="28"/>
        <v>E2.P_A.MR1-MP05-1</v>
      </c>
      <c r="R115" s="422" t="s">
        <v>847</v>
      </c>
      <c r="S115" s="314" t="s">
        <v>848</v>
      </c>
      <c r="T115" s="319">
        <v>0.02</v>
      </c>
      <c r="U115" s="320">
        <v>0.1</v>
      </c>
      <c r="V115" s="319" t="s">
        <v>67</v>
      </c>
      <c r="W115" s="295">
        <v>2</v>
      </c>
      <c r="X115" s="296">
        <v>4</v>
      </c>
      <c r="Y115" s="295">
        <v>6</v>
      </c>
      <c r="Z115" s="297">
        <v>10</v>
      </c>
      <c r="AA115" s="324"/>
      <c r="AB115" s="325"/>
      <c r="AC115" s="325"/>
      <c r="AD115" s="325"/>
      <c r="AE115" s="325"/>
      <c r="AF115" s="325"/>
      <c r="AG115" s="325"/>
      <c r="AH115" s="325"/>
      <c r="AI115" s="325"/>
      <c r="AJ115" s="325"/>
      <c r="AK115" s="325"/>
      <c r="AL115" s="325"/>
      <c r="AM115" s="325"/>
      <c r="AN115" s="325"/>
      <c r="AO115" s="325"/>
      <c r="AP115" s="325"/>
      <c r="AQ115" s="325"/>
      <c r="AR115" s="325"/>
      <c r="AS115" s="325"/>
      <c r="AT115" s="325"/>
      <c r="AU115" s="325"/>
      <c r="AV115" s="325"/>
      <c r="AW115" s="325"/>
      <c r="AX115" s="325"/>
      <c r="AY115" s="325"/>
      <c r="AZ115" s="325"/>
      <c r="BA115" s="325"/>
      <c r="BB115" s="325"/>
      <c r="BC115" s="326"/>
      <c r="BD115" s="301" t="s">
        <v>832</v>
      </c>
      <c r="BS115" s="89" t="s">
        <v>274</v>
      </c>
      <c r="BT115" s="89" t="s">
        <v>275</v>
      </c>
      <c r="BU115" s="88" t="s">
        <v>845</v>
      </c>
      <c r="BV115" s="87" t="s">
        <v>843</v>
      </c>
      <c r="DH115" s="7" t="s">
        <v>850</v>
      </c>
      <c r="DI115" s="7" t="s">
        <v>300</v>
      </c>
      <c r="DJ115" s="7" t="s">
        <v>301</v>
      </c>
      <c r="DK115" s="7" t="s">
        <v>302</v>
      </c>
      <c r="DL115" s="7" t="s">
        <v>299</v>
      </c>
      <c r="DQ115" s="7" t="s">
        <v>845</v>
      </c>
      <c r="DR115" s="7" t="s">
        <v>843</v>
      </c>
      <c r="EL115" s="831" t="s">
        <v>849</v>
      </c>
      <c r="EM115" s="318" t="s">
        <v>847</v>
      </c>
      <c r="EN115" s="274" t="s">
        <v>1903</v>
      </c>
      <c r="EO115" s="275">
        <v>2</v>
      </c>
      <c r="EP115" s="811">
        <v>10</v>
      </c>
      <c r="EQ115" s="811">
        <v>2</v>
      </c>
      <c r="ER115" s="811">
        <v>4</v>
      </c>
      <c r="ES115" s="811">
        <v>6</v>
      </c>
      <c r="ET115" s="839">
        <v>10</v>
      </c>
    </row>
    <row r="116" spans="1:150" ht="63" customHeight="1" x14ac:dyDescent="0.2">
      <c r="A116" s="277" t="s">
        <v>76</v>
      </c>
      <c r="B116" s="430" t="s">
        <v>77</v>
      </c>
      <c r="C116" s="431" t="s">
        <v>826</v>
      </c>
      <c r="D116" s="431"/>
      <c r="E116" s="8" t="s">
        <v>57</v>
      </c>
      <c r="F116" s="281" t="str">
        <f t="shared" si="26"/>
        <v>E2.P_A</v>
      </c>
      <c r="G116" s="491" t="s">
        <v>181</v>
      </c>
      <c r="H116" s="611" t="s">
        <v>302</v>
      </c>
      <c r="I116" s="594"/>
      <c r="J116" s="284" t="s">
        <v>61</v>
      </c>
      <c r="K116" s="285" t="str">
        <f t="shared" si="27"/>
        <v>E2.P_A.MR1</v>
      </c>
      <c r="L116" s="410" t="s">
        <v>275</v>
      </c>
      <c r="M116" s="411" t="s">
        <v>829</v>
      </c>
      <c r="N116" s="612">
        <v>4.7500000000000001E-2</v>
      </c>
      <c r="O116" s="612">
        <v>4.4999999999999998E-2</v>
      </c>
      <c r="P116" s="377" t="s">
        <v>132</v>
      </c>
      <c r="Q116" s="378" t="str">
        <f t="shared" si="28"/>
        <v>E2.P_A.MR1-MP06-1</v>
      </c>
      <c r="R116" s="422" t="s">
        <v>851</v>
      </c>
      <c r="S116" s="314" t="s">
        <v>852</v>
      </c>
      <c r="T116" s="293">
        <v>2</v>
      </c>
      <c r="U116" s="294">
        <v>3</v>
      </c>
      <c r="V116" s="293" t="s">
        <v>67</v>
      </c>
      <c r="W116" s="295">
        <v>1</v>
      </c>
      <c r="X116" s="296">
        <v>2</v>
      </c>
      <c r="Y116" s="295">
        <v>3</v>
      </c>
      <c r="Z116" s="297">
        <v>3</v>
      </c>
      <c r="AA116" s="298"/>
      <c r="AB116" s="299"/>
      <c r="AC116" s="299"/>
      <c r="AD116" s="299"/>
      <c r="AE116" s="299"/>
      <c r="AF116" s="299"/>
      <c r="AG116" s="299"/>
      <c r="AH116" s="299"/>
      <c r="AI116" s="299"/>
      <c r="AJ116" s="299"/>
      <c r="AK116" s="299"/>
      <c r="AL116" s="299"/>
      <c r="AM116" s="299"/>
      <c r="AN116" s="299"/>
      <c r="AO116" s="299"/>
      <c r="AP116" s="299"/>
      <c r="AQ116" s="299"/>
      <c r="AR116" s="299"/>
      <c r="AS116" s="299"/>
      <c r="AT116" s="299"/>
      <c r="AU116" s="299"/>
      <c r="AV116" s="299"/>
      <c r="AW116" s="299"/>
      <c r="AX116" s="299"/>
      <c r="AY116" s="299"/>
      <c r="AZ116" s="299"/>
      <c r="BA116" s="299"/>
      <c r="BB116" s="299"/>
      <c r="BC116" s="300"/>
      <c r="BD116" s="301" t="s">
        <v>832</v>
      </c>
      <c r="BS116" s="89" t="s">
        <v>274</v>
      </c>
      <c r="BT116" s="89" t="s">
        <v>275</v>
      </c>
      <c r="BU116" s="88" t="s">
        <v>849</v>
      </c>
      <c r="BV116" s="87" t="s">
        <v>847</v>
      </c>
      <c r="DH116" s="7" t="s">
        <v>854</v>
      </c>
      <c r="DI116" s="7" t="s">
        <v>300</v>
      </c>
      <c r="DJ116" s="7" t="s">
        <v>301</v>
      </c>
      <c r="DK116" s="7" t="s">
        <v>302</v>
      </c>
      <c r="DL116" s="7" t="s">
        <v>299</v>
      </c>
      <c r="DQ116" s="7" t="s">
        <v>849</v>
      </c>
      <c r="DR116" s="7" t="s">
        <v>847</v>
      </c>
      <c r="EL116" s="831" t="s">
        <v>853</v>
      </c>
      <c r="EM116" s="318" t="s">
        <v>851</v>
      </c>
      <c r="EN116" s="274" t="s">
        <v>852</v>
      </c>
      <c r="EO116" s="274">
        <v>2</v>
      </c>
      <c r="EP116" s="274">
        <v>3</v>
      </c>
      <c r="EQ116" s="275">
        <v>1</v>
      </c>
      <c r="ER116" s="275">
        <v>1</v>
      </c>
      <c r="ES116" s="276">
        <v>0.5</v>
      </c>
      <c r="ET116" s="832">
        <v>0.5</v>
      </c>
    </row>
    <row r="117" spans="1:150" ht="93" customHeight="1" x14ac:dyDescent="0.2">
      <c r="A117" s="277" t="s">
        <v>76</v>
      </c>
      <c r="B117" s="430" t="s">
        <v>77</v>
      </c>
      <c r="C117" s="431" t="s">
        <v>826</v>
      </c>
      <c r="D117" s="431"/>
      <c r="E117" s="8" t="s">
        <v>57</v>
      </c>
      <c r="F117" s="281" t="str">
        <f t="shared" si="26"/>
        <v>E2.P_A</v>
      </c>
      <c r="G117" s="491" t="s">
        <v>181</v>
      </c>
      <c r="H117" s="611" t="s">
        <v>302</v>
      </c>
      <c r="I117" s="594"/>
      <c r="J117" s="284" t="s">
        <v>61</v>
      </c>
      <c r="K117" s="285" t="str">
        <f t="shared" si="27"/>
        <v>E2.P_A.MR1</v>
      </c>
      <c r="L117" s="410" t="s">
        <v>275</v>
      </c>
      <c r="M117" s="411" t="s">
        <v>829</v>
      </c>
      <c r="N117" s="612">
        <v>4.7500000000000001E-2</v>
      </c>
      <c r="O117" s="612">
        <v>4.4999999999999998E-2</v>
      </c>
      <c r="P117" s="377" t="s">
        <v>142</v>
      </c>
      <c r="Q117" s="378" t="str">
        <f t="shared" si="28"/>
        <v>E2.P_A.MR1-MP07-1</v>
      </c>
      <c r="R117" s="422" t="s">
        <v>855</v>
      </c>
      <c r="S117" s="314" t="s">
        <v>856</v>
      </c>
      <c r="T117" s="319">
        <v>0.05</v>
      </c>
      <c r="U117" s="320">
        <v>0.3</v>
      </c>
      <c r="V117" s="319" t="s">
        <v>67</v>
      </c>
      <c r="W117" s="295">
        <v>5</v>
      </c>
      <c r="X117" s="296">
        <v>15</v>
      </c>
      <c r="Y117" s="295">
        <v>25</v>
      </c>
      <c r="Z117" s="297">
        <v>30</v>
      </c>
      <c r="AA117" s="324"/>
      <c r="AB117" s="325"/>
      <c r="AC117" s="325"/>
      <c r="AD117" s="325"/>
      <c r="AE117" s="325"/>
      <c r="AF117" s="325"/>
      <c r="AG117" s="325"/>
      <c r="AH117" s="325"/>
      <c r="AI117" s="325"/>
      <c r="AJ117" s="325"/>
      <c r="AK117" s="325"/>
      <c r="AL117" s="325"/>
      <c r="AM117" s="325"/>
      <c r="AN117" s="325"/>
      <c r="AO117" s="325"/>
      <c r="AP117" s="325"/>
      <c r="AQ117" s="325"/>
      <c r="AR117" s="325"/>
      <c r="AS117" s="325"/>
      <c r="AT117" s="325"/>
      <c r="AU117" s="325"/>
      <c r="AV117" s="325"/>
      <c r="AW117" s="325"/>
      <c r="AX117" s="325"/>
      <c r="AY117" s="325"/>
      <c r="AZ117" s="325"/>
      <c r="BA117" s="325"/>
      <c r="BB117" s="325"/>
      <c r="BC117" s="326"/>
      <c r="BD117" s="301" t="s">
        <v>832</v>
      </c>
      <c r="BS117" s="89" t="s">
        <v>274</v>
      </c>
      <c r="BT117" s="89" t="s">
        <v>275</v>
      </c>
      <c r="BU117" s="88" t="s">
        <v>853</v>
      </c>
      <c r="BV117" s="87" t="s">
        <v>851</v>
      </c>
      <c r="DH117" s="7" t="s">
        <v>858</v>
      </c>
      <c r="DI117" s="7" t="s">
        <v>300</v>
      </c>
      <c r="DJ117" s="7" t="s">
        <v>301</v>
      </c>
      <c r="DK117" s="7" t="s">
        <v>302</v>
      </c>
      <c r="DL117" s="7" t="s">
        <v>299</v>
      </c>
      <c r="DQ117" s="7" t="s">
        <v>853</v>
      </c>
      <c r="DR117" s="7" t="s">
        <v>851</v>
      </c>
      <c r="EL117" s="831" t="s">
        <v>857</v>
      </c>
      <c r="EM117" s="318" t="s">
        <v>855</v>
      </c>
      <c r="EN117" s="274" t="s">
        <v>1904</v>
      </c>
      <c r="EO117" s="275">
        <v>5</v>
      </c>
      <c r="EP117" s="811">
        <v>30</v>
      </c>
      <c r="EQ117" s="811">
        <v>5</v>
      </c>
      <c r="ER117" s="811">
        <v>15</v>
      </c>
      <c r="ES117" s="811">
        <v>25</v>
      </c>
      <c r="ET117" s="839">
        <v>30</v>
      </c>
    </row>
    <row r="118" spans="1:150" ht="34.5" customHeight="1" x14ac:dyDescent="0.2">
      <c r="A118" s="277" t="s">
        <v>76</v>
      </c>
      <c r="B118" s="430" t="s">
        <v>77</v>
      </c>
      <c r="C118" s="431" t="s">
        <v>826</v>
      </c>
      <c r="D118" s="431"/>
      <c r="E118" s="8" t="s">
        <v>57</v>
      </c>
      <c r="F118" s="281" t="str">
        <f t="shared" si="26"/>
        <v>E2.P_A</v>
      </c>
      <c r="G118" s="491" t="s">
        <v>181</v>
      </c>
      <c r="H118" s="611" t="s">
        <v>302</v>
      </c>
      <c r="I118" s="594"/>
      <c r="J118" s="284" t="s">
        <v>61</v>
      </c>
      <c r="K118" s="285" t="str">
        <f t="shared" si="27"/>
        <v>E2.P_A.MR1</v>
      </c>
      <c r="L118" s="410" t="s">
        <v>275</v>
      </c>
      <c r="M118" s="411" t="s">
        <v>829</v>
      </c>
      <c r="N118" s="612">
        <v>4.7500000000000001E-2</v>
      </c>
      <c r="O118" s="612">
        <v>4.4999999999999998E-2</v>
      </c>
      <c r="P118" s="377" t="s">
        <v>156</v>
      </c>
      <c r="Q118" s="378" t="str">
        <f t="shared" si="28"/>
        <v>E2.P_A.MR1-MP08-1</v>
      </c>
      <c r="R118" s="422" t="s">
        <v>859</v>
      </c>
      <c r="S118" s="314" t="s">
        <v>860</v>
      </c>
      <c r="T118" s="293">
        <v>1</v>
      </c>
      <c r="U118" s="294">
        <v>2</v>
      </c>
      <c r="V118" s="293" t="s">
        <v>67</v>
      </c>
      <c r="W118" s="295">
        <v>0</v>
      </c>
      <c r="X118" s="296">
        <v>1</v>
      </c>
      <c r="Y118" s="295">
        <v>2</v>
      </c>
      <c r="Z118" s="297">
        <v>2</v>
      </c>
      <c r="AA118" s="298"/>
      <c r="AB118" s="299"/>
      <c r="AC118" s="299"/>
      <c r="AD118" s="299"/>
      <c r="AE118" s="299"/>
      <c r="AF118" s="299"/>
      <c r="AG118" s="299"/>
      <c r="AH118" s="299"/>
      <c r="AI118" s="299"/>
      <c r="AJ118" s="299"/>
      <c r="AK118" s="299"/>
      <c r="AL118" s="299"/>
      <c r="AM118" s="299"/>
      <c r="AN118" s="299"/>
      <c r="AO118" s="299"/>
      <c r="AP118" s="299"/>
      <c r="AQ118" s="299"/>
      <c r="AR118" s="299"/>
      <c r="AS118" s="299"/>
      <c r="AT118" s="299"/>
      <c r="AU118" s="299"/>
      <c r="AV118" s="299"/>
      <c r="AW118" s="299"/>
      <c r="AX118" s="299"/>
      <c r="AY118" s="299"/>
      <c r="AZ118" s="299"/>
      <c r="BA118" s="299"/>
      <c r="BB118" s="299"/>
      <c r="BC118" s="300"/>
      <c r="BD118" s="301" t="s">
        <v>832</v>
      </c>
      <c r="BS118" s="89" t="s">
        <v>274</v>
      </c>
      <c r="BT118" s="89" t="s">
        <v>275</v>
      </c>
      <c r="BU118" s="88" t="s">
        <v>857</v>
      </c>
      <c r="BV118" s="87" t="s">
        <v>855</v>
      </c>
      <c r="DH118" s="7" t="s">
        <v>862</v>
      </c>
      <c r="DI118" s="7" t="s">
        <v>300</v>
      </c>
      <c r="DJ118" s="7" t="s">
        <v>301</v>
      </c>
      <c r="DK118" s="7" t="s">
        <v>302</v>
      </c>
      <c r="DL118" s="7" t="s">
        <v>299</v>
      </c>
      <c r="DQ118" s="7" t="s">
        <v>857</v>
      </c>
      <c r="DR118" s="7" t="s">
        <v>855</v>
      </c>
      <c r="EL118" s="831" t="s">
        <v>861</v>
      </c>
      <c r="EM118" s="318" t="s">
        <v>859</v>
      </c>
      <c r="EN118" s="274" t="s">
        <v>860</v>
      </c>
      <c r="EO118" s="274">
        <v>1</v>
      </c>
      <c r="EP118" s="812">
        <v>2</v>
      </c>
      <c r="EQ118" s="811">
        <v>0</v>
      </c>
      <c r="ER118" s="816">
        <v>0</v>
      </c>
      <c r="ES118" s="811">
        <v>1</v>
      </c>
      <c r="ET118" s="833">
        <v>1</v>
      </c>
    </row>
    <row r="119" spans="1:150" ht="48" customHeight="1" x14ac:dyDescent="0.2">
      <c r="A119" s="277" t="s">
        <v>76</v>
      </c>
      <c r="B119" s="430" t="s">
        <v>77</v>
      </c>
      <c r="C119" s="431" t="s">
        <v>826</v>
      </c>
      <c r="D119" s="431"/>
      <c r="E119" s="8" t="s">
        <v>57</v>
      </c>
      <c r="F119" s="281" t="str">
        <f t="shared" si="26"/>
        <v>E2.P_A</v>
      </c>
      <c r="G119" s="491" t="s">
        <v>181</v>
      </c>
      <c r="H119" s="611" t="s">
        <v>302</v>
      </c>
      <c r="I119" s="594"/>
      <c r="J119" s="284" t="s">
        <v>61</v>
      </c>
      <c r="K119" s="285" t="str">
        <f t="shared" si="27"/>
        <v>E2.P_A.MR1</v>
      </c>
      <c r="L119" s="410" t="s">
        <v>275</v>
      </c>
      <c r="M119" s="411" t="s">
        <v>829</v>
      </c>
      <c r="N119" s="612">
        <v>4.7500000000000001E-2</v>
      </c>
      <c r="O119" s="612">
        <v>4.4999999999999998E-2</v>
      </c>
      <c r="P119" s="377" t="s">
        <v>515</v>
      </c>
      <c r="Q119" s="378" t="str">
        <f t="shared" si="28"/>
        <v>E2.P_A.MR1-MP09-1</v>
      </c>
      <c r="R119" s="422" t="s">
        <v>863</v>
      </c>
      <c r="S119" s="314" t="s">
        <v>864</v>
      </c>
      <c r="T119" s="319">
        <v>0</v>
      </c>
      <c r="U119" s="320">
        <v>0.4</v>
      </c>
      <c r="V119" s="319" t="s">
        <v>67</v>
      </c>
      <c r="W119" s="295">
        <v>5</v>
      </c>
      <c r="X119" s="296">
        <v>15</v>
      </c>
      <c r="Y119" s="295">
        <v>30</v>
      </c>
      <c r="Z119" s="297">
        <v>40</v>
      </c>
      <c r="AA119" s="324"/>
      <c r="AB119" s="325"/>
      <c r="AC119" s="325"/>
      <c r="AD119" s="325"/>
      <c r="AE119" s="325"/>
      <c r="AF119" s="325"/>
      <c r="AG119" s="325"/>
      <c r="AH119" s="325"/>
      <c r="AI119" s="325"/>
      <c r="AJ119" s="325"/>
      <c r="AK119" s="325"/>
      <c r="AL119" s="325"/>
      <c r="AM119" s="325"/>
      <c r="AN119" s="325"/>
      <c r="AO119" s="325"/>
      <c r="AP119" s="325"/>
      <c r="AQ119" s="325"/>
      <c r="AR119" s="325"/>
      <c r="AS119" s="325"/>
      <c r="AT119" s="325"/>
      <c r="AU119" s="325"/>
      <c r="AV119" s="325"/>
      <c r="AW119" s="325"/>
      <c r="AX119" s="325"/>
      <c r="AY119" s="325"/>
      <c r="AZ119" s="325"/>
      <c r="BA119" s="325"/>
      <c r="BB119" s="325"/>
      <c r="BC119" s="326"/>
      <c r="BD119" s="301" t="s">
        <v>832</v>
      </c>
      <c r="BS119" s="89" t="s">
        <v>274</v>
      </c>
      <c r="BT119" s="89" t="s">
        <v>275</v>
      </c>
      <c r="BU119" s="88" t="s">
        <v>861</v>
      </c>
      <c r="BV119" s="87" t="s">
        <v>859</v>
      </c>
      <c r="DH119" s="7" t="s">
        <v>866</v>
      </c>
      <c r="DI119" s="7" t="s">
        <v>300</v>
      </c>
      <c r="DJ119" s="7" t="s">
        <v>301</v>
      </c>
      <c r="DK119" s="7" t="s">
        <v>302</v>
      </c>
      <c r="DL119" s="7" t="s">
        <v>299</v>
      </c>
      <c r="DQ119" s="7" t="s">
        <v>861</v>
      </c>
      <c r="DR119" s="7" t="s">
        <v>859</v>
      </c>
      <c r="EL119" s="831" t="s">
        <v>865</v>
      </c>
      <c r="EM119" s="318" t="s">
        <v>863</v>
      </c>
      <c r="EN119" s="274" t="s">
        <v>864</v>
      </c>
      <c r="EO119" s="275">
        <v>0</v>
      </c>
      <c r="EP119" s="811">
        <v>40</v>
      </c>
      <c r="EQ119" s="811">
        <v>5</v>
      </c>
      <c r="ER119" s="811">
        <v>15</v>
      </c>
      <c r="ES119" s="811">
        <v>30</v>
      </c>
      <c r="ET119" s="839">
        <v>40</v>
      </c>
    </row>
    <row r="120" spans="1:150" ht="49.5" customHeight="1" thickBot="1" x14ac:dyDescent="0.25">
      <c r="A120" s="277" t="s">
        <v>76</v>
      </c>
      <c r="B120" s="430" t="s">
        <v>77</v>
      </c>
      <c r="C120" s="431" t="s">
        <v>826</v>
      </c>
      <c r="D120" s="431"/>
      <c r="E120" s="8" t="s">
        <v>57</v>
      </c>
      <c r="F120" s="281" t="str">
        <f t="shared" si="26"/>
        <v>E2.P_A</v>
      </c>
      <c r="G120" s="496" t="s">
        <v>181</v>
      </c>
      <c r="H120" s="613" t="s">
        <v>302</v>
      </c>
      <c r="I120" s="594"/>
      <c r="J120" s="341" t="s">
        <v>61</v>
      </c>
      <c r="K120" s="401" t="str">
        <f t="shared" si="27"/>
        <v>E2.P_A.MR1</v>
      </c>
      <c r="L120" s="426" t="s">
        <v>275</v>
      </c>
      <c r="M120" s="411" t="s">
        <v>829</v>
      </c>
      <c r="N120" s="614">
        <v>4.7500000000000001E-2</v>
      </c>
      <c r="O120" s="614">
        <v>4.4999999999999998E-2</v>
      </c>
      <c r="P120" s="377" t="s">
        <v>522</v>
      </c>
      <c r="Q120" s="392" t="str">
        <f t="shared" si="28"/>
        <v>E2.P_A.MR1-MP10-1</v>
      </c>
      <c r="R120" s="429" t="s">
        <v>867</v>
      </c>
      <c r="S120" s="350" t="s">
        <v>868</v>
      </c>
      <c r="T120" s="561">
        <v>0</v>
      </c>
      <c r="U120" s="562">
        <v>0.9</v>
      </c>
      <c r="V120" s="561" t="s">
        <v>67</v>
      </c>
      <c r="W120" s="353">
        <v>0</v>
      </c>
      <c r="X120" s="354">
        <v>5</v>
      </c>
      <c r="Y120" s="353">
        <v>40</v>
      </c>
      <c r="Z120" s="355">
        <v>45</v>
      </c>
      <c r="AA120" s="324"/>
      <c r="AB120" s="325"/>
      <c r="AC120" s="325"/>
      <c r="AD120" s="325"/>
      <c r="AE120" s="325"/>
      <c r="AF120" s="325"/>
      <c r="AG120" s="325"/>
      <c r="AH120" s="325"/>
      <c r="AI120" s="325"/>
      <c r="AJ120" s="325"/>
      <c r="AK120" s="325"/>
      <c r="AL120" s="325"/>
      <c r="AM120" s="325"/>
      <c r="AN120" s="325"/>
      <c r="AO120" s="325"/>
      <c r="AP120" s="325"/>
      <c r="AQ120" s="325"/>
      <c r="AR120" s="325"/>
      <c r="AS120" s="325"/>
      <c r="AT120" s="325"/>
      <c r="AU120" s="325"/>
      <c r="AV120" s="325"/>
      <c r="AW120" s="325"/>
      <c r="AX120" s="325"/>
      <c r="AY120" s="325"/>
      <c r="AZ120" s="325"/>
      <c r="BA120" s="325"/>
      <c r="BB120" s="325"/>
      <c r="BC120" s="326"/>
      <c r="BD120" s="301" t="s">
        <v>832</v>
      </c>
      <c r="BS120" s="89" t="s">
        <v>274</v>
      </c>
      <c r="BT120" s="89" t="s">
        <v>275</v>
      </c>
      <c r="BU120" s="88" t="s">
        <v>865</v>
      </c>
      <c r="BV120" s="87" t="s">
        <v>863</v>
      </c>
      <c r="DH120" s="7" t="s">
        <v>870</v>
      </c>
      <c r="DI120" s="7" t="s">
        <v>300</v>
      </c>
      <c r="DJ120" s="7" t="s">
        <v>301</v>
      </c>
      <c r="DK120" s="7" t="s">
        <v>302</v>
      </c>
      <c r="DL120" s="7" t="s">
        <v>299</v>
      </c>
      <c r="DQ120" s="7" t="s">
        <v>865</v>
      </c>
      <c r="DR120" s="7" t="s">
        <v>863</v>
      </c>
      <c r="EL120" s="831" t="s">
        <v>869</v>
      </c>
      <c r="EM120" s="318" t="s">
        <v>867</v>
      </c>
      <c r="EN120" s="274" t="s">
        <v>868</v>
      </c>
      <c r="EO120" s="275">
        <v>0</v>
      </c>
      <c r="EP120" s="811">
        <v>90</v>
      </c>
      <c r="EQ120" s="811">
        <v>0</v>
      </c>
      <c r="ER120" s="811">
        <v>5</v>
      </c>
      <c r="ES120" s="811">
        <v>40</v>
      </c>
      <c r="ET120" s="839">
        <v>45</v>
      </c>
    </row>
    <row r="121" spans="1:150" ht="122.25" customHeight="1" x14ac:dyDescent="0.2">
      <c r="A121" s="277" t="s">
        <v>76</v>
      </c>
      <c r="B121" s="430" t="s">
        <v>77</v>
      </c>
      <c r="C121" s="431" t="s">
        <v>826</v>
      </c>
      <c r="D121" s="432" t="s">
        <v>827</v>
      </c>
      <c r="E121" s="3" t="s">
        <v>372</v>
      </c>
      <c r="F121" s="433" t="str">
        <f t="shared" si="26"/>
        <v>E2.P_B</v>
      </c>
      <c r="G121" s="615" t="s">
        <v>192</v>
      </c>
      <c r="H121" s="616" t="s">
        <v>313</v>
      </c>
      <c r="I121" s="617" t="s">
        <v>871</v>
      </c>
      <c r="J121" s="456" t="s">
        <v>61</v>
      </c>
      <c r="K121" s="457" t="str">
        <f t="shared" si="27"/>
        <v>E2.P_B.MR1</v>
      </c>
      <c r="L121" s="361" t="s">
        <v>286</v>
      </c>
      <c r="M121" s="362" t="s">
        <v>872</v>
      </c>
      <c r="N121" s="363">
        <v>184</v>
      </c>
      <c r="O121" s="247">
        <v>230</v>
      </c>
      <c r="P121" s="377" t="s">
        <v>64</v>
      </c>
      <c r="Q121" s="366" t="str">
        <f t="shared" si="28"/>
        <v>E2.P_B.MR1-MP01-1</v>
      </c>
      <c r="R121" s="507" t="s">
        <v>873</v>
      </c>
      <c r="S121" s="508" t="s">
        <v>874</v>
      </c>
      <c r="T121" s="618">
        <v>1</v>
      </c>
      <c r="U121" s="619">
        <v>2</v>
      </c>
      <c r="V121" s="369" t="s">
        <v>67</v>
      </c>
      <c r="W121" s="257">
        <v>0.5</v>
      </c>
      <c r="X121" s="256">
        <v>0.5</v>
      </c>
      <c r="Y121" s="257">
        <v>0.5</v>
      </c>
      <c r="Z121" s="258">
        <v>0.5</v>
      </c>
      <c r="AA121" s="591">
        <f>30000000+30000000+56000000+100000000+15000000</f>
        <v>231000000</v>
      </c>
      <c r="AB121" s="592">
        <v>0</v>
      </c>
      <c r="AC121" s="592">
        <v>100000000</v>
      </c>
      <c r="AD121" s="592">
        <v>0</v>
      </c>
      <c r="AE121" s="592">
        <v>0</v>
      </c>
      <c r="AF121" s="592">
        <v>0</v>
      </c>
      <c r="AG121" s="592">
        <f t="shared" ref="AG121" si="68">SUM(AA121:AF121)</f>
        <v>331000000</v>
      </c>
      <c r="AH121" s="592">
        <f t="shared" ref="AH121:AM121" si="69">AA121*1.035</f>
        <v>239084999.99999997</v>
      </c>
      <c r="AI121" s="592">
        <f t="shared" si="69"/>
        <v>0</v>
      </c>
      <c r="AJ121" s="592">
        <f t="shared" si="69"/>
        <v>103499999.99999999</v>
      </c>
      <c r="AK121" s="592">
        <f t="shared" si="69"/>
        <v>0</v>
      </c>
      <c r="AL121" s="592">
        <f t="shared" si="69"/>
        <v>0</v>
      </c>
      <c r="AM121" s="592">
        <f t="shared" si="69"/>
        <v>0</v>
      </c>
      <c r="AN121" s="592">
        <f t="shared" ref="AN121" si="70">SUM(AH121:AM121)</f>
        <v>342584999.99999994</v>
      </c>
      <c r="AO121" s="592">
        <f t="shared" ref="AO121:AT121" si="71">AH121*1.035</f>
        <v>247452974.99999994</v>
      </c>
      <c r="AP121" s="592">
        <f t="shared" si="71"/>
        <v>0</v>
      </c>
      <c r="AQ121" s="592">
        <f t="shared" si="71"/>
        <v>107122499.99999997</v>
      </c>
      <c r="AR121" s="592">
        <f t="shared" si="71"/>
        <v>0</v>
      </c>
      <c r="AS121" s="592">
        <f t="shared" si="71"/>
        <v>0</v>
      </c>
      <c r="AT121" s="592">
        <f t="shared" si="71"/>
        <v>0</v>
      </c>
      <c r="AU121" s="592">
        <f t="shared" ref="AU121" si="72">SUM(AO121:AT121)</f>
        <v>354575474.99999988</v>
      </c>
      <c r="AV121" s="592">
        <f t="shared" ref="AV121:BA121" si="73">AO121*1.035</f>
        <v>256113829.12499991</v>
      </c>
      <c r="AW121" s="592">
        <f t="shared" si="73"/>
        <v>0</v>
      </c>
      <c r="AX121" s="592">
        <f t="shared" si="73"/>
        <v>110871787.49999996</v>
      </c>
      <c r="AY121" s="592">
        <f t="shared" si="73"/>
        <v>0</v>
      </c>
      <c r="AZ121" s="592">
        <f t="shared" si="73"/>
        <v>0</v>
      </c>
      <c r="BA121" s="592">
        <f t="shared" si="73"/>
        <v>0</v>
      </c>
      <c r="BB121" s="592">
        <f t="shared" ref="BB121" si="74">SUM(AV121:BA121)</f>
        <v>366985616.62499988</v>
      </c>
      <c r="BC121" s="593">
        <f t="shared" ref="BC121" si="75">+AG121+AN121+AU121+BB121</f>
        <v>1395146091.6249998</v>
      </c>
      <c r="BD121" s="301" t="s">
        <v>832</v>
      </c>
      <c r="BS121" s="89" t="s">
        <v>274</v>
      </c>
      <c r="BT121" s="89" t="s">
        <v>275</v>
      </c>
      <c r="BU121" s="88" t="s">
        <v>869</v>
      </c>
      <c r="BV121" s="87" t="s">
        <v>867</v>
      </c>
      <c r="DH121" s="7" t="s">
        <v>876</v>
      </c>
      <c r="DI121" s="7" t="s">
        <v>300</v>
      </c>
      <c r="DJ121" s="7" t="s">
        <v>301</v>
      </c>
      <c r="DK121" s="7" t="s">
        <v>302</v>
      </c>
      <c r="DL121" s="7" t="s">
        <v>299</v>
      </c>
      <c r="DQ121" s="7" t="s">
        <v>869</v>
      </c>
      <c r="DR121" s="7" t="s">
        <v>867</v>
      </c>
      <c r="EL121" s="831" t="s">
        <v>875</v>
      </c>
      <c r="EM121" s="318" t="s">
        <v>873</v>
      </c>
      <c r="EN121" s="274" t="s">
        <v>874</v>
      </c>
      <c r="EO121" s="274">
        <v>1</v>
      </c>
      <c r="EP121" s="276">
        <v>2</v>
      </c>
      <c r="EQ121" s="276">
        <v>0.5</v>
      </c>
      <c r="ER121" s="276">
        <v>0.5</v>
      </c>
      <c r="ES121" s="276">
        <v>0.5</v>
      </c>
      <c r="ET121" s="832">
        <v>0.5</v>
      </c>
    </row>
    <row r="122" spans="1:150" ht="53.25" customHeight="1" x14ac:dyDescent="0.2">
      <c r="A122" s="277" t="s">
        <v>76</v>
      </c>
      <c r="B122" s="430" t="s">
        <v>77</v>
      </c>
      <c r="C122" s="431" t="s">
        <v>826</v>
      </c>
      <c r="D122" s="431"/>
      <c r="E122" s="8" t="s">
        <v>372</v>
      </c>
      <c r="F122" s="281" t="str">
        <f t="shared" si="26"/>
        <v>E2.P_B</v>
      </c>
      <c r="G122" s="454" t="s">
        <v>192</v>
      </c>
      <c r="H122" s="454" t="s">
        <v>313</v>
      </c>
      <c r="I122" s="458"/>
      <c r="J122" s="459" t="s">
        <v>61</v>
      </c>
      <c r="K122" s="374" t="str">
        <f t="shared" si="27"/>
        <v>E2.P_B.MR1</v>
      </c>
      <c r="L122" s="513" t="s">
        <v>286</v>
      </c>
      <c r="M122" s="514" t="s">
        <v>872</v>
      </c>
      <c r="N122" s="375">
        <v>184</v>
      </c>
      <c r="O122" s="288">
        <v>230</v>
      </c>
      <c r="P122" s="377" t="s">
        <v>87</v>
      </c>
      <c r="Q122" s="378" t="str">
        <f t="shared" si="28"/>
        <v>E2.P_B.MR1-MP02-1</v>
      </c>
      <c r="R122" s="422" t="s">
        <v>877</v>
      </c>
      <c r="S122" s="314" t="s">
        <v>878</v>
      </c>
      <c r="T122" s="293">
        <v>281</v>
      </c>
      <c r="U122" s="294">
        <v>600</v>
      </c>
      <c r="V122" s="293" t="s">
        <v>67</v>
      </c>
      <c r="W122" s="295">
        <v>150</v>
      </c>
      <c r="X122" s="296">
        <v>150</v>
      </c>
      <c r="Y122" s="295">
        <v>150</v>
      </c>
      <c r="Z122" s="297">
        <v>150</v>
      </c>
      <c r="AA122" s="298"/>
      <c r="AB122" s="299"/>
      <c r="AC122" s="299"/>
      <c r="AD122" s="299"/>
      <c r="AE122" s="299"/>
      <c r="AF122" s="299"/>
      <c r="AG122" s="299"/>
      <c r="AH122" s="299"/>
      <c r="AI122" s="299"/>
      <c r="AJ122" s="299"/>
      <c r="AK122" s="299"/>
      <c r="AL122" s="299"/>
      <c r="AM122" s="299"/>
      <c r="AN122" s="299"/>
      <c r="AO122" s="299"/>
      <c r="AP122" s="299"/>
      <c r="AQ122" s="299"/>
      <c r="AR122" s="299"/>
      <c r="AS122" s="299"/>
      <c r="AT122" s="299"/>
      <c r="AU122" s="299"/>
      <c r="AV122" s="299"/>
      <c r="AW122" s="299"/>
      <c r="AX122" s="299"/>
      <c r="AY122" s="299"/>
      <c r="AZ122" s="299"/>
      <c r="BA122" s="299"/>
      <c r="BB122" s="299"/>
      <c r="BC122" s="300"/>
      <c r="BD122" s="301" t="s">
        <v>832</v>
      </c>
      <c r="BS122" s="87" t="s">
        <v>285</v>
      </c>
      <c r="BT122" s="87" t="s">
        <v>286</v>
      </c>
      <c r="BU122" s="90" t="s">
        <v>875</v>
      </c>
      <c r="BV122" s="87" t="s">
        <v>873</v>
      </c>
      <c r="DH122" s="7" t="s">
        <v>880</v>
      </c>
      <c r="DI122" s="7" t="s">
        <v>300</v>
      </c>
      <c r="DJ122" s="7" t="s">
        <v>312</v>
      </c>
      <c r="DK122" s="7" t="s">
        <v>313</v>
      </c>
      <c r="DL122" s="7" t="s">
        <v>311</v>
      </c>
      <c r="DQ122" s="7" t="s">
        <v>875</v>
      </c>
      <c r="DR122" s="7" t="s">
        <v>873</v>
      </c>
      <c r="EL122" s="831" t="s">
        <v>879</v>
      </c>
      <c r="EM122" s="318" t="s">
        <v>877</v>
      </c>
      <c r="EN122" s="274" t="s">
        <v>878</v>
      </c>
      <c r="EO122" s="274">
        <v>281</v>
      </c>
      <c r="EP122" s="274">
        <v>600</v>
      </c>
      <c r="EQ122" s="275">
        <v>150</v>
      </c>
      <c r="ER122" s="275">
        <v>150</v>
      </c>
      <c r="ES122" s="275">
        <v>150</v>
      </c>
      <c r="ET122" s="829">
        <v>150</v>
      </c>
    </row>
    <row r="123" spans="1:150" ht="30" customHeight="1" x14ac:dyDescent="0.2">
      <c r="A123" s="277" t="s">
        <v>76</v>
      </c>
      <c r="B123" s="430" t="s">
        <v>77</v>
      </c>
      <c r="C123" s="431" t="s">
        <v>826</v>
      </c>
      <c r="D123" s="431"/>
      <c r="E123" s="8" t="s">
        <v>372</v>
      </c>
      <c r="F123" s="281" t="str">
        <f t="shared" si="26"/>
        <v>E2.P_B</v>
      </c>
      <c r="G123" s="454" t="s">
        <v>192</v>
      </c>
      <c r="H123" s="454" t="s">
        <v>313</v>
      </c>
      <c r="I123" s="458"/>
      <c r="J123" s="459" t="s">
        <v>61</v>
      </c>
      <c r="K123" s="374" t="str">
        <f t="shared" si="27"/>
        <v>E2.P_B.MR1</v>
      </c>
      <c r="L123" s="513" t="s">
        <v>286</v>
      </c>
      <c r="M123" s="514" t="s">
        <v>872</v>
      </c>
      <c r="N123" s="375">
        <v>184</v>
      </c>
      <c r="O123" s="288">
        <v>230</v>
      </c>
      <c r="P123" s="377" t="s">
        <v>99</v>
      </c>
      <c r="Q123" s="378" t="str">
        <f t="shared" si="28"/>
        <v>E2.P_B.MR1-MP03-1</v>
      </c>
      <c r="R123" s="422" t="s">
        <v>881</v>
      </c>
      <c r="S123" s="314" t="s">
        <v>882</v>
      </c>
      <c r="T123" s="381">
        <v>0</v>
      </c>
      <c r="U123" s="382">
        <v>1</v>
      </c>
      <c r="V123" s="381" t="s">
        <v>67</v>
      </c>
      <c r="W123" s="315">
        <v>0.2</v>
      </c>
      <c r="X123" s="330">
        <v>0.3</v>
      </c>
      <c r="Y123" s="315">
        <v>0.3</v>
      </c>
      <c r="Z123" s="316">
        <v>0.2</v>
      </c>
      <c r="AA123" s="383"/>
      <c r="AB123" s="384"/>
      <c r="AC123" s="384"/>
      <c r="AD123" s="384"/>
      <c r="AE123" s="384"/>
      <c r="AF123" s="384"/>
      <c r="AG123" s="384"/>
      <c r="AH123" s="384"/>
      <c r="AI123" s="384"/>
      <c r="AJ123" s="384"/>
      <c r="AK123" s="384"/>
      <c r="AL123" s="384"/>
      <c r="AM123" s="384"/>
      <c r="AN123" s="384"/>
      <c r="AO123" s="384"/>
      <c r="AP123" s="384"/>
      <c r="AQ123" s="384"/>
      <c r="AR123" s="384"/>
      <c r="AS123" s="384"/>
      <c r="AT123" s="384"/>
      <c r="AU123" s="384"/>
      <c r="AV123" s="384"/>
      <c r="AW123" s="384"/>
      <c r="AX123" s="384"/>
      <c r="AY123" s="384"/>
      <c r="AZ123" s="384"/>
      <c r="BA123" s="384"/>
      <c r="BB123" s="384"/>
      <c r="BC123" s="385"/>
      <c r="BD123" s="301" t="s">
        <v>832</v>
      </c>
      <c r="BS123" s="89" t="s">
        <v>285</v>
      </c>
      <c r="BT123" s="89" t="s">
        <v>286</v>
      </c>
      <c r="BU123" s="90" t="s">
        <v>879</v>
      </c>
      <c r="BV123" s="87" t="s">
        <v>877</v>
      </c>
      <c r="DH123" s="7" t="s">
        <v>884</v>
      </c>
      <c r="DI123" s="7" t="s">
        <v>300</v>
      </c>
      <c r="DJ123" s="7" t="s">
        <v>312</v>
      </c>
      <c r="DK123" s="7" t="s">
        <v>313</v>
      </c>
      <c r="DL123" s="7" t="s">
        <v>311</v>
      </c>
      <c r="DQ123" s="7" t="s">
        <v>879</v>
      </c>
      <c r="DR123" s="7" t="s">
        <v>877</v>
      </c>
      <c r="EL123" s="831" t="s">
        <v>883</v>
      </c>
      <c r="EM123" s="318" t="s">
        <v>881</v>
      </c>
      <c r="EN123" s="274" t="s">
        <v>882</v>
      </c>
      <c r="EO123" s="386">
        <v>0</v>
      </c>
      <c r="EP123" s="386">
        <v>1</v>
      </c>
      <c r="EQ123" s="276">
        <v>0.2</v>
      </c>
      <c r="ER123" s="817">
        <v>0</v>
      </c>
      <c r="ES123" s="817">
        <v>0.4</v>
      </c>
      <c r="ET123" s="827">
        <v>0.4</v>
      </c>
    </row>
    <row r="124" spans="1:150" ht="49.5" customHeight="1" thickBot="1" x14ac:dyDescent="0.25">
      <c r="A124" s="277" t="s">
        <v>76</v>
      </c>
      <c r="B124" s="430" t="s">
        <v>77</v>
      </c>
      <c r="C124" s="431" t="s">
        <v>826</v>
      </c>
      <c r="D124" s="431"/>
      <c r="E124" s="8" t="s">
        <v>372</v>
      </c>
      <c r="F124" s="281" t="str">
        <f t="shared" si="26"/>
        <v>E2.P_B</v>
      </c>
      <c r="G124" s="454" t="s">
        <v>192</v>
      </c>
      <c r="H124" s="454" t="s">
        <v>313</v>
      </c>
      <c r="I124" s="464"/>
      <c r="J124" s="465" t="s">
        <v>61</v>
      </c>
      <c r="K124" s="466" t="str">
        <f t="shared" si="27"/>
        <v>E2.P_B.MR1</v>
      </c>
      <c r="L124" s="549" t="s">
        <v>286</v>
      </c>
      <c r="M124" s="550" t="s">
        <v>872</v>
      </c>
      <c r="N124" s="389">
        <v>184</v>
      </c>
      <c r="O124" s="428">
        <v>230</v>
      </c>
      <c r="P124" s="377" t="s">
        <v>112</v>
      </c>
      <c r="Q124" s="392" t="str">
        <f t="shared" si="28"/>
        <v>E2.P_B.MR1-MP04-1</v>
      </c>
      <c r="R124" s="477" t="s">
        <v>885</v>
      </c>
      <c r="S124" s="337" t="s">
        <v>886</v>
      </c>
      <c r="T124" s="620">
        <v>1</v>
      </c>
      <c r="U124" s="621">
        <v>3</v>
      </c>
      <c r="V124" s="393" t="s">
        <v>67</v>
      </c>
      <c r="W124" s="403">
        <v>0.5</v>
      </c>
      <c r="X124" s="622">
        <v>0.5</v>
      </c>
      <c r="Y124" s="353">
        <v>1</v>
      </c>
      <c r="Z124" s="355">
        <v>1</v>
      </c>
      <c r="AA124" s="383"/>
      <c r="AB124" s="384"/>
      <c r="AC124" s="384"/>
      <c r="AD124" s="384"/>
      <c r="AE124" s="384"/>
      <c r="AF124" s="384"/>
      <c r="AG124" s="384"/>
      <c r="AH124" s="384"/>
      <c r="AI124" s="384"/>
      <c r="AJ124" s="384"/>
      <c r="AK124" s="384"/>
      <c r="AL124" s="384"/>
      <c r="AM124" s="384"/>
      <c r="AN124" s="384"/>
      <c r="AO124" s="384"/>
      <c r="AP124" s="384"/>
      <c r="AQ124" s="384"/>
      <c r="AR124" s="384"/>
      <c r="AS124" s="384"/>
      <c r="AT124" s="384"/>
      <c r="AU124" s="384"/>
      <c r="AV124" s="384"/>
      <c r="AW124" s="384"/>
      <c r="AX124" s="384"/>
      <c r="AY124" s="384"/>
      <c r="AZ124" s="384"/>
      <c r="BA124" s="384"/>
      <c r="BB124" s="384"/>
      <c r="BC124" s="385"/>
      <c r="BD124" s="301" t="s">
        <v>832</v>
      </c>
      <c r="BS124" s="89" t="s">
        <v>285</v>
      </c>
      <c r="BT124" s="89" t="s">
        <v>286</v>
      </c>
      <c r="BU124" s="90" t="s">
        <v>883</v>
      </c>
      <c r="BV124" s="87" t="s">
        <v>881</v>
      </c>
      <c r="DH124" s="7" t="s">
        <v>888</v>
      </c>
      <c r="DI124" s="7" t="s">
        <v>300</v>
      </c>
      <c r="DJ124" s="7" t="s">
        <v>312</v>
      </c>
      <c r="DK124" s="7" t="s">
        <v>313</v>
      </c>
      <c r="DL124" s="7" t="s">
        <v>311</v>
      </c>
      <c r="DQ124" s="7" t="s">
        <v>883</v>
      </c>
      <c r="DR124" s="7" t="s">
        <v>881</v>
      </c>
      <c r="EL124" s="831" t="s">
        <v>887</v>
      </c>
      <c r="EM124" s="318" t="s">
        <v>885</v>
      </c>
      <c r="EN124" s="274" t="s">
        <v>886</v>
      </c>
      <c r="EO124" s="386">
        <v>1</v>
      </c>
      <c r="EP124" s="386">
        <v>3</v>
      </c>
      <c r="EQ124" s="276">
        <v>0.5</v>
      </c>
      <c r="ER124" s="276">
        <v>0.5</v>
      </c>
      <c r="ES124" s="275">
        <v>1</v>
      </c>
      <c r="ET124" s="829">
        <v>1</v>
      </c>
    </row>
    <row r="125" spans="1:150" ht="132.75" customHeight="1" x14ac:dyDescent="0.2">
      <c r="A125" s="277" t="s">
        <v>76</v>
      </c>
      <c r="B125" s="430" t="s">
        <v>77</v>
      </c>
      <c r="C125" s="431" t="s">
        <v>826</v>
      </c>
      <c r="D125" s="432" t="s">
        <v>827</v>
      </c>
      <c r="E125" s="3" t="s">
        <v>530</v>
      </c>
      <c r="F125" s="433" t="str">
        <f t="shared" si="26"/>
        <v>E2.P_C</v>
      </c>
      <c r="G125" s="434" t="s">
        <v>203</v>
      </c>
      <c r="H125" s="479" t="s">
        <v>324</v>
      </c>
      <c r="I125" s="455" t="s">
        <v>889</v>
      </c>
      <c r="J125" s="456" t="s">
        <v>61</v>
      </c>
      <c r="K125" s="417" t="str">
        <f t="shared" si="27"/>
        <v>E2.P_C.MR1</v>
      </c>
      <c r="L125" s="516" t="s">
        <v>297</v>
      </c>
      <c r="M125" s="517" t="s">
        <v>890</v>
      </c>
      <c r="N125" s="363">
        <v>0</v>
      </c>
      <c r="O125" s="247">
        <v>80</v>
      </c>
      <c r="P125" s="377" t="s">
        <v>64</v>
      </c>
      <c r="Q125" s="366" t="str">
        <f t="shared" si="28"/>
        <v>E2.P_C.MR1-MP01-1</v>
      </c>
      <c r="R125" s="623" t="s">
        <v>891</v>
      </c>
      <c r="S125" s="521" t="s">
        <v>892</v>
      </c>
      <c r="T125" s="624">
        <v>0</v>
      </c>
      <c r="U125" s="625">
        <v>0.7</v>
      </c>
      <c r="V125" s="624" t="s">
        <v>67</v>
      </c>
      <c r="W125" s="626">
        <v>0.1</v>
      </c>
      <c r="X125" s="627">
        <v>0.2</v>
      </c>
      <c r="Y125" s="626">
        <v>0.2</v>
      </c>
      <c r="Z125" s="628">
        <v>0.2</v>
      </c>
      <c r="AA125" s="591">
        <f>20000000-60000000+100000000</f>
        <v>60000000</v>
      </c>
      <c r="AB125" s="592">
        <v>0</v>
      </c>
      <c r="AC125" s="592">
        <f>100000000-100000000</f>
        <v>0</v>
      </c>
      <c r="AD125" s="592">
        <v>0</v>
      </c>
      <c r="AE125" s="592">
        <v>0</v>
      </c>
      <c r="AF125" s="592">
        <v>0</v>
      </c>
      <c r="AG125" s="592">
        <f t="shared" ref="AG125" si="76">SUM(AA125:AF125)</f>
        <v>60000000</v>
      </c>
      <c r="AH125" s="592">
        <f t="shared" ref="AH125:AM125" si="77">AA125*1.035</f>
        <v>62099999.999999993</v>
      </c>
      <c r="AI125" s="592">
        <f t="shared" si="77"/>
        <v>0</v>
      </c>
      <c r="AJ125" s="592">
        <f t="shared" si="77"/>
        <v>0</v>
      </c>
      <c r="AK125" s="592">
        <f t="shared" si="77"/>
        <v>0</v>
      </c>
      <c r="AL125" s="592">
        <f t="shared" si="77"/>
        <v>0</v>
      </c>
      <c r="AM125" s="592">
        <f t="shared" si="77"/>
        <v>0</v>
      </c>
      <c r="AN125" s="592">
        <f t="shared" ref="AN125" si="78">SUM(AH125:AM125)</f>
        <v>62099999.999999993</v>
      </c>
      <c r="AO125" s="592">
        <f t="shared" ref="AO125:AT125" si="79">AH125*1.035</f>
        <v>64273499.999999985</v>
      </c>
      <c r="AP125" s="592">
        <f t="shared" si="79"/>
        <v>0</v>
      </c>
      <c r="AQ125" s="592">
        <f t="shared" si="79"/>
        <v>0</v>
      </c>
      <c r="AR125" s="592">
        <f t="shared" si="79"/>
        <v>0</v>
      </c>
      <c r="AS125" s="592">
        <f t="shared" si="79"/>
        <v>0</v>
      </c>
      <c r="AT125" s="592">
        <f t="shared" si="79"/>
        <v>0</v>
      </c>
      <c r="AU125" s="592">
        <f t="shared" ref="AU125" si="80">SUM(AO125:AT125)</f>
        <v>64273499.999999985</v>
      </c>
      <c r="AV125" s="592">
        <f t="shared" ref="AV125:BA125" si="81">AO125*1.035</f>
        <v>66523072.499999978</v>
      </c>
      <c r="AW125" s="592">
        <f t="shared" si="81"/>
        <v>0</v>
      </c>
      <c r="AX125" s="592">
        <f t="shared" si="81"/>
        <v>0</v>
      </c>
      <c r="AY125" s="592">
        <f t="shared" si="81"/>
        <v>0</v>
      </c>
      <c r="AZ125" s="592">
        <f t="shared" si="81"/>
        <v>0</v>
      </c>
      <c r="BA125" s="592">
        <f t="shared" si="81"/>
        <v>0</v>
      </c>
      <c r="BB125" s="592">
        <f t="shared" ref="BB125" si="82">SUM(AV125:BA125)</f>
        <v>66523072.499999978</v>
      </c>
      <c r="BC125" s="593">
        <f t="shared" ref="BC125" si="83">+AG125+AN125+AU125+BB125</f>
        <v>252896572.49999997</v>
      </c>
      <c r="BD125" s="301" t="s">
        <v>832</v>
      </c>
      <c r="BS125" s="89" t="s">
        <v>285</v>
      </c>
      <c r="BT125" s="89" t="s">
        <v>286</v>
      </c>
      <c r="BU125" s="90" t="s">
        <v>887</v>
      </c>
      <c r="BV125" s="87" t="s">
        <v>885</v>
      </c>
      <c r="DH125" s="7" t="s">
        <v>894</v>
      </c>
      <c r="DI125" s="7" t="s">
        <v>300</v>
      </c>
      <c r="DJ125" s="7" t="s">
        <v>312</v>
      </c>
      <c r="DK125" s="7" t="s">
        <v>313</v>
      </c>
      <c r="DL125" s="7" t="s">
        <v>311</v>
      </c>
      <c r="DQ125" s="7" t="s">
        <v>887</v>
      </c>
      <c r="DR125" s="7" t="s">
        <v>885</v>
      </c>
      <c r="EL125" s="831" t="s">
        <v>893</v>
      </c>
      <c r="EM125" s="318" t="s">
        <v>891</v>
      </c>
      <c r="EN125" s="274" t="s">
        <v>892</v>
      </c>
      <c r="EO125" s="276">
        <v>0</v>
      </c>
      <c r="EP125" s="276">
        <v>70</v>
      </c>
      <c r="EQ125" s="276">
        <v>10</v>
      </c>
      <c r="ER125" s="817">
        <v>0</v>
      </c>
      <c r="ES125" s="817">
        <v>30</v>
      </c>
      <c r="ET125" s="827">
        <v>30</v>
      </c>
    </row>
    <row r="126" spans="1:150" ht="84" customHeight="1" x14ac:dyDescent="0.2">
      <c r="A126" s="277" t="s">
        <v>76</v>
      </c>
      <c r="B126" s="430" t="s">
        <v>77</v>
      </c>
      <c r="C126" s="431" t="s">
        <v>826</v>
      </c>
      <c r="D126" s="431"/>
      <c r="E126" s="8" t="s">
        <v>530</v>
      </c>
      <c r="F126" s="281" t="str">
        <f t="shared" si="26"/>
        <v>E2.P_C</v>
      </c>
      <c r="G126" s="454" t="s">
        <v>203</v>
      </c>
      <c r="H126" s="454" t="s">
        <v>324</v>
      </c>
      <c r="I126" s="458"/>
      <c r="J126" s="459" t="s">
        <v>61</v>
      </c>
      <c r="K126" s="374" t="str">
        <f t="shared" si="27"/>
        <v>E2.P_C.MR1</v>
      </c>
      <c r="L126" s="410" t="s">
        <v>297</v>
      </c>
      <c r="M126" s="411" t="s">
        <v>890</v>
      </c>
      <c r="N126" s="375">
        <v>0</v>
      </c>
      <c r="O126" s="288">
        <v>80</v>
      </c>
      <c r="P126" s="377" t="s">
        <v>87</v>
      </c>
      <c r="Q126" s="378" t="str">
        <f t="shared" si="28"/>
        <v>E2.P_C.MR1-MP02-1</v>
      </c>
      <c r="R126" s="629" t="s">
        <v>895</v>
      </c>
      <c r="S126" s="530" t="s">
        <v>896</v>
      </c>
      <c r="T126" s="531">
        <v>0</v>
      </c>
      <c r="U126" s="532">
        <v>1</v>
      </c>
      <c r="V126" s="531" t="s">
        <v>67</v>
      </c>
      <c r="W126" s="533">
        <v>0.2</v>
      </c>
      <c r="X126" s="534">
        <v>0.3</v>
      </c>
      <c r="Y126" s="533">
        <v>0.3</v>
      </c>
      <c r="Z126" s="542">
        <v>0.2</v>
      </c>
      <c r="AA126" s="537"/>
      <c r="AB126" s="538"/>
      <c r="AC126" s="538"/>
      <c r="AD126" s="538"/>
      <c r="AE126" s="538"/>
      <c r="AF126" s="538"/>
      <c r="AG126" s="538"/>
      <c r="AH126" s="538"/>
      <c r="AI126" s="538"/>
      <c r="AJ126" s="538"/>
      <c r="AK126" s="538"/>
      <c r="AL126" s="538"/>
      <c r="AM126" s="538"/>
      <c r="AN126" s="538"/>
      <c r="AO126" s="538"/>
      <c r="AP126" s="538"/>
      <c r="AQ126" s="538"/>
      <c r="AR126" s="538"/>
      <c r="AS126" s="538"/>
      <c r="AT126" s="538"/>
      <c r="AU126" s="538"/>
      <c r="AV126" s="538"/>
      <c r="AW126" s="538"/>
      <c r="AX126" s="538"/>
      <c r="AY126" s="538"/>
      <c r="AZ126" s="538"/>
      <c r="BA126" s="538"/>
      <c r="BB126" s="538"/>
      <c r="BC126" s="539"/>
      <c r="BD126" s="301" t="s">
        <v>832</v>
      </c>
      <c r="BS126" s="87" t="s">
        <v>296</v>
      </c>
      <c r="BT126" s="87" t="s">
        <v>297</v>
      </c>
      <c r="BU126" s="90" t="s">
        <v>893</v>
      </c>
      <c r="BV126" s="87" t="s">
        <v>891</v>
      </c>
      <c r="DH126" s="7" t="s">
        <v>898</v>
      </c>
      <c r="DI126" s="7" t="s">
        <v>300</v>
      </c>
      <c r="DJ126" s="7" t="s">
        <v>323</v>
      </c>
      <c r="DK126" s="7" t="s">
        <v>324</v>
      </c>
      <c r="DL126" s="7" t="s">
        <v>322</v>
      </c>
      <c r="DQ126" s="7" t="s">
        <v>893</v>
      </c>
      <c r="DR126" s="7" t="s">
        <v>891</v>
      </c>
      <c r="EL126" s="831" t="s">
        <v>897</v>
      </c>
      <c r="EM126" s="318" t="s">
        <v>895</v>
      </c>
      <c r="EN126" s="274" t="s">
        <v>896</v>
      </c>
      <c r="EO126" s="274">
        <v>0</v>
      </c>
      <c r="EP126" s="274">
        <v>1</v>
      </c>
      <c r="EQ126" s="276">
        <v>0.2</v>
      </c>
      <c r="ER126" s="817">
        <v>0.2</v>
      </c>
      <c r="ES126" s="276">
        <v>0.3</v>
      </c>
      <c r="ET126" s="827">
        <v>0.3</v>
      </c>
    </row>
    <row r="127" spans="1:150" ht="56.25" customHeight="1" thickBot="1" x14ac:dyDescent="0.25">
      <c r="A127" s="277" t="s">
        <v>76</v>
      </c>
      <c r="B127" s="430" t="s">
        <v>77</v>
      </c>
      <c r="C127" s="431" t="s">
        <v>826</v>
      </c>
      <c r="D127" s="431"/>
      <c r="E127" s="8" t="s">
        <v>530</v>
      </c>
      <c r="F127" s="281" t="str">
        <f t="shared" si="26"/>
        <v>E2.P_C</v>
      </c>
      <c r="G127" s="566" t="s">
        <v>203</v>
      </c>
      <c r="H127" s="566" t="s">
        <v>324</v>
      </c>
      <c r="I127" s="464"/>
      <c r="J127" s="465" t="s">
        <v>61</v>
      </c>
      <c r="K127" s="466" t="str">
        <f t="shared" si="27"/>
        <v>E2.P_C.MR1</v>
      </c>
      <c r="L127" s="426" t="s">
        <v>297</v>
      </c>
      <c r="M127" s="427" t="s">
        <v>890</v>
      </c>
      <c r="N127" s="389">
        <v>0</v>
      </c>
      <c r="O127" s="428">
        <v>80</v>
      </c>
      <c r="P127" s="377" t="s">
        <v>99</v>
      </c>
      <c r="Q127" s="392" t="str">
        <f t="shared" si="28"/>
        <v>E2.P_C.MR1-MP03-1</v>
      </c>
      <c r="R127" s="630" t="s">
        <v>899</v>
      </c>
      <c r="S127" s="553" t="s">
        <v>900</v>
      </c>
      <c r="T127" s="631">
        <v>0</v>
      </c>
      <c r="U127" s="632">
        <v>4</v>
      </c>
      <c r="V127" s="554" t="s">
        <v>67</v>
      </c>
      <c r="W127" s="556">
        <v>1</v>
      </c>
      <c r="X127" s="557">
        <v>1</v>
      </c>
      <c r="Y127" s="556">
        <v>1</v>
      </c>
      <c r="Z127" s="558">
        <v>1</v>
      </c>
      <c r="AA127" s="537"/>
      <c r="AB127" s="538"/>
      <c r="AC127" s="538"/>
      <c r="AD127" s="538"/>
      <c r="AE127" s="538"/>
      <c r="AF127" s="538"/>
      <c r="AG127" s="538"/>
      <c r="AH127" s="538"/>
      <c r="AI127" s="538"/>
      <c r="AJ127" s="538"/>
      <c r="AK127" s="538"/>
      <c r="AL127" s="538"/>
      <c r="AM127" s="538"/>
      <c r="AN127" s="538"/>
      <c r="AO127" s="538"/>
      <c r="AP127" s="538"/>
      <c r="AQ127" s="538"/>
      <c r="AR127" s="538"/>
      <c r="AS127" s="538"/>
      <c r="AT127" s="538"/>
      <c r="AU127" s="538"/>
      <c r="AV127" s="538"/>
      <c r="AW127" s="538"/>
      <c r="AX127" s="538"/>
      <c r="AY127" s="538"/>
      <c r="AZ127" s="538"/>
      <c r="BA127" s="538"/>
      <c r="BB127" s="538"/>
      <c r="BC127" s="539"/>
      <c r="BD127" s="301" t="s">
        <v>832</v>
      </c>
      <c r="BS127" s="89" t="s">
        <v>296</v>
      </c>
      <c r="BT127" s="89" t="s">
        <v>297</v>
      </c>
      <c r="BU127" s="90" t="s">
        <v>897</v>
      </c>
      <c r="BV127" s="87" t="s">
        <v>895</v>
      </c>
      <c r="DH127" s="7" t="s">
        <v>902</v>
      </c>
      <c r="DI127" s="7" t="s">
        <v>300</v>
      </c>
      <c r="DJ127" s="7" t="s">
        <v>323</v>
      </c>
      <c r="DK127" s="7" t="s">
        <v>324</v>
      </c>
      <c r="DL127" s="7" t="s">
        <v>322</v>
      </c>
      <c r="DQ127" s="7" t="s">
        <v>897</v>
      </c>
      <c r="DR127" s="7" t="s">
        <v>895</v>
      </c>
      <c r="EL127" s="831" t="s">
        <v>901</v>
      </c>
      <c r="EM127" s="318" t="s">
        <v>899</v>
      </c>
      <c r="EN127" s="274" t="s">
        <v>900</v>
      </c>
      <c r="EO127" s="274">
        <v>0</v>
      </c>
      <c r="EP127" s="274">
        <v>4</v>
      </c>
      <c r="EQ127" s="275">
        <v>1</v>
      </c>
      <c r="ER127" s="275">
        <v>1</v>
      </c>
      <c r="ES127" s="275">
        <v>1</v>
      </c>
      <c r="ET127" s="829">
        <v>1</v>
      </c>
    </row>
    <row r="128" spans="1:150" ht="107.25" customHeight="1" x14ac:dyDescent="0.2">
      <c r="A128" s="277" t="s">
        <v>76</v>
      </c>
      <c r="B128" s="430" t="s">
        <v>77</v>
      </c>
      <c r="C128" s="431" t="s">
        <v>826</v>
      </c>
      <c r="D128" s="432" t="s">
        <v>827</v>
      </c>
      <c r="E128" s="3" t="s">
        <v>641</v>
      </c>
      <c r="F128" s="433" t="str">
        <f t="shared" si="26"/>
        <v>E2.P_D</v>
      </c>
      <c r="G128" s="434" t="s">
        <v>218</v>
      </c>
      <c r="H128" s="479" t="s">
        <v>338</v>
      </c>
      <c r="I128" s="455" t="s">
        <v>903</v>
      </c>
      <c r="J128" s="456" t="s">
        <v>61</v>
      </c>
      <c r="K128" s="457" t="str">
        <f t="shared" si="27"/>
        <v>E2.P_D.MR1</v>
      </c>
      <c r="L128" s="633" t="s">
        <v>309</v>
      </c>
      <c r="M128" s="362" t="s">
        <v>904</v>
      </c>
      <c r="N128" s="363">
        <v>0</v>
      </c>
      <c r="O128" s="247">
        <v>2</v>
      </c>
      <c r="P128" s="377" t="s">
        <v>64</v>
      </c>
      <c r="Q128" s="366" t="str">
        <f t="shared" si="28"/>
        <v>E2.P_D.MR1-MP01-1</v>
      </c>
      <c r="R128" s="418" t="s">
        <v>905</v>
      </c>
      <c r="S128" s="368" t="s">
        <v>906</v>
      </c>
      <c r="T128" s="369">
        <v>0</v>
      </c>
      <c r="U128" s="370">
        <v>2</v>
      </c>
      <c r="V128" s="369" t="s">
        <v>67</v>
      </c>
      <c r="W128" s="257">
        <v>0.5</v>
      </c>
      <c r="X128" s="256">
        <v>0.5</v>
      </c>
      <c r="Y128" s="257">
        <v>0.5</v>
      </c>
      <c r="Z128" s="258">
        <v>0.5</v>
      </c>
      <c r="AA128" s="591">
        <f>300000000+153200000+6800000-360000000</f>
        <v>100000000</v>
      </c>
      <c r="AB128" s="592">
        <v>0</v>
      </c>
      <c r="AC128" s="592">
        <v>200000000</v>
      </c>
      <c r="AD128" s="592">
        <v>0</v>
      </c>
      <c r="AE128" s="592">
        <v>0</v>
      </c>
      <c r="AF128" s="592">
        <v>0</v>
      </c>
      <c r="AG128" s="592">
        <f t="shared" ref="AG128" si="84">SUM(AA128:AF128)</f>
        <v>300000000</v>
      </c>
      <c r="AH128" s="592">
        <f t="shared" ref="AH128:AM128" si="85">AA128*1.035</f>
        <v>103499999.99999999</v>
      </c>
      <c r="AI128" s="592">
        <f t="shared" si="85"/>
        <v>0</v>
      </c>
      <c r="AJ128" s="592">
        <f t="shared" si="85"/>
        <v>206999999.99999997</v>
      </c>
      <c r="AK128" s="592">
        <f t="shared" si="85"/>
        <v>0</v>
      </c>
      <c r="AL128" s="592">
        <f t="shared" si="85"/>
        <v>0</v>
      </c>
      <c r="AM128" s="592">
        <f t="shared" si="85"/>
        <v>0</v>
      </c>
      <c r="AN128" s="592">
        <f t="shared" ref="AN128" si="86">SUM(AH128:AM128)</f>
        <v>310499999.99999994</v>
      </c>
      <c r="AO128" s="592">
        <f t="shared" ref="AO128:AT128" si="87">AH128*1.035</f>
        <v>107122499.99999997</v>
      </c>
      <c r="AP128" s="592">
        <f t="shared" si="87"/>
        <v>0</v>
      </c>
      <c r="AQ128" s="592">
        <f t="shared" si="87"/>
        <v>214244999.99999994</v>
      </c>
      <c r="AR128" s="592">
        <f t="shared" si="87"/>
        <v>0</v>
      </c>
      <c r="AS128" s="592">
        <f t="shared" si="87"/>
        <v>0</v>
      </c>
      <c r="AT128" s="592">
        <f t="shared" si="87"/>
        <v>0</v>
      </c>
      <c r="AU128" s="592">
        <f t="shared" ref="AU128" si="88">SUM(AO128:AT128)</f>
        <v>321367499.99999988</v>
      </c>
      <c r="AV128" s="592">
        <f t="shared" ref="AV128:BA128" si="89">AO128*1.035</f>
        <v>110871787.49999996</v>
      </c>
      <c r="AW128" s="592">
        <f t="shared" si="89"/>
        <v>0</v>
      </c>
      <c r="AX128" s="592">
        <f t="shared" si="89"/>
        <v>221743574.99999991</v>
      </c>
      <c r="AY128" s="592">
        <f t="shared" si="89"/>
        <v>0</v>
      </c>
      <c r="AZ128" s="592">
        <f t="shared" si="89"/>
        <v>0</v>
      </c>
      <c r="BA128" s="592">
        <f t="shared" si="89"/>
        <v>0</v>
      </c>
      <c r="BB128" s="592">
        <f t="shared" ref="BB128" si="90">SUM(AV128:BA128)</f>
        <v>332615362.49999988</v>
      </c>
      <c r="BC128" s="593">
        <f t="shared" ref="BC128" si="91">+AG128+AN128+AU128+BB128</f>
        <v>1264482862.4999998</v>
      </c>
      <c r="BD128" s="301" t="s">
        <v>832</v>
      </c>
      <c r="BS128" s="89" t="s">
        <v>296</v>
      </c>
      <c r="BT128" s="89" t="s">
        <v>297</v>
      </c>
      <c r="BU128" s="90" t="s">
        <v>901</v>
      </c>
      <c r="BV128" s="87" t="s">
        <v>899</v>
      </c>
      <c r="DH128" s="7" t="s">
        <v>908</v>
      </c>
      <c r="DI128" s="7" t="s">
        <v>300</v>
      </c>
      <c r="DJ128" s="7" t="s">
        <v>323</v>
      </c>
      <c r="DK128" s="7" t="s">
        <v>324</v>
      </c>
      <c r="DL128" s="7" t="s">
        <v>322</v>
      </c>
      <c r="DQ128" s="7" t="s">
        <v>901</v>
      </c>
      <c r="DR128" s="7" t="s">
        <v>899</v>
      </c>
      <c r="EL128" s="831" t="s">
        <v>907</v>
      </c>
      <c r="EM128" s="318" t="s">
        <v>905</v>
      </c>
      <c r="EN128" s="274" t="s">
        <v>906</v>
      </c>
      <c r="EO128" s="274">
        <v>0</v>
      </c>
      <c r="EP128" s="274">
        <v>2</v>
      </c>
      <c r="EQ128" s="276">
        <v>0.5</v>
      </c>
      <c r="ER128" s="276">
        <v>0.5</v>
      </c>
      <c r="ES128" s="276">
        <v>0.5</v>
      </c>
      <c r="ET128" s="832">
        <v>0.5</v>
      </c>
    </row>
    <row r="129" spans="1:150" ht="62.25" customHeight="1" x14ac:dyDescent="0.2">
      <c r="A129" s="277" t="s">
        <v>76</v>
      </c>
      <c r="B129" s="430" t="s">
        <v>77</v>
      </c>
      <c r="C129" s="431" t="s">
        <v>826</v>
      </c>
      <c r="D129" s="431"/>
      <c r="E129" s="8" t="s">
        <v>641</v>
      </c>
      <c r="F129" s="281" t="str">
        <f t="shared" si="26"/>
        <v>E2.P_D</v>
      </c>
      <c r="G129" s="454" t="s">
        <v>218</v>
      </c>
      <c r="H129" s="454" t="s">
        <v>338</v>
      </c>
      <c r="I129" s="458"/>
      <c r="J129" s="459" t="s">
        <v>61</v>
      </c>
      <c r="K129" s="374" t="str">
        <f t="shared" si="27"/>
        <v>E2.P_D.MR1</v>
      </c>
      <c r="L129" s="410" t="s">
        <v>309</v>
      </c>
      <c r="M129" s="411" t="s">
        <v>904</v>
      </c>
      <c r="N129" s="375">
        <v>0</v>
      </c>
      <c r="O129" s="288">
        <v>2</v>
      </c>
      <c r="P129" s="377" t="s">
        <v>87</v>
      </c>
      <c r="Q129" s="378" t="str">
        <f t="shared" si="28"/>
        <v>E2.P_D.MR1-MP02-1</v>
      </c>
      <c r="R129" s="422" t="s">
        <v>909</v>
      </c>
      <c r="S129" s="314" t="s">
        <v>910</v>
      </c>
      <c r="T129" s="293">
        <v>0</v>
      </c>
      <c r="U129" s="294">
        <v>200</v>
      </c>
      <c r="V129" s="293" t="s">
        <v>67</v>
      </c>
      <c r="W129" s="295">
        <v>50</v>
      </c>
      <c r="X129" s="296">
        <v>50</v>
      </c>
      <c r="Y129" s="295">
        <v>50</v>
      </c>
      <c r="Z129" s="297">
        <v>50</v>
      </c>
      <c r="AA129" s="298"/>
      <c r="AB129" s="299"/>
      <c r="AC129" s="299"/>
      <c r="AD129" s="299"/>
      <c r="AE129" s="299"/>
      <c r="AF129" s="299"/>
      <c r="AG129" s="299"/>
      <c r="AH129" s="299"/>
      <c r="AI129" s="299"/>
      <c r="AJ129" s="299"/>
      <c r="AK129" s="299"/>
      <c r="AL129" s="299"/>
      <c r="AM129" s="299"/>
      <c r="AN129" s="299"/>
      <c r="AO129" s="299"/>
      <c r="AP129" s="299"/>
      <c r="AQ129" s="299"/>
      <c r="AR129" s="299"/>
      <c r="AS129" s="299"/>
      <c r="AT129" s="299"/>
      <c r="AU129" s="299"/>
      <c r="AV129" s="299"/>
      <c r="AW129" s="299"/>
      <c r="AX129" s="299"/>
      <c r="AY129" s="299"/>
      <c r="AZ129" s="299"/>
      <c r="BA129" s="299"/>
      <c r="BB129" s="299"/>
      <c r="BC129" s="300"/>
      <c r="BD129" s="301" t="s">
        <v>832</v>
      </c>
      <c r="BS129" s="87" t="s">
        <v>308</v>
      </c>
      <c r="BT129" s="87" t="s">
        <v>309</v>
      </c>
      <c r="BU129" s="88" t="s">
        <v>907</v>
      </c>
      <c r="BV129" s="87" t="s">
        <v>905</v>
      </c>
      <c r="DH129" s="7" t="s">
        <v>912</v>
      </c>
      <c r="DI129" s="7" t="s">
        <v>300</v>
      </c>
      <c r="DJ129" s="7" t="s">
        <v>337</v>
      </c>
      <c r="DK129" s="7" t="s">
        <v>338</v>
      </c>
      <c r="DL129" s="7" t="s">
        <v>336</v>
      </c>
      <c r="DQ129" s="7" t="s">
        <v>907</v>
      </c>
      <c r="DR129" s="7" t="s">
        <v>905</v>
      </c>
      <c r="EL129" s="831" t="s">
        <v>911</v>
      </c>
      <c r="EM129" s="318" t="s">
        <v>909</v>
      </c>
      <c r="EN129" s="274" t="s">
        <v>910</v>
      </c>
      <c r="EO129" s="274">
        <v>0</v>
      </c>
      <c r="EP129" s="274">
        <v>200</v>
      </c>
      <c r="EQ129" s="275">
        <v>50</v>
      </c>
      <c r="ER129" s="275">
        <v>50</v>
      </c>
      <c r="ES129" s="275">
        <v>50</v>
      </c>
      <c r="ET129" s="829">
        <v>50</v>
      </c>
    </row>
    <row r="130" spans="1:150" ht="39" customHeight="1" x14ac:dyDescent="0.2">
      <c r="A130" s="277" t="s">
        <v>76</v>
      </c>
      <c r="B130" s="430" t="s">
        <v>77</v>
      </c>
      <c r="C130" s="431" t="s">
        <v>826</v>
      </c>
      <c r="D130" s="431"/>
      <c r="E130" s="8" t="s">
        <v>641</v>
      </c>
      <c r="F130" s="281" t="str">
        <f t="shared" si="26"/>
        <v>E2.P_D</v>
      </c>
      <c r="G130" s="454" t="s">
        <v>218</v>
      </c>
      <c r="H130" s="454" t="s">
        <v>338</v>
      </c>
      <c r="I130" s="458"/>
      <c r="J130" s="459" t="s">
        <v>61</v>
      </c>
      <c r="K130" s="374" t="str">
        <f t="shared" si="27"/>
        <v>E2.P_D.MR1</v>
      </c>
      <c r="L130" s="410" t="s">
        <v>309</v>
      </c>
      <c r="M130" s="411" t="s">
        <v>904</v>
      </c>
      <c r="N130" s="375">
        <v>0</v>
      </c>
      <c r="O130" s="288">
        <v>2</v>
      </c>
      <c r="P130" s="377" t="s">
        <v>99</v>
      </c>
      <c r="Q130" s="378" t="str">
        <f t="shared" si="28"/>
        <v>E2.P_D.MR1-MP03-1</v>
      </c>
      <c r="R130" s="422" t="s">
        <v>913</v>
      </c>
      <c r="S130" s="314" t="s">
        <v>914</v>
      </c>
      <c r="T130" s="293">
        <v>0</v>
      </c>
      <c r="U130" s="294">
        <v>1</v>
      </c>
      <c r="V130" s="293" t="s">
        <v>67</v>
      </c>
      <c r="W130" s="315">
        <v>0.2</v>
      </c>
      <c r="X130" s="330">
        <v>0.3</v>
      </c>
      <c r="Y130" s="315">
        <v>0.3</v>
      </c>
      <c r="Z130" s="316">
        <v>0.2</v>
      </c>
      <c r="AA130" s="298"/>
      <c r="AB130" s="299"/>
      <c r="AC130" s="299"/>
      <c r="AD130" s="299"/>
      <c r="AE130" s="299"/>
      <c r="AF130" s="299"/>
      <c r="AG130" s="299"/>
      <c r="AH130" s="299"/>
      <c r="AI130" s="299"/>
      <c r="AJ130" s="299"/>
      <c r="AK130" s="299"/>
      <c r="AL130" s="299"/>
      <c r="AM130" s="299"/>
      <c r="AN130" s="299"/>
      <c r="AO130" s="299"/>
      <c r="AP130" s="299"/>
      <c r="AQ130" s="299"/>
      <c r="AR130" s="299"/>
      <c r="AS130" s="299"/>
      <c r="AT130" s="299"/>
      <c r="AU130" s="299"/>
      <c r="AV130" s="299"/>
      <c r="AW130" s="299"/>
      <c r="AX130" s="299"/>
      <c r="AY130" s="299"/>
      <c r="AZ130" s="299"/>
      <c r="BA130" s="299"/>
      <c r="BB130" s="299"/>
      <c r="BC130" s="300"/>
      <c r="BD130" s="301" t="s">
        <v>832</v>
      </c>
      <c r="BS130" s="89" t="s">
        <v>308</v>
      </c>
      <c r="BT130" s="89" t="s">
        <v>309</v>
      </c>
      <c r="BU130" s="88" t="s">
        <v>911</v>
      </c>
      <c r="BV130" s="87" t="s">
        <v>909</v>
      </c>
      <c r="DH130" s="7" t="s">
        <v>916</v>
      </c>
      <c r="DI130" s="7" t="s">
        <v>300</v>
      </c>
      <c r="DJ130" s="7" t="s">
        <v>337</v>
      </c>
      <c r="DK130" s="7" t="s">
        <v>338</v>
      </c>
      <c r="DL130" s="7" t="s">
        <v>336</v>
      </c>
      <c r="DQ130" s="7" t="s">
        <v>911</v>
      </c>
      <c r="DR130" s="7" t="s">
        <v>909</v>
      </c>
      <c r="EL130" s="831" t="s">
        <v>915</v>
      </c>
      <c r="EM130" s="318" t="s">
        <v>913</v>
      </c>
      <c r="EN130" s="274" t="s">
        <v>914</v>
      </c>
      <c r="EO130" s="274">
        <v>0</v>
      </c>
      <c r="EP130" s="274">
        <v>1</v>
      </c>
      <c r="EQ130" s="276">
        <v>0.2</v>
      </c>
      <c r="ER130" s="276">
        <v>0.3</v>
      </c>
      <c r="ES130" s="276">
        <v>0.3</v>
      </c>
      <c r="ET130" s="832">
        <v>0.2</v>
      </c>
    </row>
    <row r="131" spans="1:150" ht="33" customHeight="1" x14ac:dyDescent="0.2">
      <c r="A131" s="277" t="s">
        <v>76</v>
      </c>
      <c r="B131" s="430" t="s">
        <v>77</v>
      </c>
      <c r="C131" s="431" t="s">
        <v>826</v>
      </c>
      <c r="D131" s="431"/>
      <c r="E131" s="8" t="s">
        <v>641</v>
      </c>
      <c r="F131" s="281" t="str">
        <f t="shared" si="26"/>
        <v>E2.P_D</v>
      </c>
      <c r="G131" s="454" t="s">
        <v>218</v>
      </c>
      <c r="H131" s="454" t="s">
        <v>338</v>
      </c>
      <c r="I131" s="458"/>
      <c r="J131" s="459" t="s">
        <v>61</v>
      </c>
      <c r="K131" s="374" t="str">
        <f t="shared" si="27"/>
        <v>E2.P_D.MR1</v>
      </c>
      <c r="L131" s="410" t="s">
        <v>309</v>
      </c>
      <c r="M131" s="411" t="s">
        <v>904</v>
      </c>
      <c r="N131" s="375">
        <v>0</v>
      </c>
      <c r="O131" s="288">
        <v>2</v>
      </c>
      <c r="P131" s="377" t="s">
        <v>112</v>
      </c>
      <c r="Q131" s="378" t="str">
        <f t="shared" si="28"/>
        <v>E2.P_D.MR1-MP04-1</v>
      </c>
      <c r="R131" s="422" t="s">
        <v>917</v>
      </c>
      <c r="S131" s="314" t="s">
        <v>918</v>
      </c>
      <c r="T131" s="293">
        <v>0</v>
      </c>
      <c r="U131" s="294">
        <v>1</v>
      </c>
      <c r="V131" s="293" t="s">
        <v>67</v>
      </c>
      <c r="W131" s="315">
        <v>0.2</v>
      </c>
      <c r="X131" s="330">
        <v>0.3</v>
      </c>
      <c r="Y131" s="315">
        <v>0.3</v>
      </c>
      <c r="Z131" s="316">
        <v>0.2</v>
      </c>
      <c r="AA131" s="298"/>
      <c r="AB131" s="299"/>
      <c r="AC131" s="299"/>
      <c r="AD131" s="299"/>
      <c r="AE131" s="299"/>
      <c r="AF131" s="299"/>
      <c r="AG131" s="299"/>
      <c r="AH131" s="299"/>
      <c r="AI131" s="299"/>
      <c r="AJ131" s="299"/>
      <c r="AK131" s="299"/>
      <c r="AL131" s="299"/>
      <c r="AM131" s="299"/>
      <c r="AN131" s="299"/>
      <c r="AO131" s="299"/>
      <c r="AP131" s="299"/>
      <c r="AQ131" s="299"/>
      <c r="AR131" s="299"/>
      <c r="AS131" s="299"/>
      <c r="AT131" s="299"/>
      <c r="AU131" s="299"/>
      <c r="AV131" s="299"/>
      <c r="AW131" s="299"/>
      <c r="AX131" s="299"/>
      <c r="AY131" s="299"/>
      <c r="AZ131" s="299"/>
      <c r="BA131" s="299"/>
      <c r="BB131" s="299"/>
      <c r="BC131" s="300"/>
      <c r="BD131" s="301" t="s">
        <v>832</v>
      </c>
      <c r="BS131" s="89" t="s">
        <v>308</v>
      </c>
      <c r="BT131" s="89" t="s">
        <v>309</v>
      </c>
      <c r="BU131" s="88" t="s">
        <v>915</v>
      </c>
      <c r="BV131" s="87" t="s">
        <v>913</v>
      </c>
      <c r="DH131" s="7" t="s">
        <v>920</v>
      </c>
      <c r="DI131" s="7" t="s">
        <v>300</v>
      </c>
      <c r="DJ131" s="7" t="s">
        <v>337</v>
      </c>
      <c r="DK131" s="7" t="s">
        <v>338</v>
      </c>
      <c r="DL131" s="7" t="s">
        <v>336</v>
      </c>
      <c r="DQ131" s="7" t="s">
        <v>915</v>
      </c>
      <c r="DR131" s="7" t="s">
        <v>913</v>
      </c>
      <c r="EL131" s="831" t="s">
        <v>919</v>
      </c>
      <c r="EM131" s="318" t="s">
        <v>917</v>
      </c>
      <c r="EN131" s="274" t="s">
        <v>918</v>
      </c>
      <c r="EO131" s="274">
        <v>0</v>
      </c>
      <c r="EP131" s="274">
        <v>1</v>
      </c>
      <c r="EQ131" s="276">
        <v>0.2</v>
      </c>
      <c r="ER131" s="276">
        <v>0.3</v>
      </c>
      <c r="ES131" s="276">
        <v>0.3</v>
      </c>
      <c r="ET131" s="832">
        <v>0.2</v>
      </c>
    </row>
    <row r="132" spans="1:150" ht="54" customHeight="1" thickBot="1" x14ac:dyDescent="0.25">
      <c r="A132" s="277" t="s">
        <v>76</v>
      </c>
      <c r="B132" s="430" t="s">
        <v>77</v>
      </c>
      <c r="C132" s="431" t="s">
        <v>826</v>
      </c>
      <c r="D132" s="431"/>
      <c r="E132" s="8" t="s">
        <v>641</v>
      </c>
      <c r="F132" s="281" t="str">
        <f t="shared" si="26"/>
        <v>E2.P_D</v>
      </c>
      <c r="G132" s="566" t="s">
        <v>218</v>
      </c>
      <c r="H132" s="566" t="s">
        <v>338</v>
      </c>
      <c r="I132" s="464"/>
      <c r="J132" s="465" t="s">
        <v>61</v>
      </c>
      <c r="K132" s="466" t="str">
        <f t="shared" si="27"/>
        <v>E2.P_D.MR1</v>
      </c>
      <c r="L132" s="426" t="s">
        <v>309</v>
      </c>
      <c r="M132" s="427" t="s">
        <v>904</v>
      </c>
      <c r="N132" s="389">
        <v>0</v>
      </c>
      <c r="O132" s="428">
        <v>2</v>
      </c>
      <c r="P132" s="567" t="s">
        <v>122</v>
      </c>
      <c r="Q132" s="392" t="str">
        <f t="shared" si="28"/>
        <v>E2.P_D.MR1-MP05-1</v>
      </c>
      <c r="R132" s="477" t="s">
        <v>921</v>
      </c>
      <c r="S132" s="337" t="s">
        <v>922</v>
      </c>
      <c r="T132" s="351">
        <v>0</v>
      </c>
      <c r="U132" s="352">
        <v>1</v>
      </c>
      <c r="V132" s="351" t="s">
        <v>67</v>
      </c>
      <c r="W132" s="403">
        <v>0.2</v>
      </c>
      <c r="X132" s="622">
        <v>0.3</v>
      </c>
      <c r="Y132" s="403">
        <v>0.3</v>
      </c>
      <c r="Z132" s="404">
        <v>0.2</v>
      </c>
      <c r="AA132" s="298"/>
      <c r="AB132" s="299"/>
      <c r="AC132" s="299"/>
      <c r="AD132" s="299"/>
      <c r="AE132" s="299"/>
      <c r="AF132" s="299"/>
      <c r="AG132" s="299"/>
      <c r="AH132" s="299"/>
      <c r="AI132" s="299"/>
      <c r="AJ132" s="299"/>
      <c r="AK132" s="299"/>
      <c r="AL132" s="299"/>
      <c r="AM132" s="299"/>
      <c r="AN132" s="299"/>
      <c r="AO132" s="299"/>
      <c r="AP132" s="299"/>
      <c r="AQ132" s="299"/>
      <c r="AR132" s="299"/>
      <c r="AS132" s="299"/>
      <c r="AT132" s="299"/>
      <c r="AU132" s="299"/>
      <c r="AV132" s="299"/>
      <c r="AW132" s="299"/>
      <c r="AX132" s="299"/>
      <c r="AY132" s="299"/>
      <c r="AZ132" s="299"/>
      <c r="BA132" s="299"/>
      <c r="BB132" s="299"/>
      <c r="BC132" s="300"/>
      <c r="BD132" s="301" t="s">
        <v>832</v>
      </c>
      <c r="BS132" s="89" t="s">
        <v>308</v>
      </c>
      <c r="BT132" s="89" t="s">
        <v>309</v>
      </c>
      <c r="BU132" s="88" t="s">
        <v>919</v>
      </c>
      <c r="BV132" s="87" t="s">
        <v>917</v>
      </c>
      <c r="DH132" s="7" t="s">
        <v>924</v>
      </c>
      <c r="DI132" s="7" t="s">
        <v>300</v>
      </c>
      <c r="DJ132" s="7" t="s">
        <v>337</v>
      </c>
      <c r="DK132" s="7" t="s">
        <v>338</v>
      </c>
      <c r="DL132" s="7" t="s">
        <v>336</v>
      </c>
      <c r="DQ132" s="7" t="s">
        <v>919</v>
      </c>
      <c r="DR132" s="7" t="s">
        <v>917</v>
      </c>
      <c r="EL132" s="831" t="s">
        <v>923</v>
      </c>
      <c r="EM132" s="318" t="s">
        <v>921</v>
      </c>
      <c r="EN132" s="274" t="s">
        <v>922</v>
      </c>
      <c r="EO132" s="274">
        <v>0</v>
      </c>
      <c r="EP132" s="274">
        <v>1</v>
      </c>
      <c r="EQ132" s="276">
        <v>0.2</v>
      </c>
      <c r="ER132" s="276">
        <v>0.3</v>
      </c>
      <c r="ES132" s="276">
        <v>0.3</v>
      </c>
      <c r="ET132" s="832">
        <v>0.2</v>
      </c>
    </row>
    <row r="133" spans="1:150" ht="142.5" customHeight="1" x14ac:dyDescent="0.2">
      <c r="A133" s="277" t="s">
        <v>76</v>
      </c>
      <c r="B133" s="430" t="s">
        <v>77</v>
      </c>
      <c r="C133" s="431" t="s">
        <v>826</v>
      </c>
      <c r="D133" s="432" t="s">
        <v>925</v>
      </c>
      <c r="E133" s="3" t="s">
        <v>695</v>
      </c>
      <c r="F133" s="433" t="str">
        <f t="shared" si="26"/>
        <v>E2.P_E</v>
      </c>
      <c r="G133" s="434" t="s">
        <v>230</v>
      </c>
      <c r="H133" s="479" t="s">
        <v>349</v>
      </c>
      <c r="I133" s="455" t="s">
        <v>926</v>
      </c>
      <c r="J133" s="456" t="s">
        <v>61</v>
      </c>
      <c r="K133" s="457" t="str">
        <f t="shared" si="27"/>
        <v>E2.P_E.MR1</v>
      </c>
      <c r="L133" s="361" t="s">
        <v>320</v>
      </c>
      <c r="M133" s="362" t="s">
        <v>927</v>
      </c>
      <c r="N133" s="363">
        <v>665</v>
      </c>
      <c r="O133" s="247">
        <v>1100</v>
      </c>
      <c r="P133" s="365" t="s">
        <v>64</v>
      </c>
      <c r="Q133" s="366" t="str">
        <f t="shared" si="28"/>
        <v>E2.P_E.MR1-MP01-1</v>
      </c>
      <c r="R133" s="418" t="s">
        <v>928</v>
      </c>
      <c r="S133" s="368" t="s">
        <v>929</v>
      </c>
      <c r="T133" s="618">
        <v>0</v>
      </c>
      <c r="U133" s="619">
        <v>2</v>
      </c>
      <c r="V133" s="618" t="s">
        <v>67</v>
      </c>
      <c r="W133" s="634">
        <v>0.5</v>
      </c>
      <c r="X133" s="635">
        <v>0.5</v>
      </c>
      <c r="Y133" s="634">
        <v>0.5</v>
      </c>
      <c r="Z133" s="636">
        <v>0.5</v>
      </c>
      <c r="AA133" s="591">
        <f>97668698+300000000+2331302+180000000+190000000+60000000-461911148</f>
        <v>368088852</v>
      </c>
      <c r="AB133" s="592">
        <v>0</v>
      </c>
      <c r="AC133" s="592">
        <v>50000000</v>
      </c>
      <c r="AD133" s="592">
        <v>0</v>
      </c>
      <c r="AE133" s="592">
        <v>0</v>
      </c>
      <c r="AF133" s="592">
        <f>591+31910557</f>
        <v>31911148</v>
      </c>
      <c r="AG133" s="592">
        <f t="shared" ref="AG133" si="92">SUM(AA133:AF133)</f>
        <v>450000000</v>
      </c>
      <c r="AH133" s="592">
        <f t="shared" ref="AH133:AM133" si="93">AA133*1.035</f>
        <v>380971961.81999999</v>
      </c>
      <c r="AI133" s="592">
        <f t="shared" si="93"/>
        <v>0</v>
      </c>
      <c r="AJ133" s="592">
        <f t="shared" si="93"/>
        <v>51749999.999999993</v>
      </c>
      <c r="AK133" s="592">
        <f t="shared" si="93"/>
        <v>0</v>
      </c>
      <c r="AL133" s="592">
        <f t="shared" si="93"/>
        <v>0</v>
      </c>
      <c r="AM133" s="592">
        <f t="shared" si="93"/>
        <v>33028038.179999996</v>
      </c>
      <c r="AN133" s="592">
        <f t="shared" ref="AN133" si="94">SUM(AH133:AM133)</f>
        <v>465750000</v>
      </c>
      <c r="AO133" s="592">
        <f t="shared" ref="AO133:AT133" si="95">AH133*1.035</f>
        <v>394305980.48369998</v>
      </c>
      <c r="AP133" s="592">
        <f t="shared" si="95"/>
        <v>0</v>
      </c>
      <c r="AQ133" s="592">
        <f t="shared" si="95"/>
        <v>53561249.999999985</v>
      </c>
      <c r="AR133" s="592">
        <f t="shared" si="95"/>
        <v>0</v>
      </c>
      <c r="AS133" s="592">
        <f t="shared" si="95"/>
        <v>0</v>
      </c>
      <c r="AT133" s="592">
        <f t="shared" si="95"/>
        <v>34184019.516299993</v>
      </c>
      <c r="AU133" s="592">
        <f t="shared" ref="AU133" si="96">SUM(AO133:AT133)</f>
        <v>482051250</v>
      </c>
      <c r="AV133" s="592">
        <f t="shared" ref="AV133:BA133" si="97">AO133*1.035</f>
        <v>408106689.80062944</v>
      </c>
      <c r="AW133" s="592">
        <f t="shared" si="97"/>
        <v>0</v>
      </c>
      <c r="AX133" s="592">
        <f t="shared" si="97"/>
        <v>55435893.749999978</v>
      </c>
      <c r="AY133" s="592">
        <f t="shared" si="97"/>
        <v>0</v>
      </c>
      <c r="AZ133" s="592">
        <f t="shared" si="97"/>
        <v>0</v>
      </c>
      <c r="BA133" s="592">
        <f t="shared" si="97"/>
        <v>35380460.199370489</v>
      </c>
      <c r="BB133" s="592">
        <f t="shared" ref="BB133" si="98">SUM(AV133:BA133)</f>
        <v>498923043.74999994</v>
      </c>
      <c r="BC133" s="593">
        <f t="shared" ref="BC133" si="99">+AG133+AN133+AU133+BB133</f>
        <v>1896724293.75</v>
      </c>
      <c r="BD133" s="301" t="s">
        <v>832</v>
      </c>
      <c r="BS133" s="89" t="s">
        <v>308</v>
      </c>
      <c r="BT133" s="89" t="s">
        <v>309</v>
      </c>
      <c r="BU133" s="88" t="s">
        <v>923</v>
      </c>
      <c r="BV133" s="87" t="s">
        <v>921</v>
      </c>
      <c r="DH133" s="7" t="s">
        <v>931</v>
      </c>
      <c r="DI133" s="7" t="s">
        <v>300</v>
      </c>
      <c r="DJ133" s="7" t="s">
        <v>337</v>
      </c>
      <c r="DK133" s="7" t="s">
        <v>338</v>
      </c>
      <c r="DL133" s="7" t="s">
        <v>336</v>
      </c>
      <c r="DQ133" s="7" t="s">
        <v>923</v>
      </c>
      <c r="DR133" s="7" t="s">
        <v>921</v>
      </c>
      <c r="EL133" s="831" t="s">
        <v>930</v>
      </c>
      <c r="EM133" s="318" t="s">
        <v>928</v>
      </c>
      <c r="EN133" s="274" t="s">
        <v>929</v>
      </c>
      <c r="EO133" s="274">
        <v>0</v>
      </c>
      <c r="EP133" s="274">
        <v>2</v>
      </c>
      <c r="EQ133" s="276">
        <v>0.5</v>
      </c>
      <c r="ER133" s="276">
        <v>0.5</v>
      </c>
      <c r="ES133" s="276">
        <v>0.5</v>
      </c>
      <c r="ET133" s="832">
        <v>0.5</v>
      </c>
    </row>
    <row r="134" spans="1:150" ht="54" customHeight="1" x14ac:dyDescent="0.2">
      <c r="A134" s="277" t="s">
        <v>76</v>
      </c>
      <c r="B134" s="430" t="s">
        <v>77</v>
      </c>
      <c r="C134" s="431" t="s">
        <v>826</v>
      </c>
      <c r="D134" s="431"/>
      <c r="E134" s="8" t="s">
        <v>695</v>
      </c>
      <c r="F134" s="281" t="str">
        <f t="shared" si="26"/>
        <v>E2.P_E</v>
      </c>
      <c r="G134" s="571" t="s">
        <v>230</v>
      </c>
      <c r="H134" s="571" t="s">
        <v>349</v>
      </c>
      <c r="I134" s="458"/>
      <c r="J134" s="459" t="s">
        <v>61</v>
      </c>
      <c r="K134" s="374" t="str">
        <f t="shared" si="27"/>
        <v>E2.P_E.MR1</v>
      </c>
      <c r="L134" s="410" t="s">
        <v>320</v>
      </c>
      <c r="M134" s="411" t="s">
        <v>927</v>
      </c>
      <c r="N134" s="375">
        <v>665</v>
      </c>
      <c r="O134" s="288">
        <v>1100</v>
      </c>
      <c r="P134" s="377" t="s">
        <v>87</v>
      </c>
      <c r="Q134" s="378" t="str">
        <f t="shared" si="28"/>
        <v>E2.P_E.MR1-MP02-1</v>
      </c>
      <c r="R134" s="422" t="s">
        <v>932</v>
      </c>
      <c r="S134" s="314" t="s">
        <v>933</v>
      </c>
      <c r="T134" s="293">
        <v>300</v>
      </c>
      <c r="U134" s="294">
        <v>500</v>
      </c>
      <c r="V134" s="293" t="s">
        <v>67</v>
      </c>
      <c r="W134" s="295">
        <v>125</v>
      </c>
      <c r="X134" s="296">
        <v>125</v>
      </c>
      <c r="Y134" s="295">
        <v>125</v>
      </c>
      <c r="Z134" s="297">
        <v>125</v>
      </c>
      <c r="AA134" s="298"/>
      <c r="AB134" s="299"/>
      <c r="AC134" s="299"/>
      <c r="AD134" s="299"/>
      <c r="AE134" s="299"/>
      <c r="AF134" s="299"/>
      <c r="AG134" s="299"/>
      <c r="AH134" s="299"/>
      <c r="AI134" s="299"/>
      <c r="AJ134" s="299"/>
      <c r="AK134" s="299"/>
      <c r="AL134" s="299"/>
      <c r="AM134" s="299"/>
      <c r="AN134" s="299"/>
      <c r="AO134" s="299"/>
      <c r="AP134" s="299"/>
      <c r="AQ134" s="299"/>
      <c r="AR134" s="299"/>
      <c r="AS134" s="299"/>
      <c r="AT134" s="299"/>
      <c r="AU134" s="299"/>
      <c r="AV134" s="299"/>
      <c r="AW134" s="299"/>
      <c r="AX134" s="299"/>
      <c r="AY134" s="299"/>
      <c r="AZ134" s="299"/>
      <c r="BA134" s="299"/>
      <c r="BB134" s="299"/>
      <c r="BC134" s="300"/>
      <c r="BD134" s="301" t="s">
        <v>832</v>
      </c>
      <c r="BS134" s="87" t="s">
        <v>319</v>
      </c>
      <c r="BT134" s="87" t="s">
        <v>320</v>
      </c>
      <c r="BU134" s="90" t="s">
        <v>930</v>
      </c>
      <c r="BV134" s="87" t="s">
        <v>928</v>
      </c>
      <c r="DH134" s="7" t="s">
        <v>935</v>
      </c>
      <c r="DI134" s="7" t="s">
        <v>300</v>
      </c>
      <c r="DJ134" s="7" t="s">
        <v>348</v>
      </c>
      <c r="DK134" s="7" t="s">
        <v>349</v>
      </c>
      <c r="DL134" s="7" t="s">
        <v>347</v>
      </c>
      <c r="DQ134" s="7" t="s">
        <v>930</v>
      </c>
      <c r="DR134" s="7" t="s">
        <v>928</v>
      </c>
      <c r="EL134" s="831" t="s">
        <v>934</v>
      </c>
      <c r="EM134" s="318" t="s">
        <v>932</v>
      </c>
      <c r="EN134" s="274" t="s">
        <v>933</v>
      </c>
      <c r="EO134" s="274">
        <v>300</v>
      </c>
      <c r="EP134" s="274">
        <v>500</v>
      </c>
      <c r="EQ134" s="275">
        <v>125</v>
      </c>
      <c r="ER134" s="275">
        <v>125</v>
      </c>
      <c r="ES134" s="275">
        <v>125</v>
      </c>
      <c r="ET134" s="829">
        <v>125</v>
      </c>
    </row>
    <row r="135" spans="1:150" ht="34.5" customHeight="1" x14ac:dyDescent="0.2">
      <c r="A135" s="277" t="s">
        <v>76</v>
      </c>
      <c r="B135" s="430" t="s">
        <v>77</v>
      </c>
      <c r="C135" s="431" t="s">
        <v>826</v>
      </c>
      <c r="D135" s="431"/>
      <c r="E135" s="8" t="s">
        <v>695</v>
      </c>
      <c r="F135" s="281" t="str">
        <f t="shared" si="26"/>
        <v>E2.P_E</v>
      </c>
      <c r="G135" s="571" t="s">
        <v>230</v>
      </c>
      <c r="H135" s="571" t="s">
        <v>349</v>
      </c>
      <c r="I135" s="458"/>
      <c r="J135" s="459" t="s">
        <v>61</v>
      </c>
      <c r="K135" s="374" t="str">
        <f t="shared" si="27"/>
        <v>E2.P_E.MR1</v>
      </c>
      <c r="L135" s="410" t="s">
        <v>320</v>
      </c>
      <c r="M135" s="411" t="s">
        <v>927</v>
      </c>
      <c r="N135" s="375">
        <v>665</v>
      </c>
      <c r="O135" s="288">
        <v>1100</v>
      </c>
      <c r="P135" s="377" t="s">
        <v>99</v>
      </c>
      <c r="Q135" s="378" t="str">
        <f t="shared" si="28"/>
        <v>E2.P_E.MR1-MP03-1</v>
      </c>
      <c r="R135" s="422" t="s">
        <v>936</v>
      </c>
      <c r="S135" s="314" t="s">
        <v>937</v>
      </c>
      <c r="T135" s="293">
        <v>0</v>
      </c>
      <c r="U135" s="382">
        <v>1</v>
      </c>
      <c r="V135" s="381" t="s">
        <v>67</v>
      </c>
      <c r="W135" s="321">
        <v>0.25</v>
      </c>
      <c r="X135" s="322">
        <v>0.25</v>
      </c>
      <c r="Y135" s="321">
        <v>0.25</v>
      </c>
      <c r="Z135" s="323">
        <v>0.25</v>
      </c>
      <c r="AA135" s="383"/>
      <c r="AB135" s="384"/>
      <c r="AC135" s="384"/>
      <c r="AD135" s="384"/>
      <c r="AE135" s="384"/>
      <c r="AF135" s="384"/>
      <c r="AG135" s="384"/>
      <c r="AH135" s="384"/>
      <c r="AI135" s="384"/>
      <c r="AJ135" s="384"/>
      <c r="AK135" s="384"/>
      <c r="AL135" s="384"/>
      <c r="AM135" s="384"/>
      <c r="AN135" s="384"/>
      <c r="AO135" s="384"/>
      <c r="AP135" s="384"/>
      <c r="AQ135" s="384"/>
      <c r="AR135" s="384"/>
      <c r="AS135" s="384"/>
      <c r="AT135" s="384"/>
      <c r="AU135" s="384"/>
      <c r="AV135" s="384"/>
      <c r="AW135" s="384"/>
      <c r="AX135" s="384"/>
      <c r="AY135" s="384"/>
      <c r="AZ135" s="384"/>
      <c r="BA135" s="384"/>
      <c r="BB135" s="384"/>
      <c r="BC135" s="385"/>
      <c r="BD135" s="301" t="s">
        <v>832</v>
      </c>
      <c r="BS135" s="89" t="s">
        <v>319</v>
      </c>
      <c r="BT135" s="89" t="s">
        <v>320</v>
      </c>
      <c r="BU135" s="90" t="s">
        <v>934</v>
      </c>
      <c r="BV135" s="87" t="s">
        <v>932</v>
      </c>
      <c r="DH135" s="7" t="s">
        <v>939</v>
      </c>
      <c r="DI135" s="7" t="s">
        <v>300</v>
      </c>
      <c r="DJ135" s="7" t="s">
        <v>348</v>
      </c>
      <c r="DK135" s="7" t="s">
        <v>349</v>
      </c>
      <c r="DL135" s="7" t="s">
        <v>347</v>
      </c>
      <c r="DQ135" s="7" t="s">
        <v>934</v>
      </c>
      <c r="DR135" s="7" t="s">
        <v>932</v>
      </c>
      <c r="EL135" s="831" t="s">
        <v>938</v>
      </c>
      <c r="EM135" s="318" t="s">
        <v>936</v>
      </c>
      <c r="EN135" s="274" t="s">
        <v>937</v>
      </c>
      <c r="EO135" s="274">
        <v>0</v>
      </c>
      <c r="EP135" s="386">
        <v>1</v>
      </c>
      <c r="EQ135" s="329">
        <v>0.25</v>
      </c>
      <c r="ER135" s="818">
        <v>0.05</v>
      </c>
      <c r="ES135" s="818">
        <v>0.35</v>
      </c>
      <c r="ET135" s="830">
        <v>0.35</v>
      </c>
    </row>
    <row r="136" spans="1:150" ht="34.5" customHeight="1" x14ac:dyDescent="0.2">
      <c r="A136" s="277" t="s">
        <v>76</v>
      </c>
      <c r="B136" s="430" t="s">
        <v>77</v>
      </c>
      <c r="C136" s="431" t="s">
        <v>826</v>
      </c>
      <c r="D136" s="431"/>
      <c r="E136" s="8" t="s">
        <v>695</v>
      </c>
      <c r="F136" s="281" t="str">
        <f t="shared" si="26"/>
        <v>E2.P_E</v>
      </c>
      <c r="G136" s="571" t="s">
        <v>230</v>
      </c>
      <c r="H136" s="571" t="s">
        <v>349</v>
      </c>
      <c r="I136" s="458"/>
      <c r="J136" s="459" t="s">
        <v>61</v>
      </c>
      <c r="K136" s="374" t="str">
        <f t="shared" si="27"/>
        <v>E2.P_E.MR1</v>
      </c>
      <c r="L136" s="410" t="s">
        <v>320</v>
      </c>
      <c r="M136" s="411" t="s">
        <v>927</v>
      </c>
      <c r="N136" s="375">
        <v>665</v>
      </c>
      <c r="O136" s="288">
        <v>1100</v>
      </c>
      <c r="P136" s="377" t="s">
        <v>112</v>
      </c>
      <c r="Q136" s="378" t="str">
        <f t="shared" si="28"/>
        <v>E2.P_E.MR1-MP04-1</v>
      </c>
      <c r="R136" s="422" t="s">
        <v>940</v>
      </c>
      <c r="S136" s="314" t="s">
        <v>941</v>
      </c>
      <c r="T136" s="293">
        <v>0</v>
      </c>
      <c r="U136" s="294">
        <v>8</v>
      </c>
      <c r="V136" s="293" t="s">
        <v>67</v>
      </c>
      <c r="W136" s="295">
        <v>2</v>
      </c>
      <c r="X136" s="296">
        <v>2</v>
      </c>
      <c r="Y136" s="295">
        <v>2</v>
      </c>
      <c r="Z136" s="297">
        <v>2</v>
      </c>
      <c r="AA136" s="298"/>
      <c r="AB136" s="299"/>
      <c r="AC136" s="299"/>
      <c r="AD136" s="299"/>
      <c r="AE136" s="299"/>
      <c r="AF136" s="299"/>
      <c r="AG136" s="299"/>
      <c r="AH136" s="299"/>
      <c r="AI136" s="299"/>
      <c r="AJ136" s="299"/>
      <c r="AK136" s="299"/>
      <c r="AL136" s="299"/>
      <c r="AM136" s="299"/>
      <c r="AN136" s="299"/>
      <c r="AO136" s="299"/>
      <c r="AP136" s="299"/>
      <c r="AQ136" s="299"/>
      <c r="AR136" s="299"/>
      <c r="AS136" s="299"/>
      <c r="AT136" s="299"/>
      <c r="AU136" s="299"/>
      <c r="AV136" s="299"/>
      <c r="AW136" s="299"/>
      <c r="AX136" s="299"/>
      <c r="AY136" s="299"/>
      <c r="AZ136" s="299"/>
      <c r="BA136" s="299"/>
      <c r="BB136" s="299"/>
      <c r="BC136" s="300"/>
      <c r="BD136" s="301" t="s">
        <v>832</v>
      </c>
      <c r="BS136" s="89" t="s">
        <v>319</v>
      </c>
      <c r="BT136" s="89" t="s">
        <v>320</v>
      </c>
      <c r="BU136" s="90" t="s">
        <v>938</v>
      </c>
      <c r="BV136" s="87" t="s">
        <v>936</v>
      </c>
      <c r="DH136" s="7" t="s">
        <v>943</v>
      </c>
      <c r="DI136" s="7" t="s">
        <v>300</v>
      </c>
      <c r="DJ136" s="7" t="s">
        <v>348</v>
      </c>
      <c r="DK136" s="7" t="s">
        <v>349</v>
      </c>
      <c r="DL136" s="7" t="s">
        <v>347</v>
      </c>
      <c r="DQ136" s="7" t="s">
        <v>938</v>
      </c>
      <c r="DR136" s="7" t="s">
        <v>936</v>
      </c>
      <c r="EL136" s="831" t="s">
        <v>942</v>
      </c>
      <c r="EM136" s="318" t="s">
        <v>940</v>
      </c>
      <c r="EN136" s="274" t="s">
        <v>941</v>
      </c>
      <c r="EO136" s="274">
        <v>0</v>
      </c>
      <c r="EP136" s="274">
        <v>8</v>
      </c>
      <c r="EQ136" s="275">
        <v>2</v>
      </c>
      <c r="ER136" s="275">
        <v>2</v>
      </c>
      <c r="ES136" s="275">
        <v>2</v>
      </c>
      <c r="ET136" s="829">
        <v>2</v>
      </c>
    </row>
    <row r="137" spans="1:150" ht="46.5" customHeight="1" x14ac:dyDescent="0.2">
      <c r="A137" s="277" t="s">
        <v>76</v>
      </c>
      <c r="B137" s="430" t="s">
        <v>77</v>
      </c>
      <c r="C137" s="431" t="s">
        <v>826</v>
      </c>
      <c r="D137" s="431"/>
      <c r="E137" s="8" t="s">
        <v>695</v>
      </c>
      <c r="F137" s="281" t="str">
        <f t="shared" si="26"/>
        <v>E2.P_E</v>
      </c>
      <c r="G137" s="571" t="s">
        <v>230</v>
      </c>
      <c r="H137" s="571" t="s">
        <v>349</v>
      </c>
      <c r="I137" s="458"/>
      <c r="J137" s="459" t="s">
        <v>61</v>
      </c>
      <c r="K137" s="374" t="str">
        <f t="shared" si="27"/>
        <v>E2.P_E.MR1</v>
      </c>
      <c r="L137" s="410" t="s">
        <v>320</v>
      </c>
      <c r="M137" s="411" t="s">
        <v>927</v>
      </c>
      <c r="N137" s="375">
        <v>665</v>
      </c>
      <c r="O137" s="288">
        <v>1100</v>
      </c>
      <c r="P137" s="377" t="s">
        <v>122</v>
      </c>
      <c r="Q137" s="378" t="str">
        <f t="shared" si="28"/>
        <v>E2.P_E.MR1-MP05-1</v>
      </c>
      <c r="R137" s="422" t="s">
        <v>944</v>
      </c>
      <c r="S137" s="314" t="s">
        <v>945</v>
      </c>
      <c r="T137" s="293">
        <v>6</v>
      </c>
      <c r="U137" s="294">
        <v>194</v>
      </c>
      <c r="V137" s="293" t="s">
        <v>67</v>
      </c>
      <c r="W137" s="295">
        <v>48</v>
      </c>
      <c r="X137" s="296">
        <v>48</v>
      </c>
      <c r="Y137" s="295">
        <v>48</v>
      </c>
      <c r="Z137" s="297">
        <v>50</v>
      </c>
      <c r="AA137" s="298"/>
      <c r="AB137" s="299"/>
      <c r="AC137" s="299"/>
      <c r="AD137" s="299"/>
      <c r="AE137" s="299"/>
      <c r="AF137" s="299"/>
      <c r="AG137" s="299"/>
      <c r="AH137" s="299"/>
      <c r="AI137" s="299"/>
      <c r="AJ137" s="299"/>
      <c r="AK137" s="299"/>
      <c r="AL137" s="299"/>
      <c r="AM137" s="299"/>
      <c r="AN137" s="299"/>
      <c r="AO137" s="299"/>
      <c r="AP137" s="299"/>
      <c r="AQ137" s="299"/>
      <c r="AR137" s="299"/>
      <c r="AS137" s="299"/>
      <c r="AT137" s="299"/>
      <c r="AU137" s="299"/>
      <c r="AV137" s="299"/>
      <c r="AW137" s="299"/>
      <c r="AX137" s="299"/>
      <c r="AY137" s="299"/>
      <c r="AZ137" s="299"/>
      <c r="BA137" s="299"/>
      <c r="BB137" s="299"/>
      <c r="BC137" s="300"/>
      <c r="BD137" s="301" t="s">
        <v>832</v>
      </c>
      <c r="BS137" s="89" t="s">
        <v>319</v>
      </c>
      <c r="BT137" s="89" t="s">
        <v>320</v>
      </c>
      <c r="BU137" s="90" t="s">
        <v>942</v>
      </c>
      <c r="BV137" s="87" t="s">
        <v>940</v>
      </c>
      <c r="DH137" s="7" t="s">
        <v>947</v>
      </c>
      <c r="DI137" s="7" t="s">
        <v>300</v>
      </c>
      <c r="DJ137" s="7" t="s">
        <v>348</v>
      </c>
      <c r="DK137" s="7" t="s">
        <v>349</v>
      </c>
      <c r="DL137" s="7" t="s">
        <v>347</v>
      </c>
      <c r="DQ137" s="7" t="s">
        <v>942</v>
      </c>
      <c r="DR137" s="7" t="s">
        <v>940</v>
      </c>
      <c r="EL137" s="831" t="s">
        <v>946</v>
      </c>
      <c r="EM137" s="318" t="s">
        <v>944</v>
      </c>
      <c r="EN137" s="274" t="s">
        <v>945</v>
      </c>
      <c r="EO137" s="274">
        <v>6</v>
      </c>
      <c r="EP137" s="274">
        <v>194</v>
      </c>
      <c r="EQ137" s="275">
        <v>48</v>
      </c>
      <c r="ER137" s="275">
        <v>48</v>
      </c>
      <c r="ES137" s="275">
        <v>48</v>
      </c>
      <c r="ET137" s="829">
        <v>50</v>
      </c>
    </row>
    <row r="138" spans="1:150" ht="45.75" customHeight="1" thickBot="1" x14ac:dyDescent="0.25">
      <c r="A138" s="277" t="s">
        <v>76</v>
      </c>
      <c r="B138" s="430" t="s">
        <v>77</v>
      </c>
      <c r="C138" s="431" t="s">
        <v>826</v>
      </c>
      <c r="D138" s="431"/>
      <c r="E138" s="8" t="s">
        <v>695</v>
      </c>
      <c r="F138" s="281" t="str">
        <f t="shared" ref="F138:F201" si="100">+CONCATENATE(A138,E138)</f>
        <v>E2.P_E</v>
      </c>
      <c r="G138" s="572" t="s">
        <v>230</v>
      </c>
      <c r="H138" s="572" t="s">
        <v>349</v>
      </c>
      <c r="I138" s="464"/>
      <c r="J138" s="465" t="s">
        <v>61</v>
      </c>
      <c r="K138" s="466" t="str">
        <f t="shared" ref="K138:K201" si="101">+CONCATENATE(F138,".",J138)</f>
        <v>E2.P_E.MR1</v>
      </c>
      <c r="L138" s="426" t="s">
        <v>320</v>
      </c>
      <c r="M138" s="427" t="s">
        <v>927</v>
      </c>
      <c r="N138" s="389">
        <v>665</v>
      </c>
      <c r="O138" s="428">
        <v>1100</v>
      </c>
      <c r="P138" s="391" t="s">
        <v>132</v>
      </c>
      <c r="Q138" s="392" t="str">
        <f t="shared" ref="Q138:Q201" si="102">+CONCATENATE(K138,"-",P138)</f>
        <v>E2.P_E.MR1-MP06-1</v>
      </c>
      <c r="R138" s="477" t="s">
        <v>948</v>
      </c>
      <c r="S138" s="337" t="s">
        <v>949</v>
      </c>
      <c r="T138" s="338">
        <v>0</v>
      </c>
      <c r="U138" s="621">
        <v>1</v>
      </c>
      <c r="V138" s="620" t="s">
        <v>67</v>
      </c>
      <c r="W138" s="505">
        <v>0.25</v>
      </c>
      <c r="X138" s="504">
        <v>0.25</v>
      </c>
      <c r="Y138" s="505">
        <v>0.25</v>
      </c>
      <c r="Z138" s="637">
        <v>0.25</v>
      </c>
      <c r="AA138" s="383"/>
      <c r="AB138" s="384"/>
      <c r="AC138" s="384"/>
      <c r="AD138" s="384"/>
      <c r="AE138" s="384"/>
      <c r="AF138" s="384"/>
      <c r="AG138" s="384"/>
      <c r="AH138" s="384"/>
      <c r="AI138" s="384"/>
      <c r="AJ138" s="384"/>
      <c r="AK138" s="384"/>
      <c r="AL138" s="384"/>
      <c r="AM138" s="384"/>
      <c r="AN138" s="384"/>
      <c r="AO138" s="384"/>
      <c r="AP138" s="384"/>
      <c r="AQ138" s="384"/>
      <c r="AR138" s="384"/>
      <c r="AS138" s="384"/>
      <c r="AT138" s="384"/>
      <c r="AU138" s="384"/>
      <c r="AV138" s="384"/>
      <c r="AW138" s="384"/>
      <c r="AX138" s="384"/>
      <c r="AY138" s="384"/>
      <c r="AZ138" s="384"/>
      <c r="BA138" s="384"/>
      <c r="BB138" s="384"/>
      <c r="BC138" s="385"/>
      <c r="BD138" s="301" t="s">
        <v>832</v>
      </c>
      <c r="BS138" s="89" t="s">
        <v>319</v>
      </c>
      <c r="BT138" s="89" t="s">
        <v>320</v>
      </c>
      <c r="BU138" s="90" t="s">
        <v>946</v>
      </c>
      <c r="BV138" s="87" t="s">
        <v>944</v>
      </c>
      <c r="DH138" s="7" t="s">
        <v>951</v>
      </c>
      <c r="DI138" s="7" t="s">
        <v>300</v>
      </c>
      <c r="DJ138" s="7" t="s">
        <v>348</v>
      </c>
      <c r="DK138" s="7" t="s">
        <v>349</v>
      </c>
      <c r="DL138" s="7" t="s">
        <v>347</v>
      </c>
      <c r="DQ138" s="7" t="s">
        <v>946</v>
      </c>
      <c r="DR138" s="7" t="s">
        <v>944</v>
      </c>
      <c r="EL138" s="831" t="s">
        <v>950</v>
      </c>
      <c r="EM138" s="318" t="s">
        <v>948</v>
      </c>
      <c r="EN138" s="274" t="s">
        <v>949</v>
      </c>
      <c r="EO138" s="274">
        <v>0</v>
      </c>
      <c r="EP138" s="386">
        <v>1</v>
      </c>
      <c r="EQ138" s="329">
        <v>0.25</v>
      </c>
      <c r="ER138" s="329">
        <v>0.25</v>
      </c>
      <c r="ES138" s="329">
        <v>0.25</v>
      </c>
      <c r="ET138" s="828">
        <v>0.25</v>
      </c>
    </row>
    <row r="139" spans="1:150" ht="86.25" customHeight="1" x14ac:dyDescent="0.2">
      <c r="A139" s="277" t="s">
        <v>76</v>
      </c>
      <c r="B139" s="430" t="s">
        <v>77</v>
      </c>
      <c r="C139" s="431" t="s">
        <v>826</v>
      </c>
      <c r="D139" s="432" t="s">
        <v>827</v>
      </c>
      <c r="E139" s="22" t="s">
        <v>718</v>
      </c>
      <c r="F139" s="3" t="str">
        <f t="shared" si="100"/>
        <v>E2.P_F</v>
      </c>
      <c r="G139" s="480" t="s">
        <v>239</v>
      </c>
      <c r="H139" s="479" t="s">
        <v>360</v>
      </c>
      <c r="I139" s="455" t="s">
        <v>952</v>
      </c>
      <c r="J139" s="456" t="s">
        <v>61</v>
      </c>
      <c r="K139" s="417" t="str">
        <f t="shared" si="101"/>
        <v>E2.P_F.MR1</v>
      </c>
      <c r="L139" s="361" t="s">
        <v>334</v>
      </c>
      <c r="M139" s="362" t="s">
        <v>953</v>
      </c>
      <c r="N139" s="363">
        <v>25</v>
      </c>
      <c r="O139" s="247">
        <v>90</v>
      </c>
      <c r="P139" s="365" t="s">
        <v>64</v>
      </c>
      <c r="Q139" s="366" t="str">
        <f t="shared" si="102"/>
        <v>E2.P_F.MR1-MP01-1</v>
      </c>
      <c r="R139" s="418" t="s">
        <v>954</v>
      </c>
      <c r="S139" s="368" t="s">
        <v>955</v>
      </c>
      <c r="T139" s="369">
        <v>0</v>
      </c>
      <c r="U139" s="370">
        <v>1</v>
      </c>
      <c r="V139" s="369" t="s">
        <v>67</v>
      </c>
      <c r="W139" s="255">
        <v>0</v>
      </c>
      <c r="X139" s="256">
        <v>0.5</v>
      </c>
      <c r="Y139" s="563">
        <v>0.25</v>
      </c>
      <c r="Z139" s="565">
        <v>0.25</v>
      </c>
      <c r="AA139" s="591">
        <v>100000000</v>
      </c>
      <c r="AB139" s="592"/>
      <c r="AC139" s="592">
        <v>0</v>
      </c>
      <c r="AD139" s="592"/>
      <c r="AE139" s="592"/>
      <c r="AF139" s="592"/>
      <c r="AG139" s="592">
        <f t="shared" ref="AG139" si="103">SUM(AA139:AF139)</f>
        <v>100000000</v>
      </c>
      <c r="AH139" s="592">
        <f t="shared" ref="AH139:AM139" si="104">AA139*1.035</f>
        <v>103499999.99999999</v>
      </c>
      <c r="AI139" s="592">
        <f t="shared" si="104"/>
        <v>0</v>
      </c>
      <c r="AJ139" s="592">
        <f t="shared" si="104"/>
        <v>0</v>
      </c>
      <c r="AK139" s="592">
        <f t="shared" si="104"/>
        <v>0</v>
      </c>
      <c r="AL139" s="592">
        <f t="shared" si="104"/>
        <v>0</v>
      </c>
      <c r="AM139" s="592">
        <f t="shared" si="104"/>
        <v>0</v>
      </c>
      <c r="AN139" s="592">
        <f t="shared" ref="AN139" si="105">SUM(AH139:AM139)</f>
        <v>103499999.99999999</v>
      </c>
      <c r="AO139" s="592">
        <f t="shared" ref="AO139:AT139" si="106">AH139*1.035</f>
        <v>107122499.99999997</v>
      </c>
      <c r="AP139" s="592">
        <f t="shared" si="106"/>
        <v>0</v>
      </c>
      <c r="AQ139" s="592">
        <f t="shared" si="106"/>
        <v>0</v>
      </c>
      <c r="AR139" s="592">
        <f t="shared" si="106"/>
        <v>0</v>
      </c>
      <c r="AS139" s="592">
        <f t="shared" si="106"/>
        <v>0</v>
      </c>
      <c r="AT139" s="592">
        <f t="shared" si="106"/>
        <v>0</v>
      </c>
      <c r="AU139" s="592">
        <f t="shared" ref="AU139" si="107">SUM(AO139:AT139)</f>
        <v>107122499.99999997</v>
      </c>
      <c r="AV139" s="592">
        <f t="shared" ref="AV139:BA139" si="108">AO139*1.035</f>
        <v>110871787.49999996</v>
      </c>
      <c r="AW139" s="592">
        <f t="shared" si="108"/>
        <v>0</v>
      </c>
      <c r="AX139" s="592">
        <f t="shared" si="108"/>
        <v>0</v>
      </c>
      <c r="AY139" s="592">
        <f t="shared" si="108"/>
        <v>0</v>
      </c>
      <c r="AZ139" s="592">
        <f t="shared" si="108"/>
        <v>0</v>
      </c>
      <c r="BA139" s="592">
        <f t="shared" si="108"/>
        <v>0</v>
      </c>
      <c r="BB139" s="592">
        <f t="shared" ref="BB139" si="109">SUM(AV139:BA139)</f>
        <v>110871787.49999996</v>
      </c>
      <c r="BC139" s="593">
        <f t="shared" ref="BC139" si="110">+AG139+AN139+AU139+BB139</f>
        <v>421494287.49999994</v>
      </c>
      <c r="BD139" s="301" t="s">
        <v>832</v>
      </c>
      <c r="BS139" s="89" t="s">
        <v>319</v>
      </c>
      <c r="BT139" s="89" t="s">
        <v>320</v>
      </c>
      <c r="BU139" s="90" t="s">
        <v>950</v>
      </c>
      <c r="BV139" s="87" t="s">
        <v>948</v>
      </c>
      <c r="DH139" s="7" t="s">
        <v>957</v>
      </c>
      <c r="DI139" s="7" t="s">
        <v>300</v>
      </c>
      <c r="DJ139" s="7" t="s">
        <v>348</v>
      </c>
      <c r="DK139" s="7" t="s">
        <v>349</v>
      </c>
      <c r="DL139" s="7" t="s">
        <v>347</v>
      </c>
      <c r="DQ139" s="7" t="s">
        <v>950</v>
      </c>
      <c r="DR139" s="7" t="s">
        <v>948</v>
      </c>
      <c r="EL139" s="831" t="s">
        <v>956</v>
      </c>
      <c r="EM139" s="318" t="s">
        <v>954</v>
      </c>
      <c r="EN139" s="274" t="s">
        <v>955</v>
      </c>
      <c r="EO139" s="274">
        <v>0</v>
      </c>
      <c r="EP139" s="274">
        <v>1</v>
      </c>
      <c r="EQ139" s="275">
        <v>0</v>
      </c>
      <c r="ER139" s="817">
        <v>0</v>
      </c>
      <c r="ES139" s="818">
        <v>0.5</v>
      </c>
      <c r="ET139" s="830">
        <v>0.5</v>
      </c>
    </row>
    <row r="140" spans="1:150" ht="42" customHeight="1" x14ac:dyDescent="0.2">
      <c r="A140" s="277" t="s">
        <v>76</v>
      </c>
      <c r="B140" s="430" t="s">
        <v>77</v>
      </c>
      <c r="C140" s="431" t="s">
        <v>826</v>
      </c>
      <c r="D140" s="638"/>
      <c r="E140" s="23" t="s">
        <v>718</v>
      </c>
      <c r="F140" s="23" t="str">
        <f t="shared" si="100"/>
        <v>E2.P_F</v>
      </c>
      <c r="G140" s="411" t="s">
        <v>239</v>
      </c>
      <c r="H140" s="454" t="s">
        <v>360</v>
      </c>
      <c r="I140" s="458"/>
      <c r="J140" s="459" t="s">
        <v>61</v>
      </c>
      <c r="K140" s="374" t="str">
        <f t="shared" si="101"/>
        <v>E2.P_F.MR1</v>
      </c>
      <c r="L140" s="410" t="s">
        <v>334</v>
      </c>
      <c r="M140" s="411" t="s">
        <v>953</v>
      </c>
      <c r="N140" s="375">
        <v>25</v>
      </c>
      <c r="O140" s="288">
        <v>90</v>
      </c>
      <c r="P140" s="377" t="s">
        <v>87</v>
      </c>
      <c r="Q140" s="378" t="str">
        <f t="shared" si="102"/>
        <v>E2.P_F.MR1-MP02-1</v>
      </c>
      <c r="R140" s="422" t="s">
        <v>958</v>
      </c>
      <c r="S140" s="314" t="s">
        <v>959</v>
      </c>
      <c r="T140" s="293">
        <v>0</v>
      </c>
      <c r="U140" s="294">
        <v>1</v>
      </c>
      <c r="V140" s="293" t="s">
        <v>67</v>
      </c>
      <c r="W140" s="321">
        <v>0.25</v>
      </c>
      <c r="X140" s="322">
        <v>0.25</v>
      </c>
      <c r="Y140" s="321">
        <v>0.25</v>
      </c>
      <c r="Z140" s="323">
        <v>0.25</v>
      </c>
      <c r="AA140" s="298"/>
      <c r="AB140" s="299"/>
      <c r="AC140" s="299"/>
      <c r="AD140" s="299"/>
      <c r="AE140" s="299"/>
      <c r="AF140" s="299"/>
      <c r="AG140" s="299"/>
      <c r="AH140" s="299"/>
      <c r="AI140" s="299"/>
      <c r="AJ140" s="299"/>
      <c r="AK140" s="299"/>
      <c r="AL140" s="299"/>
      <c r="AM140" s="299"/>
      <c r="AN140" s="299"/>
      <c r="AO140" s="299"/>
      <c r="AP140" s="299"/>
      <c r="AQ140" s="299"/>
      <c r="AR140" s="299"/>
      <c r="AS140" s="299"/>
      <c r="AT140" s="299"/>
      <c r="AU140" s="299"/>
      <c r="AV140" s="299"/>
      <c r="AW140" s="299"/>
      <c r="AX140" s="299"/>
      <c r="AY140" s="299"/>
      <c r="AZ140" s="299"/>
      <c r="BA140" s="299"/>
      <c r="BB140" s="299"/>
      <c r="BC140" s="300"/>
      <c r="BD140" s="301" t="s">
        <v>832</v>
      </c>
      <c r="BS140" s="87" t="s">
        <v>333</v>
      </c>
      <c r="BT140" s="87" t="s">
        <v>334</v>
      </c>
      <c r="BU140" s="90" t="s">
        <v>956</v>
      </c>
      <c r="BV140" s="87" t="s">
        <v>954</v>
      </c>
      <c r="DH140" s="7" t="s">
        <v>961</v>
      </c>
      <c r="DI140" s="7" t="s">
        <v>300</v>
      </c>
      <c r="DJ140" s="7" t="s">
        <v>359</v>
      </c>
      <c r="DK140" s="7" t="s">
        <v>360</v>
      </c>
      <c r="DL140" s="7" t="s">
        <v>358</v>
      </c>
      <c r="DQ140" s="7" t="s">
        <v>956</v>
      </c>
      <c r="DR140" s="7" t="s">
        <v>954</v>
      </c>
      <c r="EL140" s="831" t="s">
        <v>960</v>
      </c>
      <c r="EM140" s="318" t="s">
        <v>958</v>
      </c>
      <c r="EN140" s="274" t="s">
        <v>959</v>
      </c>
      <c r="EO140" s="274">
        <v>0</v>
      </c>
      <c r="EP140" s="274">
        <v>1</v>
      </c>
      <c r="EQ140" s="329">
        <v>0.25</v>
      </c>
      <c r="ER140" s="329">
        <v>0.25</v>
      </c>
      <c r="ES140" s="329">
        <v>0.25</v>
      </c>
      <c r="ET140" s="828">
        <v>0.25</v>
      </c>
    </row>
    <row r="141" spans="1:150" ht="36.75" customHeight="1" x14ac:dyDescent="0.2">
      <c r="A141" s="277" t="s">
        <v>76</v>
      </c>
      <c r="B141" s="430" t="s">
        <v>77</v>
      </c>
      <c r="C141" s="431" t="s">
        <v>826</v>
      </c>
      <c r="D141" s="638"/>
      <c r="E141" s="23" t="s">
        <v>718</v>
      </c>
      <c r="F141" s="23" t="str">
        <f t="shared" si="100"/>
        <v>E2.P_F</v>
      </c>
      <c r="G141" s="411" t="s">
        <v>239</v>
      </c>
      <c r="H141" s="454" t="s">
        <v>360</v>
      </c>
      <c r="I141" s="458"/>
      <c r="J141" s="459" t="s">
        <v>61</v>
      </c>
      <c r="K141" s="374" t="str">
        <f t="shared" si="101"/>
        <v>E2.P_F.MR1</v>
      </c>
      <c r="L141" s="410" t="s">
        <v>334</v>
      </c>
      <c r="M141" s="411" t="s">
        <v>953</v>
      </c>
      <c r="N141" s="375">
        <v>25</v>
      </c>
      <c r="O141" s="288">
        <v>90</v>
      </c>
      <c r="P141" s="377" t="s">
        <v>99</v>
      </c>
      <c r="Q141" s="378" t="str">
        <f t="shared" si="102"/>
        <v>E2.P_F.MR1-MP03-1</v>
      </c>
      <c r="R141" s="422" t="s">
        <v>962</v>
      </c>
      <c r="S141" s="314" t="s">
        <v>963</v>
      </c>
      <c r="T141" s="293">
        <v>1</v>
      </c>
      <c r="U141" s="294">
        <v>2</v>
      </c>
      <c r="V141" s="293" t="s">
        <v>67</v>
      </c>
      <c r="W141" s="315">
        <v>0.5</v>
      </c>
      <c r="X141" s="330">
        <v>0.5</v>
      </c>
      <c r="Y141" s="315">
        <v>0.5</v>
      </c>
      <c r="Z141" s="316">
        <v>0.5</v>
      </c>
      <c r="AA141" s="298"/>
      <c r="AB141" s="299"/>
      <c r="AC141" s="299"/>
      <c r="AD141" s="299"/>
      <c r="AE141" s="299"/>
      <c r="AF141" s="299"/>
      <c r="AG141" s="299"/>
      <c r="AH141" s="299"/>
      <c r="AI141" s="299"/>
      <c r="AJ141" s="299"/>
      <c r="AK141" s="299"/>
      <c r="AL141" s="299"/>
      <c r="AM141" s="299"/>
      <c r="AN141" s="299"/>
      <c r="AO141" s="299"/>
      <c r="AP141" s="299"/>
      <c r="AQ141" s="299"/>
      <c r="AR141" s="299"/>
      <c r="AS141" s="299"/>
      <c r="AT141" s="299"/>
      <c r="AU141" s="299"/>
      <c r="AV141" s="299"/>
      <c r="AW141" s="299"/>
      <c r="AX141" s="299"/>
      <c r="AY141" s="299"/>
      <c r="AZ141" s="299"/>
      <c r="BA141" s="299"/>
      <c r="BB141" s="299"/>
      <c r="BC141" s="300"/>
      <c r="BD141" s="301" t="s">
        <v>832</v>
      </c>
      <c r="BS141" s="89" t="s">
        <v>333</v>
      </c>
      <c r="BT141" s="89" t="s">
        <v>334</v>
      </c>
      <c r="BU141" s="90" t="s">
        <v>960</v>
      </c>
      <c r="BV141" s="87" t="s">
        <v>958</v>
      </c>
      <c r="DH141" s="7" t="s">
        <v>965</v>
      </c>
      <c r="DI141" s="7" t="s">
        <v>300</v>
      </c>
      <c r="DJ141" s="7" t="s">
        <v>359</v>
      </c>
      <c r="DK141" s="7" t="s">
        <v>360</v>
      </c>
      <c r="DL141" s="7" t="s">
        <v>358</v>
      </c>
      <c r="DQ141" s="7" t="s">
        <v>960</v>
      </c>
      <c r="DR141" s="7" t="s">
        <v>958</v>
      </c>
      <c r="EL141" s="831" t="s">
        <v>964</v>
      </c>
      <c r="EM141" s="318" t="s">
        <v>962</v>
      </c>
      <c r="EN141" s="274" t="s">
        <v>963</v>
      </c>
      <c r="EO141" s="274">
        <v>1</v>
      </c>
      <c r="EP141" s="274">
        <v>2</v>
      </c>
      <c r="EQ141" s="276">
        <v>0.5</v>
      </c>
      <c r="ER141" s="276">
        <v>0.5</v>
      </c>
      <c r="ES141" s="276">
        <v>0.5</v>
      </c>
      <c r="ET141" s="832">
        <v>0.5</v>
      </c>
    </row>
    <row r="142" spans="1:150" ht="36" customHeight="1" x14ac:dyDescent="0.2">
      <c r="A142" s="277" t="s">
        <v>76</v>
      </c>
      <c r="B142" s="430" t="s">
        <v>77</v>
      </c>
      <c r="C142" s="431" t="s">
        <v>826</v>
      </c>
      <c r="D142" s="638"/>
      <c r="E142" s="23" t="s">
        <v>718</v>
      </c>
      <c r="F142" s="23" t="str">
        <f t="shared" si="100"/>
        <v>E2.P_F</v>
      </c>
      <c r="G142" s="411" t="s">
        <v>239</v>
      </c>
      <c r="H142" s="454" t="s">
        <v>360</v>
      </c>
      <c r="I142" s="458"/>
      <c r="J142" s="459" t="s">
        <v>61</v>
      </c>
      <c r="K142" s="374" t="str">
        <f t="shared" si="101"/>
        <v>E2.P_F.MR1</v>
      </c>
      <c r="L142" s="410" t="s">
        <v>334</v>
      </c>
      <c r="M142" s="411" t="s">
        <v>953</v>
      </c>
      <c r="N142" s="375">
        <v>25</v>
      </c>
      <c r="O142" s="288">
        <v>90</v>
      </c>
      <c r="P142" s="377" t="s">
        <v>112</v>
      </c>
      <c r="Q142" s="378" t="str">
        <f t="shared" si="102"/>
        <v>E2.P_F.MR1-MP04-1</v>
      </c>
      <c r="R142" s="422" t="s">
        <v>966</v>
      </c>
      <c r="S142" s="314" t="s">
        <v>967</v>
      </c>
      <c r="T142" s="293">
        <v>10</v>
      </c>
      <c r="U142" s="294">
        <v>20</v>
      </c>
      <c r="V142" s="293" t="s">
        <v>67</v>
      </c>
      <c r="W142" s="295">
        <v>6</v>
      </c>
      <c r="X142" s="296">
        <v>6</v>
      </c>
      <c r="Y142" s="295">
        <v>4</v>
      </c>
      <c r="Z142" s="297">
        <v>4</v>
      </c>
      <c r="AA142" s="298"/>
      <c r="AB142" s="299"/>
      <c r="AC142" s="299"/>
      <c r="AD142" s="299"/>
      <c r="AE142" s="299"/>
      <c r="AF142" s="299"/>
      <c r="AG142" s="299"/>
      <c r="AH142" s="299"/>
      <c r="AI142" s="299"/>
      <c r="AJ142" s="299"/>
      <c r="AK142" s="299"/>
      <c r="AL142" s="299"/>
      <c r="AM142" s="299"/>
      <c r="AN142" s="299"/>
      <c r="AO142" s="299"/>
      <c r="AP142" s="299"/>
      <c r="AQ142" s="299"/>
      <c r="AR142" s="299"/>
      <c r="AS142" s="299"/>
      <c r="AT142" s="299"/>
      <c r="AU142" s="299"/>
      <c r="AV142" s="299"/>
      <c r="AW142" s="299"/>
      <c r="AX142" s="299"/>
      <c r="AY142" s="299"/>
      <c r="AZ142" s="299"/>
      <c r="BA142" s="299"/>
      <c r="BB142" s="299"/>
      <c r="BC142" s="300"/>
      <c r="BD142" s="301" t="s">
        <v>832</v>
      </c>
      <c r="BS142" s="89" t="s">
        <v>333</v>
      </c>
      <c r="BT142" s="89" t="s">
        <v>334</v>
      </c>
      <c r="BU142" s="90" t="s">
        <v>964</v>
      </c>
      <c r="BV142" s="87" t="s">
        <v>962</v>
      </c>
      <c r="DH142" s="7" t="s">
        <v>969</v>
      </c>
      <c r="DI142" s="7" t="s">
        <v>300</v>
      </c>
      <c r="DJ142" s="7" t="s">
        <v>359</v>
      </c>
      <c r="DK142" s="7" t="s">
        <v>360</v>
      </c>
      <c r="DL142" s="7" t="s">
        <v>358</v>
      </c>
      <c r="DQ142" s="7" t="s">
        <v>964</v>
      </c>
      <c r="DR142" s="7" t="s">
        <v>962</v>
      </c>
      <c r="EL142" s="831" t="s">
        <v>968</v>
      </c>
      <c r="EM142" s="318" t="s">
        <v>966</v>
      </c>
      <c r="EN142" s="274" t="s">
        <v>967</v>
      </c>
      <c r="EO142" s="274">
        <v>10</v>
      </c>
      <c r="EP142" s="274">
        <v>20</v>
      </c>
      <c r="EQ142" s="275">
        <v>6</v>
      </c>
      <c r="ER142" s="275">
        <v>6</v>
      </c>
      <c r="ES142" s="275">
        <v>4</v>
      </c>
      <c r="ET142" s="829">
        <v>4</v>
      </c>
    </row>
    <row r="143" spans="1:150" ht="39" customHeight="1" thickBot="1" x14ac:dyDescent="0.25">
      <c r="A143" s="277" t="s">
        <v>76</v>
      </c>
      <c r="B143" s="430" t="s">
        <v>77</v>
      </c>
      <c r="C143" s="431" t="s">
        <v>826</v>
      </c>
      <c r="D143" s="638"/>
      <c r="E143" s="23" t="s">
        <v>718</v>
      </c>
      <c r="F143" s="23" t="str">
        <f t="shared" si="100"/>
        <v>E2.P_F</v>
      </c>
      <c r="G143" s="411" t="s">
        <v>239</v>
      </c>
      <c r="H143" s="454" t="s">
        <v>360</v>
      </c>
      <c r="I143" s="464"/>
      <c r="J143" s="465" t="s">
        <v>61</v>
      </c>
      <c r="K143" s="466" t="str">
        <f t="shared" si="101"/>
        <v>E2.P_F.MR1</v>
      </c>
      <c r="L143" s="426" t="s">
        <v>334</v>
      </c>
      <c r="M143" s="427" t="s">
        <v>953</v>
      </c>
      <c r="N143" s="389">
        <v>25</v>
      </c>
      <c r="O143" s="428">
        <v>90</v>
      </c>
      <c r="P143" s="391" t="s">
        <v>122</v>
      </c>
      <c r="Q143" s="392" t="str">
        <f t="shared" si="102"/>
        <v>E2.P_F.MR1-MP05-1</v>
      </c>
      <c r="R143" s="477" t="s">
        <v>970</v>
      </c>
      <c r="S143" s="337" t="s">
        <v>971</v>
      </c>
      <c r="T143" s="561">
        <v>0.15</v>
      </c>
      <c r="U143" s="562">
        <v>0.65</v>
      </c>
      <c r="V143" s="561" t="s">
        <v>67</v>
      </c>
      <c r="W143" s="353">
        <v>0</v>
      </c>
      <c r="X143" s="622">
        <v>0.3</v>
      </c>
      <c r="Y143" s="403">
        <v>0.3</v>
      </c>
      <c r="Z143" s="397">
        <v>0.05</v>
      </c>
      <c r="AA143" s="324"/>
      <c r="AB143" s="325"/>
      <c r="AC143" s="325"/>
      <c r="AD143" s="325"/>
      <c r="AE143" s="325"/>
      <c r="AF143" s="325"/>
      <c r="AG143" s="325"/>
      <c r="AH143" s="325"/>
      <c r="AI143" s="325"/>
      <c r="AJ143" s="325"/>
      <c r="AK143" s="325"/>
      <c r="AL143" s="325"/>
      <c r="AM143" s="325"/>
      <c r="AN143" s="325"/>
      <c r="AO143" s="325"/>
      <c r="AP143" s="325"/>
      <c r="AQ143" s="325"/>
      <c r="AR143" s="325"/>
      <c r="AS143" s="325"/>
      <c r="AT143" s="325"/>
      <c r="AU143" s="325"/>
      <c r="AV143" s="325"/>
      <c r="AW143" s="325"/>
      <c r="AX143" s="325"/>
      <c r="AY143" s="325"/>
      <c r="AZ143" s="325"/>
      <c r="BA143" s="325"/>
      <c r="BB143" s="325"/>
      <c r="BC143" s="326"/>
      <c r="BD143" s="301" t="s">
        <v>832</v>
      </c>
      <c r="BS143" s="89" t="s">
        <v>333</v>
      </c>
      <c r="BT143" s="89" t="s">
        <v>334</v>
      </c>
      <c r="BU143" s="90" t="s">
        <v>968</v>
      </c>
      <c r="BV143" s="87" t="s">
        <v>966</v>
      </c>
      <c r="DH143" s="7" t="s">
        <v>973</v>
      </c>
      <c r="DI143" s="7" t="s">
        <v>300</v>
      </c>
      <c r="DJ143" s="7" t="s">
        <v>359</v>
      </c>
      <c r="DK143" s="7" t="s">
        <v>360</v>
      </c>
      <c r="DL143" s="7" t="s">
        <v>358</v>
      </c>
      <c r="DQ143" s="7" t="s">
        <v>968</v>
      </c>
      <c r="DR143" s="7" t="s">
        <v>966</v>
      </c>
      <c r="EL143" s="831" t="s">
        <v>972</v>
      </c>
      <c r="EM143" s="318" t="s">
        <v>970</v>
      </c>
      <c r="EN143" s="274" t="s">
        <v>971</v>
      </c>
      <c r="EO143" s="275">
        <v>15</v>
      </c>
      <c r="EP143" s="275">
        <v>65</v>
      </c>
      <c r="EQ143" s="275">
        <v>0</v>
      </c>
      <c r="ER143" s="276">
        <v>30</v>
      </c>
      <c r="ES143" s="276">
        <v>30</v>
      </c>
      <c r="ET143" s="828">
        <v>5</v>
      </c>
    </row>
    <row r="144" spans="1:150" ht="90" customHeight="1" x14ac:dyDescent="0.2">
      <c r="A144" s="277" t="s">
        <v>76</v>
      </c>
      <c r="B144" s="430" t="s">
        <v>77</v>
      </c>
      <c r="C144" s="431" t="s">
        <v>826</v>
      </c>
      <c r="D144" s="638"/>
      <c r="E144" s="23" t="s">
        <v>718</v>
      </c>
      <c r="F144" s="23" t="str">
        <f t="shared" si="100"/>
        <v>E2.P_F</v>
      </c>
      <c r="G144" s="411" t="s">
        <v>239</v>
      </c>
      <c r="H144" s="454" t="s">
        <v>360</v>
      </c>
      <c r="I144" s="455" t="s">
        <v>974</v>
      </c>
      <c r="J144" s="456" t="s">
        <v>167</v>
      </c>
      <c r="K144" s="457" t="str">
        <f t="shared" si="101"/>
        <v>E2.P_F.MR2</v>
      </c>
      <c r="L144" s="361" t="s">
        <v>345</v>
      </c>
      <c r="M144" s="362" t="s">
        <v>975</v>
      </c>
      <c r="N144" s="363">
        <v>18152</v>
      </c>
      <c r="O144" s="247">
        <v>40000</v>
      </c>
      <c r="P144" s="365" t="s">
        <v>64</v>
      </c>
      <c r="Q144" s="366" t="str">
        <f t="shared" si="102"/>
        <v>E2.P_F.MR2-MP01-1</v>
      </c>
      <c r="R144" s="418" t="s">
        <v>976</v>
      </c>
      <c r="S144" s="368" t="s">
        <v>977</v>
      </c>
      <c r="T144" s="509">
        <v>0</v>
      </c>
      <c r="U144" s="510">
        <v>1</v>
      </c>
      <c r="V144" s="509" t="s">
        <v>67</v>
      </c>
      <c r="W144" s="563">
        <v>0.25</v>
      </c>
      <c r="X144" s="564">
        <v>0.35</v>
      </c>
      <c r="Y144" s="563">
        <v>0.25</v>
      </c>
      <c r="Z144" s="565">
        <v>0.15</v>
      </c>
      <c r="AA144" s="383"/>
      <c r="AB144" s="384"/>
      <c r="AC144" s="384"/>
      <c r="AD144" s="384"/>
      <c r="AE144" s="384"/>
      <c r="AF144" s="384"/>
      <c r="AG144" s="384"/>
      <c r="AH144" s="384"/>
      <c r="AI144" s="384"/>
      <c r="AJ144" s="384"/>
      <c r="AK144" s="384"/>
      <c r="AL144" s="384"/>
      <c r="AM144" s="384"/>
      <c r="AN144" s="384"/>
      <c r="AO144" s="384"/>
      <c r="AP144" s="384"/>
      <c r="AQ144" s="384"/>
      <c r="AR144" s="384"/>
      <c r="AS144" s="384"/>
      <c r="AT144" s="384"/>
      <c r="AU144" s="384"/>
      <c r="AV144" s="384"/>
      <c r="AW144" s="384"/>
      <c r="AX144" s="384"/>
      <c r="AY144" s="384"/>
      <c r="AZ144" s="384"/>
      <c r="BA144" s="384"/>
      <c r="BB144" s="384"/>
      <c r="BC144" s="385"/>
      <c r="BD144" s="301" t="s">
        <v>832</v>
      </c>
      <c r="BS144" s="89" t="s">
        <v>333</v>
      </c>
      <c r="BT144" s="89" t="s">
        <v>334</v>
      </c>
      <c r="BU144" s="90" t="s">
        <v>972</v>
      </c>
      <c r="BV144" s="87" t="s">
        <v>970</v>
      </c>
      <c r="DH144" s="7" t="s">
        <v>979</v>
      </c>
      <c r="DI144" s="7" t="s">
        <v>300</v>
      </c>
      <c r="DJ144" s="7" t="s">
        <v>359</v>
      </c>
      <c r="DK144" s="7" t="s">
        <v>360</v>
      </c>
      <c r="DL144" s="7" t="s">
        <v>358</v>
      </c>
      <c r="DQ144" s="7" t="s">
        <v>972</v>
      </c>
      <c r="DR144" s="7" t="s">
        <v>970</v>
      </c>
      <c r="EL144" s="831" t="s">
        <v>978</v>
      </c>
      <c r="EM144" s="318" t="s">
        <v>976</v>
      </c>
      <c r="EN144" s="274" t="s">
        <v>977</v>
      </c>
      <c r="EO144" s="386">
        <v>0</v>
      </c>
      <c r="EP144" s="386">
        <v>1</v>
      </c>
      <c r="EQ144" s="329">
        <v>0.25</v>
      </c>
      <c r="ER144" s="818">
        <v>0</v>
      </c>
      <c r="ES144" s="818">
        <v>0.35</v>
      </c>
      <c r="ET144" s="830">
        <v>0.4</v>
      </c>
    </row>
    <row r="145" spans="1:150" ht="44.25" customHeight="1" x14ac:dyDescent="0.2">
      <c r="A145" s="277" t="s">
        <v>76</v>
      </c>
      <c r="B145" s="430" t="s">
        <v>77</v>
      </c>
      <c r="C145" s="431" t="s">
        <v>826</v>
      </c>
      <c r="D145" s="638"/>
      <c r="E145" s="23" t="s">
        <v>718</v>
      </c>
      <c r="F145" s="23" t="str">
        <f t="shared" si="100"/>
        <v>E2.P_F</v>
      </c>
      <c r="G145" s="411" t="s">
        <v>239</v>
      </c>
      <c r="H145" s="454" t="s">
        <v>360</v>
      </c>
      <c r="I145" s="458"/>
      <c r="J145" s="459" t="s">
        <v>167</v>
      </c>
      <c r="K145" s="374" t="str">
        <f t="shared" si="101"/>
        <v>E2.P_F.MR2</v>
      </c>
      <c r="L145" s="410" t="s">
        <v>345</v>
      </c>
      <c r="M145" s="411" t="s">
        <v>975</v>
      </c>
      <c r="N145" s="375">
        <v>18152</v>
      </c>
      <c r="O145" s="288">
        <v>40000</v>
      </c>
      <c r="P145" s="377" t="s">
        <v>87</v>
      </c>
      <c r="Q145" s="378" t="str">
        <f t="shared" si="102"/>
        <v>E2.P_F.MR2-MP02-1</v>
      </c>
      <c r="R145" s="422" t="s">
        <v>980</v>
      </c>
      <c r="S145" s="314" t="s">
        <v>981</v>
      </c>
      <c r="T145" s="381">
        <v>0</v>
      </c>
      <c r="U145" s="382">
        <v>4</v>
      </c>
      <c r="V145" s="381" t="s">
        <v>67</v>
      </c>
      <c r="W145" s="295">
        <v>1</v>
      </c>
      <c r="X145" s="296">
        <v>1</v>
      </c>
      <c r="Y145" s="295">
        <v>1</v>
      </c>
      <c r="Z145" s="297">
        <v>1</v>
      </c>
      <c r="AA145" s="383"/>
      <c r="AB145" s="384"/>
      <c r="AC145" s="384"/>
      <c r="AD145" s="384"/>
      <c r="AE145" s="384"/>
      <c r="AF145" s="384"/>
      <c r="AG145" s="384"/>
      <c r="AH145" s="384"/>
      <c r="AI145" s="384"/>
      <c r="AJ145" s="384"/>
      <c r="AK145" s="384"/>
      <c r="AL145" s="384"/>
      <c r="AM145" s="384"/>
      <c r="AN145" s="384"/>
      <c r="AO145" s="384"/>
      <c r="AP145" s="384"/>
      <c r="AQ145" s="384"/>
      <c r="AR145" s="384"/>
      <c r="AS145" s="384"/>
      <c r="AT145" s="384"/>
      <c r="AU145" s="384"/>
      <c r="AV145" s="384"/>
      <c r="AW145" s="384"/>
      <c r="AX145" s="384"/>
      <c r="AY145" s="384"/>
      <c r="AZ145" s="384"/>
      <c r="BA145" s="384"/>
      <c r="BB145" s="384"/>
      <c r="BC145" s="385"/>
      <c r="BD145" s="301" t="s">
        <v>832</v>
      </c>
      <c r="BS145" s="87" t="s">
        <v>344</v>
      </c>
      <c r="BT145" s="87" t="s">
        <v>345</v>
      </c>
      <c r="BU145" s="90" t="s">
        <v>978</v>
      </c>
      <c r="BV145" s="87" t="s">
        <v>976</v>
      </c>
      <c r="DH145" s="7" t="s">
        <v>983</v>
      </c>
      <c r="DI145" s="7" t="s">
        <v>300</v>
      </c>
      <c r="DJ145" s="7" t="s">
        <v>359</v>
      </c>
      <c r="DK145" s="7" t="s">
        <v>360</v>
      </c>
      <c r="DL145" s="7" t="s">
        <v>369</v>
      </c>
      <c r="DQ145" s="7" t="s">
        <v>978</v>
      </c>
      <c r="DR145" s="7" t="s">
        <v>976</v>
      </c>
      <c r="EL145" s="831" t="s">
        <v>982</v>
      </c>
      <c r="EM145" s="318" t="s">
        <v>980</v>
      </c>
      <c r="EN145" s="274" t="s">
        <v>981</v>
      </c>
      <c r="EO145" s="386">
        <v>0</v>
      </c>
      <c r="EP145" s="386">
        <v>4</v>
      </c>
      <c r="EQ145" s="275">
        <v>1</v>
      </c>
      <c r="ER145" s="275">
        <v>1</v>
      </c>
      <c r="ES145" s="275">
        <v>1</v>
      </c>
      <c r="ET145" s="829">
        <v>1</v>
      </c>
    </row>
    <row r="146" spans="1:150" ht="41.25" customHeight="1" x14ac:dyDescent="0.2">
      <c r="A146" s="277" t="s">
        <v>76</v>
      </c>
      <c r="B146" s="430" t="s">
        <v>77</v>
      </c>
      <c r="C146" s="431" t="s">
        <v>826</v>
      </c>
      <c r="D146" s="638"/>
      <c r="E146" s="23" t="s">
        <v>718</v>
      </c>
      <c r="F146" s="23" t="str">
        <f t="shared" si="100"/>
        <v>E2.P_F</v>
      </c>
      <c r="G146" s="411" t="s">
        <v>239</v>
      </c>
      <c r="H146" s="454" t="s">
        <v>360</v>
      </c>
      <c r="I146" s="458"/>
      <c r="J146" s="459" t="s">
        <v>167</v>
      </c>
      <c r="K146" s="374" t="str">
        <f t="shared" si="101"/>
        <v>E2.P_F.MR2</v>
      </c>
      <c r="L146" s="410" t="s">
        <v>345</v>
      </c>
      <c r="M146" s="411" t="s">
        <v>975</v>
      </c>
      <c r="N146" s="375">
        <v>18152</v>
      </c>
      <c r="O146" s="288">
        <v>40000</v>
      </c>
      <c r="P146" s="377" t="s">
        <v>99</v>
      </c>
      <c r="Q146" s="378" t="str">
        <f t="shared" si="102"/>
        <v>E2.P_F.MR2-MP03-1</v>
      </c>
      <c r="R146" s="422" t="s">
        <v>984</v>
      </c>
      <c r="S146" s="314" t="s">
        <v>985</v>
      </c>
      <c r="T146" s="381">
        <v>1</v>
      </c>
      <c r="U146" s="382">
        <v>3</v>
      </c>
      <c r="V146" s="381" t="s">
        <v>67</v>
      </c>
      <c r="W146" s="295">
        <v>0</v>
      </c>
      <c r="X146" s="296">
        <v>1</v>
      </c>
      <c r="Y146" s="295">
        <v>1</v>
      </c>
      <c r="Z146" s="297">
        <v>1</v>
      </c>
      <c r="AA146" s="383"/>
      <c r="AB146" s="384"/>
      <c r="AC146" s="384"/>
      <c r="AD146" s="384"/>
      <c r="AE146" s="384"/>
      <c r="AF146" s="384"/>
      <c r="AG146" s="384"/>
      <c r="AH146" s="384"/>
      <c r="AI146" s="384"/>
      <c r="AJ146" s="384"/>
      <c r="AK146" s="384"/>
      <c r="AL146" s="384"/>
      <c r="AM146" s="384"/>
      <c r="AN146" s="384"/>
      <c r="AO146" s="384"/>
      <c r="AP146" s="384"/>
      <c r="AQ146" s="384"/>
      <c r="AR146" s="384"/>
      <c r="AS146" s="384"/>
      <c r="AT146" s="384"/>
      <c r="AU146" s="384"/>
      <c r="AV146" s="384"/>
      <c r="AW146" s="384"/>
      <c r="AX146" s="384"/>
      <c r="AY146" s="384"/>
      <c r="AZ146" s="384"/>
      <c r="BA146" s="384"/>
      <c r="BB146" s="384"/>
      <c r="BC146" s="385"/>
      <c r="BD146" s="301" t="s">
        <v>832</v>
      </c>
      <c r="BS146" s="89" t="s">
        <v>344</v>
      </c>
      <c r="BT146" s="89" t="s">
        <v>345</v>
      </c>
      <c r="BU146" s="90" t="s">
        <v>982</v>
      </c>
      <c r="BV146" s="87" t="s">
        <v>980</v>
      </c>
      <c r="DH146" s="7" t="s">
        <v>987</v>
      </c>
      <c r="DI146" s="7" t="s">
        <v>300</v>
      </c>
      <c r="DJ146" s="7" t="s">
        <v>359</v>
      </c>
      <c r="DK146" s="7" t="s">
        <v>360</v>
      </c>
      <c r="DL146" s="7" t="s">
        <v>369</v>
      </c>
      <c r="DQ146" s="7" t="s">
        <v>982</v>
      </c>
      <c r="DR146" s="7" t="s">
        <v>980</v>
      </c>
      <c r="EL146" s="831" t="s">
        <v>986</v>
      </c>
      <c r="EM146" s="318" t="s">
        <v>984</v>
      </c>
      <c r="EN146" s="274" t="s">
        <v>985</v>
      </c>
      <c r="EO146" s="386">
        <v>1</v>
      </c>
      <c r="EP146" s="386">
        <v>3</v>
      </c>
      <c r="EQ146" s="275">
        <v>1</v>
      </c>
      <c r="ER146" s="275">
        <v>1</v>
      </c>
      <c r="ES146" s="275">
        <v>1</v>
      </c>
      <c r="ET146" s="829">
        <v>0</v>
      </c>
    </row>
    <row r="147" spans="1:150" ht="51.75" customHeight="1" thickBot="1" x14ac:dyDescent="0.25">
      <c r="A147" s="277" t="s">
        <v>76</v>
      </c>
      <c r="B147" s="598" t="s">
        <v>77</v>
      </c>
      <c r="C147" s="599" t="s">
        <v>826</v>
      </c>
      <c r="D147" s="639"/>
      <c r="E147" s="24" t="s">
        <v>718</v>
      </c>
      <c r="F147" s="24" t="str">
        <f t="shared" si="100"/>
        <v>E2.P_F</v>
      </c>
      <c r="G147" s="427" t="s">
        <v>239</v>
      </c>
      <c r="H147" s="566" t="s">
        <v>360</v>
      </c>
      <c r="I147" s="464"/>
      <c r="J147" s="459" t="s">
        <v>167</v>
      </c>
      <c r="K147" s="374" t="str">
        <f t="shared" si="101"/>
        <v>E2.P_F.MR2</v>
      </c>
      <c r="L147" s="410" t="s">
        <v>345</v>
      </c>
      <c r="M147" s="411" t="s">
        <v>975</v>
      </c>
      <c r="N147" s="389">
        <v>18152</v>
      </c>
      <c r="O147" s="428">
        <v>40000</v>
      </c>
      <c r="P147" s="391" t="s">
        <v>112</v>
      </c>
      <c r="Q147" s="392" t="str">
        <f t="shared" si="102"/>
        <v>E2.P_F.MR2-MP04-1</v>
      </c>
      <c r="R147" s="429" t="s">
        <v>988</v>
      </c>
      <c r="S147" s="350" t="s">
        <v>989</v>
      </c>
      <c r="T147" s="393">
        <v>0</v>
      </c>
      <c r="U147" s="394">
        <v>1</v>
      </c>
      <c r="V147" s="393" t="s">
        <v>67</v>
      </c>
      <c r="W147" s="403">
        <v>0.2</v>
      </c>
      <c r="X147" s="622">
        <v>0.2</v>
      </c>
      <c r="Y147" s="403">
        <v>0.3</v>
      </c>
      <c r="Z147" s="404">
        <v>0.3</v>
      </c>
      <c r="AA147" s="640"/>
      <c r="AB147" s="641"/>
      <c r="AC147" s="641"/>
      <c r="AD147" s="641"/>
      <c r="AE147" s="641"/>
      <c r="AF147" s="641"/>
      <c r="AG147" s="641"/>
      <c r="AH147" s="641"/>
      <c r="AI147" s="641"/>
      <c r="AJ147" s="641"/>
      <c r="AK147" s="641"/>
      <c r="AL147" s="641"/>
      <c r="AM147" s="641"/>
      <c r="AN147" s="641"/>
      <c r="AO147" s="641"/>
      <c r="AP147" s="641"/>
      <c r="AQ147" s="641"/>
      <c r="AR147" s="641"/>
      <c r="AS147" s="641"/>
      <c r="AT147" s="641"/>
      <c r="AU147" s="641"/>
      <c r="AV147" s="641"/>
      <c r="AW147" s="641"/>
      <c r="AX147" s="641"/>
      <c r="AY147" s="641"/>
      <c r="AZ147" s="641"/>
      <c r="BA147" s="641"/>
      <c r="BB147" s="641"/>
      <c r="BC147" s="642"/>
      <c r="BD147" s="301" t="s">
        <v>832</v>
      </c>
      <c r="BS147" s="89" t="s">
        <v>344</v>
      </c>
      <c r="BT147" s="89" t="s">
        <v>345</v>
      </c>
      <c r="BU147" s="90" t="s">
        <v>986</v>
      </c>
      <c r="BV147" s="87" t="s">
        <v>984</v>
      </c>
      <c r="DH147" s="7" t="s">
        <v>991</v>
      </c>
      <c r="DI147" s="7" t="s">
        <v>300</v>
      </c>
      <c r="DJ147" s="7" t="s">
        <v>359</v>
      </c>
      <c r="DK147" s="7" t="s">
        <v>360</v>
      </c>
      <c r="DL147" s="7" t="s">
        <v>369</v>
      </c>
      <c r="DQ147" s="7" t="s">
        <v>986</v>
      </c>
      <c r="DR147" s="7" t="s">
        <v>984</v>
      </c>
      <c r="EL147" s="831" t="s">
        <v>990</v>
      </c>
      <c r="EM147" s="318" t="s">
        <v>988</v>
      </c>
      <c r="EN147" s="274" t="s">
        <v>989</v>
      </c>
      <c r="EO147" s="386">
        <v>0</v>
      </c>
      <c r="EP147" s="386">
        <v>1</v>
      </c>
      <c r="EQ147" s="276">
        <v>0.2</v>
      </c>
      <c r="ER147" s="276">
        <v>0.2</v>
      </c>
      <c r="ES147" s="276">
        <v>0.3</v>
      </c>
      <c r="ET147" s="832">
        <v>0.3</v>
      </c>
    </row>
    <row r="148" spans="1:150" ht="107.25" customHeight="1" x14ac:dyDescent="0.2">
      <c r="A148" s="235" t="s">
        <v>90</v>
      </c>
      <c r="B148" s="604" t="s">
        <v>91</v>
      </c>
      <c r="C148" s="605" t="s">
        <v>992</v>
      </c>
      <c r="D148" s="432" t="s">
        <v>993</v>
      </c>
      <c r="E148" s="3" t="s">
        <v>57</v>
      </c>
      <c r="F148" s="643" t="str">
        <f t="shared" si="100"/>
        <v>E3.P_A</v>
      </c>
      <c r="G148" s="480" t="s">
        <v>250</v>
      </c>
      <c r="H148" s="362" t="s">
        <v>386</v>
      </c>
      <c r="I148" s="405" t="s">
        <v>994</v>
      </c>
      <c r="J148" s="436" t="s">
        <v>61</v>
      </c>
      <c r="K148" s="399" t="str">
        <f t="shared" si="101"/>
        <v>E3.P_A.MR1</v>
      </c>
      <c r="L148" s="361" t="s">
        <v>356</v>
      </c>
      <c r="M148" s="362" t="s">
        <v>995</v>
      </c>
      <c r="N148" s="481">
        <v>87</v>
      </c>
      <c r="O148" s="481">
        <v>114</v>
      </c>
      <c r="P148" s="644" t="s">
        <v>64</v>
      </c>
      <c r="Q148" s="645" t="str">
        <f t="shared" si="102"/>
        <v>E3.P_A.MR1-MP01-1</v>
      </c>
      <c r="R148" s="507" t="s">
        <v>996</v>
      </c>
      <c r="S148" s="646" t="s">
        <v>997</v>
      </c>
      <c r="T148" s="369">
        <v>12</v>
      </c>
      <c r="U148" s="370">
        <v>17</v>
      </c>
      <c r="V148" s="369" t="s">
        <v>67</v>
      </c>
      <c r="W148" s="255">
        <v>0</v>
      </c>
      <c r="X148" s="371">
        <v>3</v>
      </c>
      <c r="Y148" s="255">
        <v>2</v>
      </c>
      <c r="Z148" s="372">
        <v>0</v>
      </c>
      <c r="AA148" s="259">
        <f>5200000+35086911+488195319+197696328+2027636000+1000000000+500000000+200000000+694038535+41241099+2596388435+3746307390+955074829+388313391</f>
        <v>12875178237</v>
      </c>
      <c r="AB148" s="260">
        <v>0</v>
      </c>
      <c r="AC148" s="260">
        <f>1838296900-1000000000</f>
        <v>838296900</v>
      </c>
      <c r="AD148" s="260">
        <v>0</v>
      </c>
      <c r="AE148" s="260">
        <v>0</v>
      </c>
      <c r="AF148" s="260">
        <f>757742708+378871354+76097685+589045869+300520000+1010857538-894941217</f>
        <v>2218193937</v>
      </c>
      <c r="AG148" s="260">
        <f>SUM(AA148:AF148)</f>
        <v>15931669074</v>
      </c>
      <c r="AH148" s="260">
        <f>AA148*1.035-173090969</f>
        <v>13152718506.294998</v>
      </c>
      <c r="AI148" s="260">
        <v>215131029</v>
      </c>
      <c r="AJ148" s="260">
        <f>521638097+2620208292-1035000000</f>
        <v>2106846389</v>
      </c>
      <c r="AK148" s="260"/>
      <c r="AL148" s="260">
        <f t="shared" ref="AL148" si="111">AE148*1.035</f>
        <v>0</v>
      </c>
      <c r="AM148" s="260">
        <f>AF148*1.035-450649552</f>
        <v>1845181172.7949996</v>
      </c>
      <c r="AN148" s="260">
        <f>SUM(AH148:AM148)</f>
        <v>17319877097.089996</v>
      </c>
      <c r="AO148" s="260">
        <f>AH148*1.035-87570968+2500000000</f>
        <v>16025492686.015322</v>
      </c>
      <c r="AP148" s="260">
        <f>AI148*1.035-222660000</f>
        <v>615.01499998569489</v>
      </c>
      <c r="AQ148" s="260">
        <v>33296026</v>
      </c>
      <c r="AR148" s="260">
        <f t="shared" ref="AR148:AS148" si="112">AK148*1.035</f>
        <v>0</v>
      </c>
      <c r="AS148" s="260">
        <f t="shared" si="112"/>
        <v>0</v>
      </c>
      <c r="AT148" s="260">
        <f>AM148*1.035-168674411</f>
        <v>1741088102.8428245</v>
      </c>
      <c r="AU148" s="260">
        <f>SUM(AO148:AT148)</f>
        <v>17799877429.873146</v>
      </c>
      <c r="AV148" s="260">
        <f>AO148*1.035-721010969</f>
        <v>15865373961.025856</v>
      </c>
      <c r="AW148" s="260">
        <f>AP148*1.035-1</f>
        <v>635.54052498519411</v>
      </c>
      <c r="AX148" s="260">
        <f>4755371570+3782457543-1108717875</f>
        <v>7429111238</v>
      </c>
      <c r="AY148" s="260">
        <f t="shared" ref="AY148:AZ148" si="113">AR148*1.035</f>
        <v>0</v>
      </c>
      <c r="AZ148" s="260">
        <f t="shared" si="113"/>
        <v>0</v>
      </c>
      <c r="BA148" s="260">
        <f>AT148*1.035+702002694</f>
        <v>2504028880.4423232</v>
      </c>
      <c r="BB148" s="260">
        <f>SUM(AV148:BA148)</f>
        <v>25798514715.008705</v>
      </c>
      <c r="BC148" s="647">
        <f t="shared" ref="BC148" si="114">+BB148+AU148+AN148+AG148</f>
        <v>76849938315.971848</v>
      </c>
      <c r="BD148" s="301" t="s">
        <v>998</v>
      </c>
      <c r="BS148" s="89" t="s">
        <v>344</v>
      </c>
      <c r="BT148" s="89" t="s">
        <v>345</v>
      </c>
      <c r="BU148" s="90" t="s">
        <v>990</v>
      </c>
      <c r="BV148" s="87" t="s">
        <v>988</v>
      </c>
      <c r="DH148" s="7" t="s">
        <v>1000</v>
      </c>
      <c r="DI148" s="7" t="s">
        <v>300</v>
      </c>
      <c r="DJ148" s="7" t="s">
        <v>359</v>
      </c>
      <c r="DK148" s="7" t="s">
        <v>360</v>
      </c>
      <c r="DL148" s="7" t="s">
        <v>369</v>
      </c>
      <c r="DQ148" s="7" t="s">
        <v>990</v>
      </c>
      <c r="DR148" s="7" t="s">
        <v>988</v>
      </c>
      <c r="EL148" s="837" t="s">
        <v>999</v>
      </c>
      <c r="EM148" s="318" t="s">
        <v>996</v>
      </c>
      <c r="EN148" s="274" t="s">
        <v>997</v>
      </c>
      <c r="EO148" s="812">
        <v>12</v>
      </c>
      <c r="EP148" s="812">
        <v>17</v>
      </c>
      <c r="EQ148" s="811">
        <v>0</v>
      </c>
      <c r="ER148" s="811">
        <v>3</v>
      </c>
      <c r="ES148" s="811">
        <v>2</v>
      </c>
      <c r="ET148" s="839">
        <v>0</v>
      </c>
    </row>
    <row r="149" spans="1:150" ht="57.75" customHeight="1" x14ac:dyDescent="0.2">
      <c r="A149" s="277" t="s">
        <v>90</v>
      </c>
      <c r="B149" s="430" t="s">
        <v>91</v>
      </c>
      <c r="C149" s="431" t="s">
        <v>992</v>
      </c>
      <c r="D149" s="431"/>
      <c r="E149" s="8" t="s">
        <v>57</v>
      </c>
      <c r="F149" s="649" t="str">
        <f t="shared" si="100"/>
        <v>E3.P_A</v>
      </c>
      <c r="G149" s="411" t="s">
        <v>250</v>
      </c>
      <c r="H149" s="650" t="s">
        <v>386</v>
      </c>
      <c r="I149" s="444"/>
      <c r="J149" s="284" t="s">
        <v>61</v>
      </c>
      <c r="K149" s="285" t="str">
        <f t="shared" si="101"/>
        <v>E3.P_A.MR1</v>
      </c>
      <c r="L149" s="410" t="s">
        <v>356</v>
      </c>
      <c r="M149" s="411" t="s">
        <v>995</v>
      </c>
      <c r="N149" s="493">
        <v>87</v>
      </c>
      <c r="O149" s="10">
        <v>114</v>
      </c>
      <c r="P149" s="482" t="s">
        <v>87</v>
      </c>
      <c r="Q149" s="494" t="str">
        <f t="shared" si="102"/>
        <v>E3.P_A.MR1-MP02-1</v>
      </c>
      <c r="R149" s="422" t="s">
        <v>1001</v>
      </c>
      <c r="S149" s="651" t="s">
        <v>1002</v>
      </c>
      <c r="T149" s="293">
        <v>0</v>
      </c>
      <c r="U149" s="294">
        <v>3</v>
      </c>
      <c r="V149" s="293" t="s">
        <v>67</v>
      </c>
      <c r="W149" s="315">
        <v>0.2</v>
      </c>
      <c r="X149" s="330">
        <v>0.8</v>
      </c>
      <c r="Y149" s="295">
        <v>1</v>
      </c>
      <c r="Z149" s="297">
        <v>1</v>
      </c>
      <c r="AA149" s="298"/>
      <c r="AB149" s="299"/>
      <c r="AC149" s="299"/>
      <c r="AD149" s="299"/>
      <c r="AE149" s="299"/>
      <c r="AF149" s="299"/>
      <c r="AG149" s="299"/>
      <c r="AH149" s="299"/>
      <c r="AI149" s="299"/>
      <c r="AJ149" s="299"/>
      <c r="AK149" s="299"/>
      <c r="AL149" s="299"/>
      <c r="AM149" s="299"/>
      <c r="AN149" s="299"/>
      <c r="AO149" s="299"/>
      <c r="AP149" s="299"/>
      <c r="AQ149" s="299"/>
      <c r="AR149" s="299"/>
      <c r="AS149" s="299"/>
      <c r="AT149" s="299"/>
      <c r="AU149" s="299"/>
      <c r="AV149" s="299"/>
      <c r="AW149" s="299"/>
      <c r="AX149" s="299"/>
      <c r="AY149" s="299"/>
      <c r="AZ149" s="299"/>
      <c r="BA149" s="299"/>
      <c r="BB149" s="299"/>
      <c r="BC149" s="300"/>
      <c r="BD149" s="301" t="s">
        <v>998</v>
      </c>
      <c r="BS149" s="87" t="s">
        <v>355</v>
      </c>
      <c r="BT149" s="87" t="s">
        <v>356</v>
      </c>
      <c r="BU149" s="91" t="s">
        <v>999</v>
      </c>
      <c r="BV149" s="87" t="s">
        <v>996</v>
      </c>
      <c r="DH149" s="7" t="s">
        <v>1004</v>
      </c>
      <c r="DI149" s="7" t="s">
        <v>384</v>
      </c>
      <c r="DJ149" s="7" t="s">
        <v>385</v>
      </c>
      <c r="DK149" s="7" t="s">
        <v>386</v>
      </c>
      <c r="DL149" s="7" t="s">
        <v>383</v>
      </c>
      <c r="DQ149" s="7" t="s">
        <v>999</v>
      </c>
      <c r="DR149" s="7" t="s">
        <v>996</v>
      </c>
      <c r="EL149" s="837" t="s">
        <v>1003</v>
      </c>
      <c r="EM149" s="318" t="s">
        <v>1001</v>
      </c>
      <c r="EN149" s="274" t="s">
        <v>1002</v>
      </c>
      <c r="EO149" s="274">
        <v>0</v>
      </c>
      <c r="EP149" s="274">
        <v>3</v>
      </c>
      <c r="EQ149" s="276">
        <v>0.2</v>
      </c>
      <c r="ER149" s="842">
        <v>0.2</v>
      </c>
      <c r="ES149" s="842">
        <v>1.6</v>
      </c>
      <c r="ET149" s="829">
        <v>1</v>
      </c>
    </row>
    <row r="150" spans="1:150" ht="45.75" customHeight="1" x14ac:dyDescent="0.2">
      <c r="A150" s="277" t="s">
        <v>90</v>
      </c>
      <c r="B150" s="430" t="s">
        <v>91</v>
      </c>
      <c r="C150" s="431" t="s">
        <v>992</v>
      </c>
      <c r="D150" s="431"/>
      <c r="E150" s="8" t="s">
        <v>57</v>
      </c>
      <c r="F150" s="649" t="str">
        <f t="shared" si="100"/>
        <v>E3.P_A</v>
      </c>
      <c r="G150" s="411" t="s">
        <v>250</v>
      </c>
      <c r="H150" s="650" t="s">
        <v>386</v>
      </c>
      <c r="I150" s="444"/>
      <c r="J150" s="284" t="s">
        <v>61</v>
      </c>
      <c r="K150" s="285" t="str">
        <f t="shared" si="101"/>
        <v>E3.P_A.MR1</v>
      </c>
      <c r="L150" s="410" t="s">
        <v>356</v>
      </c>
      <c r="M150" s="411" t="s">
        <v>995</v>
      </c>
      <c r="N150" s="493">
        <v>87</v>
      </c>
      <c r="O150" s="10">
        <v>114</v>
      </c>
      <c r="P150" s="482" t="s">
        <v>99</v>
      </c>
      <c r="Q150" s="494" t="str">
        <f t="shared" si="102"/>
        <v>E3.P_A.MR1-MP03-1</v>
      </c>
      <c r="R150" s="422" t="s">
        <v>1005</v>
      </c>
      <c r="S150" s="651" t="s">
        <v>1006</v>
      </c>
      <c r="T150" s="381">
        <v>12</v>
      </c>
      <c r="U150" s="382">
        <v>12</v>
      </c>
      <c r="V150" s="381" t="s">
        <v>102</v>
      </c>
      <c r="W150" s="295">
        <v>0</v>
      </c>
      <c r="X150" s="296">
        <v>4</v>
      </c>
      <c r="Y150" s="295">
        <v>4</v>
      </c>
      <c r="Z150" s="297">
        <v>4</v>
      </c>
      <c r="AA150" s="383"/>
      <c r="AB150" s="384"/>
      <c r="AC150" s="384"/>
      <c r="AD150" s="384"/>
      <c r="AE150" s="384"/>
      <c r="AF150" s="384"/>
      <c r="AG150" s="384"/>
      <c r="AH150" s="384"/>
      <c r="AI150" s="384"/>
      <c r="AJ150" s="384"/>
      <c r="AK150" s="384"/>
      <c r="AL150" s="384"/>
      <c r="AM150" s="384"/>
      <c r="AN150" s="384"/>
      <c r="AO150" s="384"/>
      <c r="AP150" s="384"/>
      <c r="AQ150" s="384"/>
      <c r="AR150" s="384"/>
      <c r="AS150" s="384"/>
      <c r="AT150" s="384"/>
      <c r="AU150" s="384"/>
      <c r="AV150" s="384"/>
      <c r="AW150" s="384"/>
      <c r="AX150" s="384"/>
      <c r="AY150" s="384"/>
      <c r="AZ150" s="384"/>
      <c r="BA150" s="384"/>
      <c r="BB150" s="384"/>
      <c r="BC150" s="385"/>
      <c r="BD150" s="301" t="s">
        <v>998</v>
      </c>
      <c r="BS150" s="92" t="s">
        <v>355</v>
      </c>
      <c r="BT150" s="92" t="s">
        <v>356</v>
      </c>
      <c r="BU150" s="91" t="s">
        <v>1003</v>
      </c>
      <c r="BV150" s="87" t="s">
        <v>1001</v>
      </c>
      <c r="DH150" s="7" t="s">
        <v>1008</v>
      </c>
      <c r="DI150" s="7" t="s">
        <v>384</v>
      </c>
      <c r="DJ150" s="7" t="s">
        <v>385</v>
      </c>
      <c r="DK150" s="7" t="s">
        <v>386</v>
      </c>
      <c r="DL150" s="7" t="s">
        <v>383</v>
      </c>
      <c r="DQ150" s="7" t="s">
        <v>1003</v>
      </c>
      <c r="DR150" s="7" t="s">
        <v>1001</v>
      </c>
      <c r="EL150" s="837" t="s">
        <v>1007</v>
      </c>
      <c r="EM150" s="318" t="s">
        <v>1005</v>
      </c>
      <c r="EN150" s="274" t="s">
        <v>1006</v>
      </c>
      <c r="EO150" s="386">
        <v>12</v>
      </c>
      <c r="EP150" s="386">
        <v>12</v>
      </c>
      <c r="EQ150" s="275">
        <v>12</v>
      </c>
      <c r="ER150" s="843">
        <v>4</v>
      </c>
      <c r="ES150" s="843">
        <v>4</v>
      </c>
      <c r="ET150" s="844">
        <v>4</v>
      </c>
    </row>
    <row r="151" spans="1:150" ht="45" customHeight="1" x14ac:dyDescent="0.2">
      <c r="A151" s="277" t="s">
        <v>90</v>
      </c>
      <c r="B151" s="430" t="s">
        <v>91</v>
      </c>
      <c r="C151" s="431" t="s">
        <v>992</v>
      </c>
      <c r="D151" s="431"/>
      <c r="E151" s="8" t="s">
        <v>57</v>
      </c>
      <c r="F151" s="649" t="str">
        <f t="shared" si="100"/>
        <v>E3.P_A</v>
      </c>
      <c r="G151" s="411" t="s">
        <v>250</v>
      </c>
      <c r="H151" s="650" t="s">
        <v>386</v>
      </c>
      <c r="I151" s="444"/>
      <c r="J151" s="284" t="s">
        <v>61</v>
      </c>
      <c r="K151" s="285" t="str">
        <f t="shared" si="101"/>
        <v>E3.P_A.MR1</v>
      </c>
      <c r="L151" s="410" t="s">
        <v>356</v>
      </c>
      <c r="M151" s="411" t="s">
        <v>995</v>
      </c>
      <c r="N151" s="493">
        <v>87</v>
      </c>
      <c r="O151" s="10">
        <v>114</v>
      </c>
      <c r="P151" s="482" t="s">
        <v>112</v>
      </c>
      <c r="Q151" s="494" t="str">
        <f t="shared" si="102"/>
        <v>E3.P_A.MR1-MP04-1</v>
      </c>
      <c r="R151" s="422" t="s">
        <v>1009</v>
      </c>
      <c r="S151" s="651" t="s">
        <v>1010</v>
      </c>
      <c r="T151" s="381">
        <v>26</v>
      </c>
      <c r="U151" s="382">
        <v>28</v>
      </c>
      <c r="V151" s="381" t="s">
        <v>67</v>
      </c>
      <c r="W151" s="295">
        <v>0</v>
      </c>
      <c r="X151" s="296">
        <v>1</v>
      </c>
      <c r="Y151" s="295">
        <v>1</v>
      </c>
      <c r="Z151" s="297">
        <v>0</v>
      </c>
      <c r="AA151" s="383"/>
      <c r="AB151" s="384"/>
      <c r="AC151" s="384"/>
      <c r="AD151" s="384"/>
      <c r="AE151" s="384"/>
      <c r="AF151" s="384"/>
      <c r="AG151" s="384"/>
      <c r="AH151" s="384"/>
      <c r="AI151" s="384"/>
      <c r="AJ151" s="384"/>
      <c r="AK151" s="384"/>
      <c r="AL151" s="384"/>
      <c r="AM151" s="384"/>
      <c r="AN151" s="384"/>
      <c r="AO151" s="384"/>
      <c r="AP151" s="384"/>
      <c r="AQ151" s="384"/>
      <c r="AR151" s="384"/>
      <c r="AS151" s="384"/>
      <c r="AT151" s="384"/>
      <c r="AU151" s="384"/>
      <c r="AV151" s="384"/>
      <c r="AW151" s="384"/>
      <c r="AX151" s="384"/>
      <c r="AY151" s="384"/>
      <c r="AZ151" s="384"/>
      <c r="BA151" s="384"/>
      <c r="BB151" s="384"/>
      <c r="BC151" s="385"/>
      <c r="BD151" s="301" t="s">
        <v>998</v>
      </c>
      <c r="BS151" s="92" t="s">
        <v>355</v>
      </c>
      <c r="BT151" s="92" t="s">
        <v>356</v>
      </c>
      <c r="BU151" s="91" t="s">
        <v>1007</v>
      </c>
      <c r="BV151" s="87" t="s">
        <v>1005</v>
      </c>
      <c r="DH151" s="7" t="s">
        <v>1012</v>
      </c>
      <c r="DI151" s="7" t="s">
        <v>384</v>
      </c>
      <c r="DJ151" s="7" t="s">
        <v>385</v>
      </c>
      <c r="DK151" s="7" t="s">
        <v>386</v>
      </c>
      <c r="DL151" s="7" t="s">
        <v>383</v>
      </c>
      <c r="DQ151" s="7" t="s">
        <v>1007</v>
      </c>
      <c r="DR151" s="7" t="s">
        <v>1005</v>
      </c>
      <c r="EL151" s="837" t="s">
        <v>1011</v>
      </c>
      <c r="EM151" s="318" t="s">
        <v>1009</v>
      </c>
      <c r="EN151" s="274" t="s">
        <v>1010</v>
      </c>
      <c r="EO151" s="840">
        <v>26</v>
      </c>
      <c r="EP151" s="840">
        <v>28</v>
      </c>
      <c r="EQ151" s="811">
        <v>0</v>
      </c>
      <c r="ER151" s="842">
        <v>0.5</v>
      </c>
      <c r="ES151" s="842">
        <v>0.5</v>
      </c>
      <c r="ET151" s="844">
        <v>1</v>
      </c>
    </row>
    <row r="152" spans="1:150" ht="63.75" customHeight="1" x14ac:dyDescent="0.2">
      <c r="A152" s="277" t="s">
        <v>90</v>
      </c>
      <c r="B152" s="430" t="s">
        <v>91</v>
      </c>
      <c r="C152" s="431" t="s">
        <v>992</v>
      </c>
      <c r="D152" s="431"/>
      <c r="E152" s="8" t="s">
        <v>57</v>
      </c>
      <c r="F152" s="649" t="str">
        <f t="shared" si="100"/>
        <v>E3.P_A</v>
      </c>
      <c r="G152" s="411" t="s">
        <v>250</v>
      </c>
      <c r="H152" s="650" t="s">
        <v>386</v>
      </c>
      <c r="I152" s="444"/>
      <c r="J152" s="284" t="s">
        <v>61</v>
      </c>
      <c r="K152" s="285" t="str">
        <f t="shared" si="101"/>
        <v>E3.P_A.MR1</v>
      </c>
      <c r="L152" s="410" t="s">
        <v>356</v>
      </c>
      <c r="M152" s="411" t="s">
        <v>995</v>
      </c>
      <c r="N152" s="493">
        <v>87</v>
      </c>
      <c r="O152" s="10">
        <v>114</v>
      </c>
      <c r="P152" s="482" t="s">
        <v>122</v>
      </c>
      <c r="Q152" s="494" t="str">
        <f t="shared" si="102"/>
        <v>E3.P_A.MR1-MP05-1</v>
      </c>
      <c r="R152" s="422" t="s">
        <v>1013</v>
      </c>
      <c r="S152" s="651" t="s">
        <v>1014</v>
      </c>
      <c r="T152" s="381">
        <v>0</v>
      </c>
      <c r="U152" s="382">
        <v>3</v>
      </c>
      <c r="V152" s="381" t="s">
        <v>67</v>
      </c>
      <c r="W152" s="295">
        <v>0</v>
      </c>
      <c r="X152" s="296">
        <v>1</v>
      </c>
      <c r="Y152" s="295">
        <v>1</v>
      </c>
      <c r="Z152" s="297">
        <v>1</v>
      </c>
      <c r="AA152" s="383"/>
      <c r="AB152" s="384"/>
      <c r="AC152" s="384"/>
      <c r="AD152" s="384"/>
      <c r="AE152" s="384"/>
      <c r="AF152" s="384"/>
      <c r="AG152" s="384"/>
      <c r="AH152" s="384"/>
      <c r="AI152" s="384"/>
      <c r="AJ152" s="384"/>
      <c r="AK152" s="384"/>
      <c r="AL152" s="384"/>
      <c r="AM152" s="384"/>
      <c r="AN152" s="384"/>
      <c r="AO152" s="384"/>
      <c r="AP152" s="384"/>
      <c r="AQ152" s="384"/>
      <c r="AR152" s="384"/>
      <c r="AS152" s="384"/>
      <c r="AT152" s="384"/>
      <c r="AU152" s="384"/>
      <c r="AV152" s="384"/>
      <c r="AW152" s="384"/>
      <c r="AX152" s="384"/>
      <c r="AY152" s="384"/>
      <c r="AZ152" s="384"/>
      <c r="BA152" s="384"/>
      <c r="BB152" s="384"/>
      <c r="BC152" s="385"/>
      <c r="BD152" s="301" t="s">
        <v>998</v>
      </c>
      <c r="BS152" s="92" t="s">
        <v>355</v>
      </c>
      <c r="BT152" s="92" t="s">
        <v>356</v>
      </c>
      <c r="BU152" s="91" t="s">
        <v>1011</v>
      </c>
      <c r="BV152" s="87" t="s">
        <v>1009</v>
      </c>
      <c r="DH152" s="7" t="s">
        <v>1016</v>
      </c>
      <c r="DI152" s="7" t="s">
        <v>384</v>
      </c>
      <c r="DJ152" s="7" t="s">
        <v>385</v>
      </c>
      <c r="DK152" s="7" t="s">
        <v>386</v>
      </c>
      <c r="DL152" s="7" t="s">
        <v>383</v>
      </c>
      <c r="DQ152" s="7" t="s">
        <v>1011</v>
      </c>
      <c r="DR152" s="7" t="s">
        <v>1009</v>
      </c>
      <c r="EL152" s="837" t="s">
        <v>1015</v>
      </c>
      <c r="EM152" s="318" t="s">
        <v>1013</v>
      </c>
      <c r="EN152" s="274" t="s">
        <v>1014</v>
      </c>
      <c r="EO152" s="386">
        <v>0</v>
      </c>
      <c r="EP152" s="386">
        <v>3</v>
      </c>
      <c r="EQ152" s="275">
        <v>0</v>
      </c>
      <c r="ER152" s="843">
        <v>0</v>
      </c>
      <c r="ES152" s="843">
        <v>2</v>
      </c>
      <c r="ET152" s="829">
        <v>1</v>
      </c>
    </row>
    <row r="153" spans="1:150" ht="58.5" customHeight="1" x14ac:dyDescent="0.2">
      <c r="A153" s="277" t="s">
        <v>90</v>
      </c>
      <c r="B153" s="430" t="s">
        <v>91</v>
      </c>
      <c r="C153" s="431" t="s">
        <v>992</v>
      </c>
      <c r="D153" s="431"/>
      <c r="E153" s="8" t="s">
        <v>57</v>
      </c>
      <c r="F153" s="649" t="str">
        <f t="shared" si="100"/>
        <v>E3.P_A</v>
      </c>
      <c r="G153" s="411" t="s">
        <v>250</v>
      </c>
      <c r="H153" s="650" t="s">
        <v>386</v>
      </c>
      <c r="I153" s="444"/>
      <c r="J153" s="284" t="s">
        <v>61</v>
      </c>
      <c r="K153" s="285" t="str">
        <f t="shared" si="101"/>
        <v>E3.P_A.MR1</v>
      </c>
      <c r="L153" s="410" t="s">
        <v>356</v>
      </c>
      <c r="M153" s="411" t="s">
        <v>995</v>
      </c>
      <c r="N153" s="493">
        <v>87</v>
      </c>
      <c r="O153" s="10">
        <v>114</v>
      </c>
      <c r="P153" s="482" t="s">
        <v>132</v>
      </c>
      <c r="Q153" s="494" t="str">
        <f t="shared" si="102"/>
        <v>E3.P_A.MR1-MP06-1</v>
      </c>
      <c r="R153" s="422" t="s">
        <v>1017</v>
      </c>
      <c r="S153" s="651" t="s">
        <v>1018</v>
      </c>
      <c r="T153" s="381">
        <v>26</v>
      </c>
      <c r="U153" s="382">
        <v>26</v>
      </c>
      <c r="V153" s="381" t="s">
        <v>102</v>
      </c>
      <c r="W153" s="315">
        <v>0.2</v>
      </c>
      <c r="X153" s="330">
        <v>7.8</v>
      </c>
      <c r="Y153" s="295">
        <v>10</v>
      </c>
      <c r="Z153" s="297">
        <v>8</v>
      </c>
      <c r="AA153" s="383"/>
      <c r="AB153" s="384"/>
      <c r="AC153" s="384"/>
      <c r="AD153" s="384"/>
      <c r="AE153" s="384"/>
      <c r="AF153" s="384"/>
      <c r="AG153" s="384"/>
      <c r="AH153" s="384"/>
      <c r="AI153" s="384"/>
      <c r="AJ153" s="384"/>
      <c r="AK153" s="384"/>
      <c r="AL153" s="384"/>
      <c r="AM153" s="384"/>
      <c r="AN153" s="384"/>
      <c r="AO153" s="384"/>
      <c r="AP153" s="384"/>
      <c r="AQ153" s="384"/>
      <c r="AR153" s="384"/>
      <c r="AS153" s="384"/>
      <c r="AT153" s="384"/>
      <c r="AU153" s="384"/>
      <c r="AV153" s="384"/>
      <c r="AW153" s="384"/>
      <c r="AX153" s="384"/>
      <c r="AY153" s="384"/>
      <c r="AZ153" s="384"/>
      <c r="BA153" s="384"/>
      <c r="BB153" s="384"/>
      <c r="BC153" s="385"/>
      <c r="BD153" s="301" t="s">
        <v>998</v>
      </c>
      <c r="BS153" s="92" t="s">
        <v>355</v>
      </c>
      <c r="BT153" s="92" t="s">
        <v>356</v>
      </c>
      <c r="BU153" s="91" t="s">
        <v>1015</v>
      </c>
      <c r="BV153" s="87" t="s">
        <v>1013</v>
      </c>
      <c r="DH153" s="7" t="s">
        <v>1020</v>
      </c>
      <c r="DI153" s="7" t="s">
        <v>384</v>
      </c>
      <c r="DJ153" s="7" t="s">
        <v>385</v>
      </c>
      <c r="DK153" s="7" t="s">
        <v>386</v>
      </c>
      <c r="DL153" s="7" t="s">
        <v>383</v>
      </c>
      <c r="DQ153" s="7" t="s">
        <v>1015</v>
      </c>
      <c r="DR153" s="7" t="s">
        <v>1013</v>
      </c>
      <c r="EL153" s="837" t="s">
        <v>1019</v>
      </c>
      <c r="EM153" s="318" t="s">
        <v>1017</v>
      </c>
      <c r="EN153" s="274" t="s">
        <v>1018</v>
      </c>
      <c r="EO153" s="386">
        <v>26</v>
      </c>
      <c r="EP153" s="386">
        <v>26</v>
      </c>
      <c r="EQ153" s="276">
        <v>0.2</v>
      </c>
      <c r="ER153" s="276">
        <v>7.8</v>
      </c>
      <c r="ES153" s="275">
        <v>10</v>
      </c>
      <c r="ET153" s="829">
        <v>8</v>
      </c>
    </row>
    <row r="154" spans="1:150" ht="47.25" customHeight="1" x14ac:dyDescent="0.2">
      <c r="A154" s="277" t="s">
        <v>90</v>
      </c>
      <c r="B154" s="430" t="s">
        <v>91</v>
      </c>
      <c r="C154" s="431" t="s">
        <v>992</v>
      </c>
      <c r="D154" s="431"/>
      <c r="E154" s="8" t="s">
        <v>57</v>
      </c>
      <c r="F154" s="649" t="str">
        <f t="shared" si="100"/>
        <v>E3.P_A</v>
      </c>
      <c r="G154" s="411" t="s">
        <v>250</v>
      </c>
      <c r="H154" s="650" t="s">
        <v>386</v>
      </c>
      <c r="I154" s="444"/>
      <c r="J154" s="284" t="s">
        <v>61</v>
      </c>
      <c r="K154" s="285" t="str">
        <f t="shared" si="101"/>
        <v>E3.P_A.MR1</v>
      </c>
      <c r="L154" s="410" t="s">
        <v>356</v>
      </c>
      <c r="M154" s="411" t="s">
        <v>995</v>
      </c>
      <c r="N154" s="493">
        <v>87</v>
      </c>
      <c r="O154" s="10">
        <v>114</v>
      </c>
      <c r="P154" s="482" t="s">
        <v>142</v>
      </c>
      <c r="Q154" s="494" t="str">
        <f t="shared" si="102"/>
        <v>E3.P_A.MR1-MP07-1</v>
      </c>
      <c r="R154" s="422" t="s">
        <v>1021</v>
      </c>
      <c r="S154" s="651" t="s">
        <v>1010</v>
      </c>
      <c r="T154" s="652">
        <v>0.6</v>
      </c>
      <c r="U154" s="382">
        <v>1</v>
      </c>
      <c r="V154" s="381" t="s">
        <v>67</v>
      </c>
      <c r="W154" s="315">
        <v>0.5</v>
      </c>
      <c r="X154" s="330">
        <v>0.5</v>
      </c>
      <c r="Y154" s="295">
        <v>0</v>
      </c>
      <c r="Z154" s="297">
        <v>0</v>
      </c>
      <c r="AA154" s="383"/>
      <c r="AB154" s="384"/>
      <c r="AC154" s="384"/>
      <c r="AD154" s="384"/>
      <c r="AE154" s="384"/>
      <c r="AF154" s="384"/>
      <c r="AG154" s="384"/>
      <c r="AH154" s="384"/>
      <c r="AI154" s="384"/>
      <c r="AJ154" s="384"/>
      <c r="AK154" s="384"/>
      <c r="AL154" s="384"/>
      <c r="AM154" s="384"/>
      <c r="AN154" s="384"/>
      <c r="AO154" s="384"/>
      <c r="AP154" s="384"/>
      <c r="AQ154" s="384"/>
      <c r="AR154" s="384"/>
      <c r="AS154" s="384"/>
      <c r="AT154" s="384"/>
      <c r="AU154" s="384"/>
      <c r="AV154" s="384"/>
      <c r="AW154" s="384"/>
      <c r="AX154" s="384"/>
      <c r="AY154" s="384"/>
      <c r="AZ154" s="384"/>
      <c r="BA154" s="384"/>
      <c r="BB154" s="384"/>
      <c r="BC154" s="385"/>
      <c r="BD154" s="301" t="s">
        <v>998</v>
      </c>
      <c r="BS154" s="92" t="s">
        <v>355</v>
      </c>
      <c r="BT154" s="92" t="s">
        <v>356</v>
      </c>
      <c r="BU154" s="91" t="s">
        <v>1019</v>
      </c>
      <c r="BV154" s="87" t="s">
        <v>1017</v>
      </c>
      <c r="DH154" s="7" t="s">
        <v>1023</v>
      </c>
      <c r="DI154" s="7" t="s">
        <v>384</v>
      </c>
      <c r="DJ154" s="7" t="s">
        <v>385</v>
      </c>
      <c r="DK154" s="7" t="s">
        <v>386</v>
      </c>
      <c r="DL154" s="7" t="s">
        <v>383</v>
      </c>
      <c r="DQ154" s="7" t="s">
        <v>1019</v>
      </c>
      <c r="DR154" s="7" t="s">
        <v>1017</v>
      </c>
      <c r="EL154" s="837" t="s">
        <v>1022</v>
      </c>
      <c r="EM154" s="318" t="s">
        <v>1021</v>
      </c>
      <c r="EN154" s="274" t="s">
        <v>1010</v>
      </c>
      <c r="EO154" s="653">
        <v>0.6</v>
      </c>
      <c r="EP154" s="386">
        <v>1</v>
      </c>
      <c r="EQ154" s="276">
        <v>0.5</v>
      </c>
      <c r="ER154" s="842">
        <v>0.4</v>
      </c>
      <c r="ES154" s="842">
        <v>0.1</v>
      </c>
      <c r="ET154" s="829">
        <v>0</v>
      </c>
    </row>
    <row r="155" spans="1:150" ht="53.25" customHeight="1" x14ac:dyDescent="0.2">
      <c r="A155" s="277" t="s">
        <v>90</v>
      </c>
      <c r="B155" s="430" t="s">
        <v>91</v>
      </c>
      <c r="C155" s="431" t="s">
        <v>992</v>
      </c>
      <c r="D155" s="431"/>
      <c r="E155" s="8" t="s">
        <v>57</v>
      </c>
      <c r="F155" s="649" t="str">
        <f t="shared" si="100"/>
        <v>E3.P_A</v>
      </c>
      <c r="G155" s="411" t="s">
        <v>250</v>
      </c>
      <c r="H155" s="650" t="s">
        <v>386</v>
      </c>
      <c r="I155" s="444"/>
      <c r="J155" s="284" t="s">
        <v>61</v>
      </c>
      <c r="K155" s="285" t="str">
        <f t="shared" si="101"/>
        <v>E3.P_A.MR1</v>
      </c>
      <c r="L155" s="410" t="s">
        <v>356</v>
      </c>
      <c r="M155" s="411" t="s">
        <v>995</v>
      </c>
      <c r="N155" s="493">
        <v>87</v>
      </c>
      <c r="O155" s="10">
        <v>114</v>
      </c>
      <c r="P155" s="482" t="s">
        <v>156</v>
      </c>
      <c r="Q155" s="494" t="str">
        <f t="shared" si="102"/>
        <v>E3.P_A.MR1-MP08-1</v>
      </c>
      <c r="R155" s="422" t="s">
        <v>1024</v>
      </c>
      <c r="S155" s="651" t="s">
        <v>1018</v>
      </c>
      <c r="T155" s="381">
        <v>1</v>
      </c>
      <c r="U155" s="382">
        <v>1</v>
      </c>
      <c r="V155" s="381" t="s">
        <v>102</v>
      </c>
      <c r="W155" s="295">
        <v>0</v>
      </c>
      <c r="X155" s="296">
        <v>0</v>
      </c>
      <c r="Y155" s="315">
        <v>0.5</v>
      </c>
      <c r="Z155" s="316">
        <v>0.5</v>
      </c>
      <c r="AA155" s="383"/>
      <c r="AB155" s="384"/>
      <c r="AC155" s="384"/>
      <c r="AD155" s="384"/>
      <c r="AE155" s="384"/>
      <c r="AF155" s="384"/>
      <c r="AG155" s="384"/>
      <c r="AH155" s="384"/>
      <c r="AI155" s="384"/>
      <c r="AJ155" s="384"/>
      <c r="AK155" s="384"/>
      <c r="AL155" s="384"/>
      <c r="AM155" s="384"/>
      <c r="AN155" s="384"/>
      <c r="AO155" s="384"/>
      <c r="AP155" s="384"/>
      <c r="AQ155" s="384"/>
      <c r="AR155" s="384"/>
      <c r="AS155" s="384"/>
      <c r="AT155" s="384"/>
      <c r="AU155" s="384"/>
      <c r="AV155" s="384"/>
      <c r="AW155" s="384"/>
      <c r="AX155" s="384"/>
      <c r="AY155" s="384"/>
      <c r="AZ155" s="384"/>
      <c r="BA155" s="384"/>
      <c r="BB155" s="384"/>
      <c r="BC155" s="385"/>
      <c r="BD155" s="301" t="s">
        <v>998</v>
      </c>
      <c r="BS155" s="92" t="s">
        <v>355</v>
      </c>
      <c r="BT155" s="92" t="s">
        <v>356</v>
      </c>
      <c r="BU155" s="91" t="s">
        <v>1022</v>
      </c>
      <c r="BV155" s="87" t="s">
        <v>1021</v>
      </c>
      <c r="DH155" s="7" t="s">
        <v>1026</v>
      </c>
      <c r="DI155" s="7" t="s">
        <v>384</v>
      </c>
      <c r="DJ155" s="7" t="s">
        <v>385</v>
      </c>
      <c r="DK155" s="7" t="s">
        <v>386</v>
      </c>
      <c r="DL155" s="7" t="s">
        <v>383</v>
      </c>
      <c r="DQ155" s="7" t="s">
        <v>1022</v>
      </c>
      <c r="DR155" s="7" t="s">
        <v>1021</v>
      </c>
      <c r="EL155" s="837" t="s">
        <v>1025</v>
      </c>
      <c r="EM155" s="318" t="s">
        <v>1024</v>
      </c>
      <c r="EN155" s="274" t="s">
        <v>1018</v>
      </c>
      <c r="EO155" s="386">
        <v>1</v>
      </c>
      <c r="EP155" s="386">
        <v>1</v>
      </c>
      <c r="EQ155" s="275">
        <v>0</v>
      </c>
      <c r="ER155" s="843">
        <v>0</v>
      </c>
      <c r="ES155" s="842">
        <v>0.5</v>
      </c>
      <c r="ET155" s="845">
        <v>0.5</v>
      </c>
    </row>
    <row r="156" spans="1:150" ht="42" customHeight="1" x14ac:dyDescent="0.2">
      <c r="A156" s="277" t="s">
        <v>90</v>
      </c>
      <c r="B156" s="430" t="s">
        <v>91</v>
      </c>
      <c r="C156" s="431" t="s">
        <v>992</v>
      </c>
      <c r="D156" s="431"/>
      <c r="E156" s="8" t="s">
        <v>57</v>
      </c>
      <c r="F156" s="649" t="str">
        <f t="shared" si="100"/>
        <v>E3.P_A</v>
      </c>
      <c r="G156" s="411" t="s">
        <v>250</v>
      </c>
      <c r="H156" s="650" t="s">
        <v>386</v>
      </c>
      <c r="I156" s="444"/>
      <c r="J156" s="284" t="s">
        <v>61</v>
      </c>
      <c r="K156" s="285" t="str">
        <f t="shared" si="101"/>
        <v>E3.P_A.MR1</v>
      </c>
      <c r="L156" s="410" t="s">
        <v>356</v>
      </c>
      <c r="M156" s="411" t="s">
        <v>995</v>
      </c>
      <c r="N156" s="493">
        <v>87</v>
      </c>
      <c r="O156" s="10">
        <v>114</v>
      </c>
      <c r="P156" s="482" t="s">
        <v>515</v>
      </c>
      <c r="Q156" s="494" t="str">
        <f t="shared" si="102"/>
        <v>E3.P_A.MR1-MP09-1</v>
      </c>
      <c r="R156" s="422" t="s">
        <v>1027</v>
      </c>
      <c r="S156" s="651" t="s">
        <v>1010</v>
      </c>
      <c r="T156" s="381">
        <v>1</v>
      </c>
      <c r="U156" s="382">
        <v>2</v>
      </c>
      <c r="V156" s="381" t="s">
        <v>67</v>
      </c>
      <c r="W156" s="315">
        <v>0.4</v>
      </c>
      <c r="X156" s="330">
        <v>0.2</v>
      </c>
      <c r="Y156" s="315">
        <v>0.7</v>
      </c>
      <c r="Z156" s="316">
        <v>0.7</v>
      </c>
      <c r="AA156" s="383"/>
      <c r="AB156" s="384"/>
      <c r="AC156" s="384"/>
      <c r="AD156" s="384"/>
      <c r="AE156" s="384"/>
      <c r="AF156" s="384"/>
      <c r="AG156" s="384"/>
      <c r="AH156" s="384"/>
      <c r="AI156" s="384"/>
      <c r="AJ156" s="384"/>
      <c r="AK156" s="384"/>
      <c r="AL156" s="384"/>
      <c r="AM156" s="384"/>
      <c r="AN156" s="384"/>
      <c r="AO156" s="384"/>
      <c r="AP156" s="384"/>
      <c r="AQ156" s="384"/>
      <c r="AR156" s="384"/>
      <c r="AS156" s="384"/>
      <c r="AT156" s="384"/>
      <c r="AU156" s="384"/>
      <c r="AV156" s="384"/>
      <c r="AW156" s="384"/>
      <c r="AX156" s="384"/>
      <c r="AY156" s="384"/>
      <c r="AZ156" s="384"/>
      <c r="BA156" s="384"/>
      <c r="BB156" s="384"/>
      <c r="BC156" s="385"/>
      <c r="BD156" s="301" t="s">
        <v>998</v>
      </c>
      <c r="BS156" s="92" t="s">
        <v>355</v>
      </c>
      <c r="BT156" s="92" t="s">
        <v>356</v>
      </c>
      <c r="BU156" s="91" t="s">
        <v>1025</v>
      </c>
      <c r="BV156" s="87" t="s">
        <v>1024</v>
      </c>
      <c r="DH156" s="7" t="s">
        <v>1029</v>
      </c>
      <c r="DI156" s="7" t="s">
        <v>384</v>
      </c>
      <c r="DJ156" s="7" t="s">
        <v>385</v>
      </c>
      <c r="DK156" s="7" t="s">
        <v>386</v>
      </c>
      <c r="DL156" s="7" t="s">
        <v>383</v>
      </c>
      <c r="DQ156" s="7" t="s">
        <v>1025</v>
      </c>
      <c r="DR156" s="7" t="s">
        <v>1024</v>
      </c>
      <c r="EL156" s="837" t="s">
        <v>1028</v>
      </c>
      <c r="EM156" s="318" t="s">
        <v>1027</v>
      </c>
      <c r="EN156" s="274" t="s">
        <v>1010</v>
      </c>
      <c r="EO156" s="386">
        <v>1</v>
      </c>
      <c r="EP156" s="386">
        <v>2</v>
      </c>
      <c r="EQ156" s="276">
        <v>0.4</v>
      </c>
      <c r="ER156" s="846">
        <v>0.08</v>
      </c>
      <c r="ES156" s="846">
        <v>0.6</v>
      </c>
      <c r="ET156" s="847">
        <v>0.92</v>
      </c>
    </row>
    <row r="157" spans="1:150" ht="57.75" customHeight="1" x14ac:dyDescent="0.2">
      <c r="A157" s="277" t="s">
        <v>90</v>
      </c>
      <c r="B157" s="430" t="s">
        <v>91</v>
      </c>
      <c r="C157" s="431" t="s">
        <v>992</v>
      </c>
      <c r="D157" s="431"/>
      <c r="E157" s="8" t="s">
        <v>57</v>
      </c>
      <c r="F157" s="649" t="str">
        <f t="shared" si="100"/>
        <v>E3.P_A</v>
      </c>
      <c r="G157" s="411" t="s">
        <v>250</v>
      </c>
      <c r="H157" s="650" t="s">
        <v>386</v>
      </c>
      <c r="I157" s="444"/>
      <c r="J157" s="284" t="s">
        <v>61</v>
      </c>
      <c r="K157" s="285" t="str">
        <f t="shared" si="101"/>
        <v>E3.P_A.MR1</v>
      </c>
      <c r="L157" s="410" t="s">
        <v>356</v>
      </c>
      <c r="M157" s="411" t="s">
        <v>995</v>
      </c>
      <c r="N157" s="493">
        <v>87</v>
      </c>
      <c r="O157" s="10">
        <v>114</v>
      </c>
      <c r="P157" s="482" t="s">
        <v>522</v>
      </c>
      <c r="Q157" s="494" t="str">
        <f t="shared" si="102"/>
        <v>E3.P_A.MR1-MP10-1</v>
      </c>
      <c r="R157" s="422" t="s">
        <v>1030</v>
      </c>
      <c r="S157" s="651" t="s">
        <v>1018</v>
      </c>
      <c r="T157" s="381">
        <v>3</v>
      </c>
      <c r="U157" s="382">
        <v>3</v>
      </c>
      <c r="V157" s="381" t="s">
        <v>102</v>
      </c>
      <c r="W157" s="315">
        <v>0.2</v>
      </c>
      <c r="X157" s="330">
        <v>0.8</v>
      </c>
      <c r="Y157" s="295">
        <v>1</v>
      </c>
      <c r="Z157" s="297">
        <v>1</v>
      </c>
      <c r="AA157" s="383"/>
      <c r="AB157" s="384"/>
      <c r="AC157" s="384"/>
      <c r="AD157" s="384"/>
      <c r="AE157" s="384"/>
      <c r="AF157" s="384"/>
      <c r="AG157" s="384"/>
      <c r="AH157" s="384"/>
      <c r="AI157" s="384"/>
      <c r="AJ157" s="384"/>
      <c r="AK157" s="384"/>
      <c r="AL157" s="384"/>
      <c r="AM157" s="384"/>
      <c r="AN157" s="384"/>
      <c r="AO157" s="384"/>
      <c r="AP157" s="384"/>
      <c r="AQ157" s="384"/>
      <c r="AR157" s="384"/>
      <c r="AS157" s="384"/>
      <c r="AT157" s="384"/>
      <c r="AU157" s="384"/>
      <c r="AV157" s="384"/>
      <c r="AW157" s="384"/>
      <c r="AX157" s="384"/>
      <c r="AY157" s="384"/>
      <c r="AZ157" s="384"/>
      <c r="BA157" s="384"/>
      <c r="BB157" s="384"/>
      <c r="BC157" s="385"/>
      <c r="BD157" s="301" t="s">
        <v>998</v>
      </c>
      <c r="BS157" s="92" t="s">
        <v>355</v>
      </c>
      <c r="BT157" s="92" t="s">
        <v>356</v>
      </c>
      <c r="BU157" s="91" t="s">
        <v>1028</v>
      </c>
      <c r="BV157" s="87" t="s">
        <v>1027</v>
      </c>
      <c r="DH157" s="7" t="s">
        <v>1032</v>
      </c>
      <c r="DI157" s="7" t="s">
        <v>384</v>
      </c>
      <c r="DJ157" s="7" t="s">
        <v>385</v>
      </c>
      <c r="DK157" s="7" t="s">
        <v>386</v>
      </c>
      <c r="DL157" s="7" t="s">
        <v>383</v>
      </c>
      <c r="DQ157" s="7" t="s">
        <v>1028</v>
      </c>
      <c r="DR157" s="7" t="s">
        <v>1027</v>
      </c>
      <c r="EL157" s="837" t="s">
        <v>1031</v>
      </c>
      <c r="EM157" s="318" t="s">
        <v>1030</v>
      </c>
      <c r="EN157" s="274" t="s">
        <v>1018</v>
      </c>
      <c r="EO157" s="386">
        <v>3</v>
      </c>
      <c r="EP157" s="386">
        <v>3</v>
      </c>
      <c r="EQ157" s="276">
        <v>2</v>
      </c>
      <c r="ER157" s="843">
        <v>1</v>
      </c>
      <c r="ES157" s="843">
        <v>1</v>
      </c>
      <c r="ET157" s="844">
        <v>1</v>
      </c>
    </row>
    <row r="158" spans="1:150" ht="56.25" customHeight="1" x14ac:dyDescent="0.2">
      <c r="A158" s="277" t="s">
        <v>90</v>
      </c>
      <c r="B158" s="430" t="s">
        <v>91</v>
      </c>
      <c r="C158" s="431" t="s">
        <v>992</v>
      </c>
      <c r="D158" s="431"/>
      <c r="E158" s="8" t="s">
        <v>57</v>
      </c>
      <c r="F158" s="649" t="str">
        <f t="shared" si="100"/>
        <v>E3.P_A</v>
      </c>
      <c r="G158" s="411" t="s">
        <v>250</v>
      </c>
      <c r="H158" s="650" t="s">
        <v>386</v>
      </c>
      <c r="I158" s="444"/>
      <c r="J158" s="284" t="s">
        <v>61</v>
      </c>
      <c r="K158" s="285" t="str">
        <f t="shared" si="101"/>
        <v>E3.P_A.MR1</v>
      </c>
      <c r="L158" s="410" t="s">
        <v>356</v>
      </c>
      <c r="M158" s="411" t="s">
        <v>995</v>
      </c>
      <c r="N158" s="493">
        <v>87</v>
      </c>
      <c r="O158" s="10">
        <v>114</v>
      </c>
      <c r="P158" s="482" t="s">
        <v>610</v>
      </c>
      <c r="Q158" s="494" t="str">
        <f t="shared" si="102"/>
        <v>E3.P_A.MR1-MP11-1</v>
      </c>
      <c r="R158" s="422" t="s">
        <v>1033</v>
      </c>
      <c r="S158" s="651" t="s">
        <v>1010</v>
      </c>
      <c r="T158" s="381">
        <v>2</v>
      </c>
      <c r="U158" s="382">
        <v>6</v>
      </c>
      <c r="V158" s="381" t="s">
        <v>67</v>
      </c>
      <c r="W158" s="295">
        <v>1</v>
      </c>
      <c r="X158" s="296">
        <v>2</v>
      </c>
      <c r="Y158" s="295">
        <v>1</v>
      </c>
      <c r="Z158" s="297">
        <v>0</v>
      </c>
      <c r="AA158" s="383"/>
      <c r="AB158" s="384"/>
      <c r="AC158" s="384"/>
      <c r="AD158" s="384"/>
      <c r="AE158" s="384"/>
      <c r="AF158" s="384"/>
      <c r="AG158" s="384"/>
      <c r="AH158" s="384"/>
      <c r="AI158" s="384"/>
      <c r="AJ158" s="384"/>
      <c r="AK158" s="384"/>
      <c r="AL158" s="384"/>
      <c r="AM158" s="384"/>
      <c r="AN158" s="384"/>
      <c r="AO158" s="384"/>
      <c r="AP158" s="384"/>
      <c r="AQ158" s="384"/>
      <c r="AR158" s="384"/>
      <c r="AS158" s="384"/>
      <c r="AT158" s="384"/>
      <c r="AU158" s="384"/>
      <c r="AV158" s="384"/>
      <c r="AW158" s="384"/>
      <c r="AX158" s="384"/>
      <c r="AY158" s="384"/>
      <c r="AZ158" s="384"/>
      <c r="BA158" s="384"/>
      <c r="BB158" s="384"/>
      <c r="BC158" s="385"/>
      <c r="BD158" s="301" t="s">
        <v>998</v>
      </c>
      <c r="BS158" s="92" t="s">
        <v>355</v>
      </c>
      <c r="BT158" s="92" t="s">
        <v>356</v>
      </c>
      <c r="BU158" s="91" t="s">
        <v>1031</v>
      </c>
      <c r="BV158" s="87" t="s">
        <v>1030</v>
      </c>
      <c r="DH158" s="7" t="s">
        <v>1035</v>
      </c>
      <c r="DI158" s="7" t="s">
        <v>384</v>
      </c>
      <c r="DJ158" s="7" t="s">
        <v>385</v>
      </c>
      <c r="DK158" s="7" t="s">
        <v>386</v>
      </c>
      <c r="DL158" s="7" t="s">
        <v>383</v>
      </c>
      <c r="DQ158" s="7" t="s">
        <v>1031</v>
      </c>
      <c r="DR158" s="7" t="s">
        <v>1030</v>
      </c>
      <c r="EL158" s="837" t="s">
        <v>1034</v>
      </c>
      <c r="EM158" s="318" t="s">
        <v>1033</v>
      </c>
      <c r="EN158" s="274" t="s">
        <v>1010</v>
      </c>
      <c r="EO158" s="840">
        <v>2</v>
      </c>
      <c r="EP158" s="840">
        <v>6</v>
      </c>
      <c r="EQ158" s="811">
        <v>1</v>
      </c>
      <c r="ER158" s="843">
        <v>1</v>
      </c>
      <c r="ES158" s="843">
        <v>2</v>
      </c>
      <c r="ET158" s="839">
        <v>0</v>
      </c>
    </row>
    <row r="159" spans="1:150" ht="54.75" customHeight="1" x14ac:dyDescent="0.2">
      <c r="A159" s="277" t="s">
        <v>90</v>
      </c>
      <c r="B159" s="430" t="s">
        <v>91</v>
      </c>
      <c r="C159" s="431" t="s">
        <v>992</v>
      </c>
      <c r="D159" s="431"/>
      <c r="E159" s="8" t="s">
        <v>57</v>
      </c>
      <c r="F159" s="649" t="str">
        <f t="shared" si="100"/>
        <v>E3.P_A</v>
      </c>
      <c r="G159" s="411" t="s">
        <v>250</v>
      </c>
      <c r="H159" s="650" t="s">
        <v>386</v>
      </c>
      <c r="I159" s="444"/>
      <c r="J159" s="284" t="s">
        <v>61</v>
      </c>
      <c r="K159" s="285" t="str">
        <f t="shared" si="101"/>
        <v>E3.P_A.MR1</v>
      </c>
      <c r="L159" s="410" t="s">
        <v>356</v>
      </c>
      <c r="M159" s="411" t="s">
        <v>995</v>
      </c>
      <c r="N159" s="493">
        <v>87</v>
      </c>
      <c r="O159" s="10">
        <v>114</v>
      </c>
      <c r="P159" s="482" t="s">
        <v>615</v>
      </c>
      <c r="Q159" s="494" t="str">
        <f t="shared" si="102"/>
        <v>E3.P_A.MR1-MP12-1</v>
      </c>
      <c r="R159" s="422" t="s">
        <v>1036</v>
      </c>
      <c r="S159" s="651" t="s">
        <v>1018</v>
      </c>
      <c r="T159" s="381">
        <v>6</v>
      </c>
      <c r="U159" s="382">
        <v>7</v>
      </c>
      <c r="V159" s="381" t="s">
        <v>67</v>
      </c>
      <c r="W159" s="315">
        <v>0.2</v>
      </c>
      <c r="X159" s="330">
        <v>1.8</v>
      </c>
      <c r="Y159" s="295">
        <v>3</v>
      </c>
      <c r="Z159" s="297">
        <v>2</v>
      </c>
      <c r="AA159" s="383"/>
      <c r="AB159" s="384"/>
      <c r="AC159" s="384"/>
      <c r="AD159" s="384"/>
      <c r="AE159" s="384"/>
      <c r="AF159" s="384"/>
      <c r="AG159" s="384"/>
      <c r="AH159" s="384"/>
      <c r="AI159" s="384"/>
      <c r="AJ159" s="384"/>
      <c r="AK159" s="384"/>
      <c r="AL159" s="384"/>
      <c r="AM159" s="384"/>
      <c r="AN159" s="384"/>
      <c r="AO159" s="384"/>
      <c r="AP159" s="384"/>
      <c r="AQ159" s="384"/>
      <c r="AR159" s="384"/>
      <c r="AS159" s="384"/>
      <c r="AT159" s="384"/>
      <c r="AU159" s="384"/>
      <c r="AV159" s="384"/>
      <c r="AW159" s="384"/>
      <c r="AX159" s="384"/>
      <c r="AY159" s="384"/>
      <c r="AZ159" s="384"/>
      <c r="BA159" s="384"/>
      <c r="BB159" s="384"/>
      <c r="BC159" s="385"/>
      <c r="BD159" s="301" t="s">
        <v>998</v>
      </c>
      <c r="BS159" s="92" t="s">
        <v>355</v>
      </c>
      <c r="BT159" s="92" t="s">
        <v>356</v>
      </c>
      <c r="BU159" s="91" t="s">
        <v>1034</v>
      </c>
      <c r="BV159" s="87" t="s">
        <v>1033</v>
      </c>
      <c r="DH159" s="7" t="s">
        <v>1038</v>
      </c>
      <c r="DI159" s="7" t="s">
        <v>384</v>
      </c>
      <c r="DJ159" s="7" t="s">
        <v>385</v>
      </c>
      <c r="DK159" s="7" t="s">
        <v>386</v>
      </c>
      <c r="DL159" s="7" t="s">
        <v>383</v>
      </c>
      <c r="DQ159" s="7" t="s">
        <v>1034</v>
      </c>
      <c r="DR159" s="7" t="s">
        <v>1033</v>
      </c>
      <c r="EL159" s="837" t="s">
        <v>1037</v>
      </c>
      <c r="EM159" s="318" t="s">
        <v>1036</v>
      </c>
      <c r="EN159" s="274" t="s">
        <v>1018</v>
      </c>
      <c r="EO159" s="386">
        <v>6</v>
      </c>
      <c r="EP159" s="386">
        <v>7</v>
      </c>
      <c r="EQ159" s="276">
        <v>0.2</v>
      </c>
      <c r="ER159" s="842">
        <v>0.4</v>
      </c>
      <c r="ES159" s="842">
        <v>0.4</v>
      </c>
      <c r="ET159" s="844">
        <v>0</v>
      </c>
    </row>
    <row r="160" spans="1:150" ht="74.25" customHeight="1" x14ac:dyDescent="0.2">
      <c r="A160" s="277" t="s">
        <v>90</v>
      </c>
      <c r="B160" s="430" t="s">
        <v>91</v>
      </c>
      <c r="C160" s="431" t="s">
        <v>992</v>
      </c>
      <c r="D160" s="431"/>
      <c r="E160" s="8" t="s">
        <v>57</v>
      </c>
      <c r="F160" s="649" t="str">
        <f t="shared" si="100"/>
        <v>E3.P_A</v>
      </c>
      <c r="G160" s="411" t="s">
        <v>250</v>
      </c>
      <c r="H160" s="650" t="s">
        <v>386</v>
      </c>
      <c r="I160" s="444"/>
      <c r="J160" s="284" t="s">
        <v>61</v>
      </c>
      <c r="K160" s="285" t="str">
        <f t="shared" si="101"/>
        <v>E3.P_A.MR1</v>
      </c>
      <c r="L160" s="410" t="s">
        <v>356</v>
      </c>
      <c r="M160" s="411" t="s">
        <v>995</v>
      </c>
      <c r="N160" s="493">
        <v>87</v>
      </c>
      <c r="O160" s="10">
        <v>114</v>
      </c>
      <c r="P160" s="482" t="s">
        <v>620</v>
      </c>
      <c r="Q160" s="494" t="str">
        <f t="shared" si="102"/>
        <v>E3.P_A.MR1-MP13-1</v>
      </c>
      <c r="R160" s="422" t="s">
        <v>1039</v>
      </c>
      <c r="S160" s="651" t="s">
        <v>1010</v>
      </c>
      <c r="T160" s="381">
        <v>0</v>
      </c>
      <c r="U160" s="382">
        <v>1</v>
      </c>
      <c r="V160" s="381" t="s">
        <v>67</v>
      </c>
      <c r="W160" s="295">
        <v>0</v>
      </c>
      <c r="X160" s="296">
        <v>1</v>
      </c>
      <c r="Y160" s="295">
        <v>0</v>
      </c>
      <c r="Z160" s="297">
        <v>0</v>
      </c>
      <c r="AA160" s="383"/>
      <c r="AB160" s="384"/>
      <c r="AC160" s="384"/>
      <c r="AD160" s="384"/>
      <c r="AE160" s="384"/>
      <c r="AF160" s="384"/>
      <c r="AG160" s="384"/>
      <c r="AH160" s="384"/>
      <c r="AI160" s="384"/>
      <c r="AJ160" s="384"/>
      <c r="AK160" s="384"/>
      <c r="AL160" s="384"/>
      <c r="AM160" s="384"/>
      <c r="AN160" s="384"/>
      <c r="AO160" s="384"/>
      <c r="AP160" s="384"/>
      <c r="AQ160" s="384"/>
      <c r="AR160" s="384"/>
      <c r="AS160" s="384"/>
      <c r="AT160" s="384"/>
      <c r="AU160" s="384"/>
      <c r="AV160" s="384"/>
      <c r="AW160" s="384"/>
      <c r="AX160" s="384"/>
      <c r="AY160" s="384"/>
      <c r="AZ160" s="384"/>
      <c r="BA160" s="384"/>
      <c r="BB160" s="384"/>
      <c r="BC160" s="385"/>
      <c r="BD160" s="301" t="s">
        <v>998</v>
      </c>
      <c r="BS160" s="92" t="s">
        <v>355</v>
      </c>
      <c r="BT160" s="92" t="s">
        <v>356</v>
      </c>
      <c r="BU160" s="91" t="s">
        <v>1037</v>
      </c>
      <c r="BV160" s="87" t="s">
        <v>1036</v>
      </c>
      <c r="DH160" s="7" t="s">
        <v>1041</v>
      </c>
      <c r="DI160" s="7" t="s">
        <v>384</v>
      </c>
      <c r="DJ160" s="7" t="s">
        <v>385</v>
      </c>
      <c r="DK160" s="7" t="s">
        <v>386</v>
      </c>
      <c r="DL160" s="7" t="s">
        <v>383</v>
      </c>
      <c r="DQ160" s="7" t="s">
        <v>1037</v>
      </c>
      <c r="DR160" s="7" t="s">
        <v>1036</v>
      </c>
      <c r="EL160" s="837" t="s">
        <v>1040</v>
      </c>
      <c r="EM160" s="318" t="s">
        <v>1039</v>
      </c>
      <c r="EN160" s="274" t="s">
        <v>1010</v>
      </c>
      <c r="EO160" s="386">
        <v>0</v>
      </c>
      <c r="EP160" s="386">
        <v>1</v>
      </c>
      <c r="EQ160" s="275">
        <v>0</v>
      </c>
      <c r="ER160" s="842">
        <v>0.7</v>
      </c>
      <c r="ES160" s="842">
        <v>0.3</v>
      </c>
      <c r="ET160" s="829">
        <v>0</v>
      </c>
    </row>
    <row r="161" spans="1:152" ht="66.75" customHeight="1" x14ac:dyDescent="0.2">
      <c r="A161" s="277" t="s">
        <v>90</v>
      </c>
      <c r="B161" s="430" t="s">
        <v>91</v>
      </c>
      <c r="C161" s="431" t="s">
        <v>992</v>
      </c>
      <c r="D161" s="431"/>
      <c r="E161" s="8" t="s">
        <v>57</v>
      </c>
      <c r="F161" s="649" t="str">
        <f t="shared" si="100"/>
        <v>E3.P_A</v>
      </c>
      <c r="G161" s="411" t="s">
        <v>250</v>
      </c>
      <c r="H161" s="650" t="s">
        <v>386</v>
      </c>
      <c r="I161" s="444"/>
      <c r="J161" s="284" t="s">
        <v>61</v>
      </c>
      <c r="K161" s="285" t="str">
        <f t="shared" si="101"/>
        <v>E3.P_A.MR1</v>
      </c>
      <c r="L161" s="410" t="s">
        <v>356</v>
      </c>
      <c r="M161" s="411" t="s">
        <v>995</v>
      </c>
      <c r="N161" s="493">
        <v>87</v>
      </c>
      <c r="O161" s="10">
        <v>114</v>
      </c>
      <c r="P161" s="482" t="s">
        <v>625</v>
      </c>
      <c r="Q161" s="494" t="str">
        <f t="shared" si="102"/>
        <v>E3.P_A.MR1-MP14-1</v>
      </c>
      <c r="R161" s="422" t="s">
        <v>1042</v>
      </c>
      <c r="S161" s="651" t="s">
        <v>1018</v>
      </c>
      <c r="T161" s="381">
        <v>1</v>
      </c>
      <c r="U161" s="382">
        <v>1</v>
      </c>
      <c r="V161" s="381" t="s">
        <v>102</v>
      </c>
      <c r="W161" s="295">
        <v>0</v>
      </c>
      <c r="X161" s="296">
        <v>0</v>
      </c>
      <c r="Y161" s="295">
        <v>0</v>
      </c>
      <c r="Z161" s="297">
        <v>1</v>
      </c>
      <c r="AA161" s="383"/>
      <c r="AB161" s="384"/>
      <c r="AC161" s="384"/>
      <c r="AD161" s="384"/>
      <c r="AE161" s="384"/>
      <c r="AF161" s="384"/>
      <c r="AG161" s="384"/>
      <c r="AH161" s="384"/>
      <c r="AI161" s="384"/>
      <c r="AJ161" s="384"/>
      <c r="AK161" s="384"/>
      <c r="AL161" s="384"/>
      <c r="AM161" s="384"/>
      <c r="AN161" s="384"/>
      <c r="AO161" s="384"/>
      <c r="AP161" s="384"/>
      <c r="AQ161" s="384"/>
      <c r="AR161" s="384"/>
      <c r="AS161" s="384"/>
      <c r="AT161" s="384"/>
      <c r="AU161" s="384"/>
      <c r="AV161" s="384"/>
      <c r="AW161" s="384"/>
      <c r="AX161" s="384"/>
      <c r="AY161" s="384"/>
      <c r="AZ161" s="384"/>
      <c r="BA161" s="384"/>
      <c r="BB161" s="384"/>
      <c r="BC161" s="385"/>
      <c r="BD161" s="301" t="s">
        <v>998</v>
      </c>
      <c r="BS161" s="92" t="s">
        <v>355</v>
      </c>
      <c r="BT161" s="92" t="s">
        <v>356</v>
      </c>
      <c r="BU161" s="91" t="s">
        <v>1040</v>
      </c>
      <c r="BV161" s="87" t="s">
        <v>1039</v>
      </c>
      <c r="DH161" s="7" t="s">
        <v>1044</v>
      </c>
      <c r="DI161" s="7" t="s">
        <v>384</v>
      </c>
      <c r="DJ161" s="7" t="s">
        <v>385</v>
      </c>
      <c r="DK161" s="7" t="s">
        <v>386</v>
      </c>
      <c r="DL161" s="7" t="s">
        <v>383</v>
      </c>
      <c r="DQ161" s="7" t="s">
        <v>1040</v>
      </c>
      <c r="DR161" s="7" t="s">
        <v>1039</v>
      </c>
      <c r="EL161" s="837" t="s">
        <v>1043</v>
      </c>
      <c r="EM161" s="318" t="s">
        <v>1042</v>
      </c>
      <c r="EN161" s="274" t="s">
        <v>1018</v>
      </c>
      <c r="EO161" s="386">
        <v>1</v>
      </c>
      <c r="EP161" s="386">
        <v>1</v>
      </c>
      <c r="EQ161" s="275">
        <v>0</v>
      </c>
      <c r="ER161" s="275">
        <v>0</v>
      </c>
      <c r="ES161" s="275">
        <v>0</v>
      </c>
      <c r="ET161" s="829">
        <v>1</v>
      </c>
    </row>
    <row r="162" spans="1:152" ht="59.25" customHeight="1" x14ac:dyDescent="0.2">
      <c r="A162" s="277" t="s">
        <v>90</v>
      </c>
      <c r="B162" s="430" t="s">
        <v>91</v>
      </c>
      <c r="C162" s="431" t="s">
        <v>992</v>
      </c>
      <c r="D162" s="431"/>
      <c r="E162" s="8" t="s">
        <v>57</v>
      </c>
      <c r="F162" s="649" t="str">
        <f t="shared" si="100"/>
        <v>E3.P_A</v>
      </c>
      <c r="G162" s="411" t="s">
        <v>250</v>
      </c>
      <c r="H162" s="650" t="s">
        <v>386</v>
      </c>
      <c r="I162" s="444"/>
      <c r="J162" s="284" t="s">
        <v>61</v>
      </c>
      <c r="K162" s="285" t="str">
        <f t="shared" si="101"/>
        <v>E3.P_A.MR1</v>
      </c>
      <c r="L162" s="410" t="s">
        <v>356</v>
      </c>
      <c r="M162" s="411" t="s">
        <v>995</v>
      </c>
      <c r="N162" s="493">
        <v>87</v>
      </c>
      <c r="O162" s="10">
        <v>114</v>
      </c>
      <c r="P162" s="482" t="s">
        <v>1045</v>
      </c>
      <c r="Q162" s="494" t="str">
        <f t="shared" si="102"/>
        <v>E3.P_A.MR1-MP15-1</v>
      </c>
      <c r="R162" s="422" t="s">
        <v>1046</v>
      </c>
      <c r="S162" s="651" t="s">
        <v>1010</v>
      </c>
      <c r="T162" s="381">
        <v>0</v>
      </c>
      <c r="U162" s="382">
        <v>3</v>
      </c>
      <c r="V162" s="381" t="s">
        <v>67</v>
      </c>
      <c r="W162" s="315">
        <v>0.5</v>
      </c>
      <c r="X162" s="330">
        <v>1.5</v>
      </c>
      <c r="Y162" s="295">
        <v>1</v>
      </c>
      <c r="Z162" s="297">
        <v>0</v>
      </c>
      <c r="AA162" s="383"/>
      <c r="AB162" s="384"/>
      <c r="AC162" s="384"/>
      <c r="AD162" s="384"/>
      <c r="AE162" s="384"/>
      <c r="AF162" s="384"/>
      <c r="AG162" s="384"/>
      <c r="AH162" s="384"/>
      <c r="AI162" s="384"/>
      <c r="AJ162" s="384"/>
      <c r="AK162" s="384"/>
      <c r="AL162" s="384"/>
      <c r="AM162" s="384"/>
      <c r="AN162" s="384"/>
      <c r="AO162" s="384"/>
      <c r="AP162" s="384"/>
      <c r="AQ162" s="384"/>
      <c r="AR162" s="384"/>
      <c r="AS162" s="384"/>
      <c r="AT162" s="384"/>
      <c r="AU162" s="384"/>
      <c r="AV162" s="384"/>
      <c r="AW162" s="384"/>
      <c r="AX162" s="384"/>
      <c r="AY162" s="384"/>
      <c r="AZ162" s="384"/>
      <c r="BA162" s="384"/>
      <c r="BB162" s="384"/>
      <c r="BC162" s="385"/>
      <c r="BD162" s="301" t="s">
        <v>998</v>
      </c>
      <c r="BS162" s="92" t="s">
        <v>355</v>
      </c>
      <c r="BT162" s="92" t="s">
        <v>356</v>
      </c>
      <c r="BU162" s="91" t="s">
        <v>1043</v>
      </c>
      <c r="BV162" s="87" t="s">
        <v>1042</v>
      </c>
      <c r="DH162" s="7" t="s">
        <v>1048</v>
      </c>
      <c r="DI162" s="7" t="s">
        <v>384</v>
      </c>
      <c r="DJ162" s="7" t="s">
        <v>385</v>
      </c>
      <c r="DK162" s="7" t="s">
        <v>386</v>
      </c>
      <c r="DL162" s="7" t="s">
        <v>383</v>
      </c>
      <c r="DQ162" s="7" t="s">
        <v>1043</v>
      </c>
      <c r="DR162" s="7" t="s">
        <v>1042</v>
      </c>
      <c r="EL162" s="837" t="s">
        <v>1047</v>
      </c>
      <c r="EM162" s="318" t="s">
        <v>1046</v>
      </c>
      <c r="EN162" s="274" t="s">
        <v>1010</v>
      </c>
      <c r="EO162" s="386">
        <v>0</v>
      </c>
      <c r="EP162" s="386">
        <v>3</v>
      </c>
      <c r="EQ162" s="276">
        <v>0.5</v>
      </c>
      <c r="ER162" s="842">
        <v>0.5</v>
      </c>
      <c r="ES162" s="275">
        <v>1</v>
      </c>
      <c r="ET162" s="844">
        <v>1</v>
      </c>
    </row>
    <row r="163" spans="1:152" ht="60.75" customHeight="1" x14ac:dyDescent="0.2">
      <c r="A163" s="277" t="s">
        <v>90</v>
      </c>
      <c r="B163" s="430" t="s">
        <v>91</v>
      </c>
      <c r="C163" s="431" t="s">
        <v>992</v>
      </c>
      <c r="D163" s="431"/>
      <c r="E163" s="8" t="s">
        <v>57</v>
      </c>
      <c r="F163" s="649" t="str">
        <f t="shared" si="100"/>
        <v>E3.P_A</v>
      </c>
      <c r="G163" s="411" t="s">
        <v>250</v>
      </c>
      <c r="H163" s="650" t="s">
        <v>386</v>
      </c>
      <c r="I163" s="444"/>
      <c r="J163" s="284" t="s">
        <v>61</v>
      </c>
      <c r="K163" s="285" t="str">
        <f t="shared" si="101"/>
        <v>E3.P_A.MR1</v>
      </c>
      <c r="L163" s="410" t="s">
        <v>356</v>
      </c>
      <c r="M163" s="411" t="s">
        <v>995</v>
      </c>
      <c r="N163" s="493">
        <v>87</v>
      </c>
      <c r="O163" s="10">
        <v>114</v>
      </c>
      <c r="P163" s="482" t="s">
        <v>635</v>
      </c>
      <c r="Q163" s="494" t="str">
        <f t="shared" si="102"/>
        <v>E3.P_A.MR1-MP16-1</v>
      </c>
      <c r="R163" s="422" t="s">
        <v>1049</v>
      </c>
      <c r="S163" s="651" t="s">
        <v>1018</v>
      </c>
      <c r="T163" s="381">
        <v>19</v>
      </c>
      <c r="U163" s="382">
        <v>22</v>
      </c>
      <c r="V163" s="381" t="s">
        <v>67</v>
      </c>
      <c r="W163" s="295">
        <v>4</v>
      </c>
      <c r="X163" s="296">
        <v>10</v>
      </c>
      <c r="Y163" s="295">
        <v>4</v>
      </c>
      <c r="Z163" s="297">
        <v>4</v>
      </c>
      <c r="AA163" s="383"/>
      <c r="AB163" s="384"/>
      <c r="AC163" s="384"/>
      <c r="AD163" s="384"/>
      <c r="AE163" s="384"/>
      <c r="AF163" s="384"/>
      <c r="AG163" s="384"/>
      <c r="AH163" s="384"/>
      <c r="AI163" s="384"/>
      <c r="AJ163" s="384"/>
      <c r="AK163" s="384"/>
      <c r="AL163" s="384"/>
      <c r="AM163" s="384"/>
      <c r="AN163" s="384"/>
      <c r="AO163" s="384"/>
      <c r="AP163" s="384"/>
      <c r="AQ163" s="384"/>
      <c r="AR163" s="384"/>
      <c r="AS163" s="384"/>
      <c r="AT163" s="384"/>
      <c r="AU163" s="384"/>
      <c r="AV163" s="384"/>
      <c r="AW163" s="384"/>
      <c r="AX163" s="384"/>
      <c r="AY163" s="384"/>
      <c r="AZ163" s="384"/>
      <c r="BA163" s="384"/>
      <c r="BB163" s="384"/>
      <c r="BC163" s="385"/>
      <c r="BD163" s="301" t="s">
        <v>998</v>
      </c>
      <c r="BS163" s="92" t="s">
        <v>355</v>
      </c>
      <c r="BT163" s="92" t="s">
        <v>356</v>
      </c>
      <c r="BU163" s="91" t="s">
        <v>1047</v>
      </c>
      <c r="BV163" s="87" t="s">
        <v>1046</v>
      </c>
      <c r="DH163" s="7" t="s">
        <v>1051</v>
      </c>
      <c r="DI163" s="7" t="s">
        <v>384</v>
      </c>
      <c r="DJ163" s="7" t="s">
        <v>385</v>
      </c>
      <c r="DK163" s="7" t="s">
        <v>386</v>
      </c>
      <c r="DL163" s="7" t="s">
        <v>383</v>
      </c>
      <c r="DQ163" s="7" t="s">
        <v>1047</v>
      </c>
      <c r="DR163" s="7" t="s">
        <v>1046</v>
      </c>
      <c r="EL163" s="837" t="s">
        <v>1050</v>
      </c>
      <c r="EM163" s="318" t="s">
        <v>1049</v>
      </c>
      <c r="EN163" s="274" t="s">
        <v>1018</v>
      </c>
      <c r="EO163" s="386">
        <v>19</v>
      </c>
      <c r="EP163" s="386">
        <v>22</v>
      </c>
      <c r="EQ163" s="275">
        <v>4</v>
      </c>
      <c r="ER163" s="843">
        <v>6</v>
      </c>
      <c r="ES163" s="843">
        <v>8</v>
      </c>
      <c r="ET163" s="829">
        <v>4</v>
      </c>
    </row>
    <row r="164" spans="1:152" ht="86.25" customHeight="1" x14ac:dyDescent="0.2">
      <c r="A164" s="277" t="s">
        <v>90</v>
      </c>
      <c r="B164" s="430" t="s">
        <v>91</v>
      </c>
      <c r="C164" s="431" t="s">
        <v>992</v>
      </c>
      <c r="D164" s="431"/>
      <c r="E164" s="8" t="s">
        <v>57</v>
      </c>
      <c r="F164" s="649" t="str">
        <f t="shared" si="100"/>
        <v>E3.P_A</v>
      </c>
      <c r="G164" s="411" t="s">
        <v>250</v>
      </c>
      <c r="H164" s="650" t="s">
        <v>386</v>
      </c>
      <c r="I164" s="444"/>
      <c r="J164" s="284" t="s">
        <v>61</v>
      </c>
      <c r="K164" s="285" t="str">
        <f t="shared" si="101"/>
        <v>E3.P_A.MR1</v>
      </c>
      <c r="L164" s="410" t="s">
        <v>356</v>
      </c>
      <c r="M164" s="411" t="s">
        <v>995</v>
      </c>
      <c r="N164" s="493">
        <v>87</v>
      </c>
      <c r="O164" s="10">
        <v>114</v>
      </c>
      <c r="P164" s="482" t="s">
        <v>1052</v>
      </c>
      <c r="Q164" s="494" t="str">
        <f t="shared" si="102"/>
        <v>E3.P_A.MR1-MP17-1</v>
      </c>
      <c r="R164" s="422" t="s">
        <v>1053</v>
      </c>
      <c r="S164" s="651" t="s">
        <v>1054</v>
      </c>
      <c r="T164" s="381">
        <v>0</v>
      </c>
      <c r="U164" s="382">
        <v>1</v>
      </c>
      <c r="V164" s="381" t="s">
        <v>67</v>
      </c>
      <c r="W164" s="315">
        <v>0</v>
      </c>
      <c r="X164" s="330">
        <v>1</v>
      </c>
      <c r="Y164" s="315">
        <v>0</v>
      </c>
      <c r="Z164" s="316">
        <v>0</v>
      </c>
      <c r="AA164" s="383"/>
      <c r="AB164" s="384"/>
      <c r="AC164" s="384"/>
      <c r="AD164" s="384"/>
      <c r="AE164" s="384"/>
      <c r="AF164" s="384"/>
      <c r="AG164" s="384"/>
      <c r="AH164" s="384"/>
      <c r="AI164" s="384"/>
      <c r="AJ164" s="384"/>
      <c r="AK164" s="384"/>
      <c r="AL164" s="384"/>
      <c r="AM164" s="384"/>
      <c r="AN164" s="384"/>
      <c r="AO164" s="384"/>
      <c r="AP164" s="384"/>
      <c r="AQ164" s="384"/>
      <c r="AR164" s="384"/>
      <c r="AS164" s="384"/>
      <c r="AT164" s="384"/>
      <c r="AU164" s="384"/>
      <c r="AV164" s="384"/>
      <c r="AW164" s="384"/>
      <c r="AX164" s="384"/>
      <c r="AY164" s="384"/>
      <c r="AZ164" s="384"/>
      <c r="BA164" s="384"/>
      <c r="BB164" s="384"/>
      <c r="BC164" s="385"/>
      <c r="BD164" s="301" t="s">
        <v>998</v>
      </c>
      <c r="BS164" s="92" t="s">
        <v>355</v>
      </c>
      <c r="BT164" s="92" t="s">
        <v>356</v>
      </c>
      <c r="BU164" s="91" t="s">
        <v>1050</v>
      </c>
      <c r="BV164" s="87" t="s">
        <v>1049</v>
      </c>
      <c r="DH164" s="7" t="s">
        <v>1056</v>
      </c>
      <c r="DI164" s="7" t="s">
        <v>384</v>
      </c>
      <c r="DJ164" s="7" t="s">
        <v>385</v>
      </c>
      <c r="DK164" s="7" t="s">
        <v>386</v>
      </c>
      <c r="DL164" s="7" t="s">
        <v>383</v>
      </c>
      <c r="DQ164" s="7" t="s">
        <v>1050</v>
      </c>
      <c r="DR164" s="7" t="s">
        <v>1049</v>
      </c>
      <c r="EL164" s="837" t="s">
        <v>1055</v>
      </c>
      <c r="EM164" s="318" t="s">
        <v>1053</v>
      </c>
      <c r="EN164" s="274" t="s">
        <v>1054</v>
      </c>
      <c r="EO164" s="386">
        <v>0</v>
      </c>
      <c r="EP164" s="386">
        <v>1</v>
      </c>
      <c r="EQ164" s="276">
        <v>0</v>
      </c>
      <c r="ER164" s="842">
        <v>0</v>
      </c>
      <c r="ES164" s="842">
        <v>0.8</v>
      </c>
      <c r="ET164" s="845">
        <v>0.2</v>
      </c>
    </row>
    <row r="165" spans="1:152" ht="177" customHeight="1" x14ac:dyDescent="0.2">
      <c r="A165" s="277" t="s">
        <v>90</v>
      </c>
      <c r="B165" s="430" t="s">
        <v>91</v>
      </c>
      <c r="C165" s="431" t="s">
        <v>992</v>
      </c>
      <c r="D165" s="431"/>
      <c r="E165" s="8" t="s">
        <v>57</v>
      </c>
      <c r="F165" s="649" t="str">
        <f t="shared" si="100"/>
        <v>E3.P_A</v>
      </c>
      <c r="G165" s="411" t="s">
        <v>250</v>
      </c>
      <c r="H165" s="650" t="s">
        <v>386</v>
      </c>
      <c r="I165" s="444"/>
      <c r="J165" s="284" t="s">
        <v>61</v>
      </c>
      <c r="K165" s="285" t="str">
        <f t="shared" si="101"/>
        <v>E3.P_A.MR1</v>
      </c>
      <c r="L165" s="410" t="s">
        <v>356</v>
      </c>
      <c r="M165" s="411" t="s">
        <v>995</v>
      </c>
      <c r="N165" s="493">
        <v>87</v>
      </c>
      <c r="O165" s="10">
        <v>114</v>
      </c>
      <c r="P165" s="482" t="s">
        <v>1057</v>
      </c>
      <c r="Q165" s="494" t="str">
        <f t="shared" si="102"/>
        <v>E3.P_A.MR1-MP18-1</v>
      </c>
      <c r="R165" s="422" t="s">
        <v>65</v>
      </c>
      <c r="S165" s="651" t="s">
        <v>1054</v>
      </c>
      <c r="T165" s="381">
        <v>0</v>
      </c>
      <c r="U165" s="382">
        <v>1</v>
      </c>
      <c r="V165" s="381" t="s">
        <v>67</v>
      </c>
      <c r="W165" s="315">
        <v>0.5</v>
      </c>
      <c r="X165" s="330">
        <v>0.5</v>
      </c>
      <c r="Y165" s="295">
        <v>0</v>
      </c>
      <c r="Z165" s="297">
        <v>0</v>
      </c>
      <c r="AA165" s="383"/>
      <c r="AB165" s="384"/>
      <c r="AC165" s="384"/>
      <c r="AD165" s="384"/>
      <c r="AE165" s="384"/>
      <c r="AF165" s="384"/>
      <c r="AG165" s="384"/>
      <c r="AH165" s="384"/>
      <c r="AI165" s="384"/>
      <c r="AJ165" s="384"/>
      <c r="AK165" s="384"/>
      <c r="AL165" s="384"/>
      <c r="AM165" s="384"/>
      <c r="AN165" s="384"/>
      <c r="AO165" s="384"/>
      <c r="AP165" s="384"/>
      <c r="AQ165" s="384"/>
      <c r="AR165" s="384"/>
      <c r="AS165" s="384"/>
      <c r="AT165" s="384"/>
      <c r="AU165" s="384"/>
      <c r="AV165" s="384"/>
      <c r="AW165" s="384"/>
      <c r="AX165" s="384"/>
      <c r="AY165" s="384"/>
      <c r="AZ165" s="384"/>
      <c r="BA165" s="384"/>
      <c r="BB165" s="384"/>
      <c r="BC165" s="385"/>
      <c r="BD165" s="301" t="s">
        <v>998</v>
      </c>
      <c r="BS165" s="92" t="s">
        <v>355</v>
      </c>
      <c r="BT165" s="92" t="s">
        <v>356</v>
      </c>
      <c r="BU165" s="91" t="s">
        <v>1055</v>
      </c>
      <c r="BV165" s="87" t="s">
        <v>1053</v>
      </c>
      <c r="DH165" s="7" t="s">
        <v>1059</v>
      </c>
      <c r="DI165" s="7" t="s">
        <v>384</v>
      </c>
      <c r="DJ165" s="7" t="s">
        <v>385</v>
      </c>
      <c r="DK165" s="7" t="s">
        <v>386</v>
      </c>
      <c r="DL165" s="7" t="s">
        <v>383</v>
      </c>
      <c r="DQ165" s="7" t="s">
        <v>1055</v>
      </c>
      <c r="DR165" s="7" t="s">
        <v>1053</v>
      </c>
      <c r="EL165" s="837" t="s">
        <v>1058</v>
      </c>
      <c r="EM165" s="318" t="s">
        <v>65</v>
      </c>
      <c r="EN165" s="812" t="s">
        <v>1054</v>
      </c>
      <c r="EO165" s="840">
        <v>0</v>
      </c>
      <c r="EP165" s="813">
        <v>0.3</v>
      </c>
      <c r="EQ165" s="810">
        <v>0</v>
      </c>
      <c r="ER165" s="842">
        <v>0</v>
      </c>
      <c r="ES165" s="842">
        <v>0</v>
      </c>
      <c r="ET165" s="845">
        <v>0.3</v>
      </c>
    </row>
    <row r="166" spans="1:152" ht="138.75" customHeight="1" x14ac:dyDescent="0.2">
      <c r="A166" s="277" t="s">
        <v>90</v>
      </c>
      <c r="B166" s="430" t="s">
        <v>91</v>
      </c>
      <c r="C166" s="431" t="s">
        <v>992</v>
      </c>
      <c r="D166" s="431"/>
      <c r="E166" s="8" t="s">
        <v>57</v>
      </c>
      <c r="F166" s="649" t="str">
        <f t="shared" si="100"/>
        <v>E3.P_A</v>
      </c>
      <c r="G166" s="411" t="s">
        <v>250</v>
      </c>
      <c r="H166" s="650" t="s">
        <v>386</v>
      </c>
      <c r="I166" s="444"/>
      <c r="J166" s="284" t="s">
        <v>61</v>
      </c>
      <c r="K166" s="285" t="str">
        <f t="shared" si="101"/>
        <v>E3.P_A.MR1</v>
      </c>
      <c r="L166" s="410" t="s">
        <v>356</v>
      </c>
      <c r="M166" s="411" t="s">
        <v>995</v>
      </c>
      <c r="N166" s="493">
        <v>87</v>
      </c>
      <c r="O166" s="10">
        <v>114</v>
      </c>
      <c r="P166" s="482" t="s">
        <v>1060</v>
      </c>
      <c r="Q166" s="494" t="str">
        <f t="shared" si="102"/>
        <v>E3.P_A.MR1-MP19-1</v>
      </c>
      <c r="R166" s="422" t="s">
        <v>1061</v>
      </c>
      <c r="S166" s="651" t="s">
        <v>1054</v>
      </c>
      <c r="T166" s="381">
        <v>0</v>
      </c>
      <c r="U166" s="382">
        <v>1</v>
      </c>
      <c r="V166" s="381" t="s">
        <v>67</v>
      </c>
      <c r="W166" s="321">
        <v>0.15</v>
      </c>
      <c r="X166" s="322">
        <v>0.05</v>
      </c>
      <c r="Y166" s="315">
        <v>0.3</v>
      </c>
      <c r="Z166" s="316">
        <v>0.5</v>
      </c>
      <c r="AA166" s="383"/>
      <c r="AB166" s="384"/>
      <c r="AC166" s="384"/>
      <c r="AD166" s="384"/>
      <c r="AE166" s="384"/>
      <c r="AF166" s="384"/>
      <c r="AG166" s="384"/>
      <c r="AH166" s="384"/>
      <c r="AI166" s="384"/>
      <c r="AJ166" s="384"/>
      <c r="AK166" s="384"/>
      <c r="AL166" s="384"/>
      <c r="AM166" s="384"/>
      <c r="AN166" s="384"/>
      <c r="AO166" s="384"/>
      <c r="AP166" s="384"/>
      <c r="AQ166" s="384"/>
      <c r="AR166" s="384"/>
      <c r="AS166" s="384"/>
      <c r="AT166" s="384"/>
      <c r="AU166" s="384"/>
      <c r="AV166" s="384"/>
      <c r="AW166" s="384"/>
      <c r="AX166" s="384"/>
      <c r="AY166" s="384"/>
      <c r="AZ166" s="384"/>
      <c r="BA166" s="384"/>
      <c r="BB166" s="384"/>
      <c r="BC166" s="385"/>
      <c r="BD166" s="301" t="s">
        <v>998</v>
      </c>
      <c r="BS166" s="92" t="s">
        <v>355</v>
      </c>
      <c r="BT166" s="92" t="s">
        <v>356</v>
      </c>
      <c r="BU166" s="91" t="s">
        <v>1058</v>
      </c>
      <c r="BV166" s="87" t="s">
        <v>65</v>
      </c>
      <c r="DH166" s="7" t="s">
        <v>1063</v>
      </c>
      <c r="DI166" s="7" t="s">
        <v>384</v>
      </c>
      <c r="DJ166" s="7" t="s">
        <v>385</v>
      </c>
      <c r="DK166" s="7" t="s">
        <v>386</v>
      </c>
      <c r="DL166" s="7" t="s">
        <v>383</v>
      </c>
      <c r="DQ166" s="7" t="s">
        <v>1058</v>
      </c>
      <c r="DR166" s="7" t="s">
        <v>65</v>
      </c>
      <c r="EL166" s="837" t="s">
        <v>1062</v>
      </c>
      <c r="EM166" s="318" t="s">
        <v>1061</v>
      </c>
      <c r="EN166" s="274" t="s">
        <v>1054</v>
      </c>
      <c r="EO166" s="386">
        <v>0</v>
      </c>
      <c r="EP166" s="386">
        <v>1</v>
      </c>
      <c r="EQ166" s="329">
        <v>0.15</v>
      </c>
      <c r="ER166" s="846">
        <v>0.1</v>
      </c>
      <c r="ES166" s="846">
        <v>0.75</v>
      </c>
      <c r="ET166" s="845">
        <v>0</v>
      </c>
    </row>
    <row r="167" spans="1:152" ht="78.75" customHeight="1" x14ac:dyDescent="0.2">
      <c r="A167" s="277" t="s">
        <v>90</v>
      </c>
      <c r="B167" s="430" t="s">
        <v>91</v>
      </c>
      <c r="C167" s="431" t="s">
        <v>992</v>
      </c>
      <c r="D167" s="431"/>
      <c r="E167" s="8" t="s">
        <v>57</v>
      </c>
      <c r="F167" s="649" t="str">
        <f t="shared" si="100"/>
        <v>E3.P_A</v>
      </c>
      <c r="G167" s="411" t="s">
        <v>250</v>
      </c>
      <c r="H167" s="650" t="s">
        <v>386</v>
      </c>
      <c r="I167" s="444"/>
      <c r="J167" s="284" t="s">
        <v>61</v>
      </c>
      <c r="K167" s="285" t="str">
        <f t="shared" si="101"/>
        <v>E3.P_A.MR1</v>
      </c>
      <c r="L167" s="410" t="s">
        <v>356</v>
      </c>
      <c r="M167" s="411" t="s">
        <v>995</v>
      </c>
      <c r="N167" s="493">
        <v>87</v>
      </c>
      <c r="O167" s="10">
        <v>114</v>
      </c>
      <c r="P167" s="482" t="s">
        <v>1064</v>
      </c>
      <c r="Q167" s="494" t="str">
        <f t="shared" si="102"/>
        <v>E3.P_A.MR1-MP20-1</v>
      </c>
      <c r="R167" s="422" t="s">
        <v>1065</v>
      </c>
      <c r="S167" s="651" t="s">
        <v>1054</v>
      </c>
      <c r="T167" s="381">
        <v>0</v>
      </c>
      <c r="U167" s="382">
        <v>1</v>
      </c>
      <c r="V167" s="381" t="s">
        <v>67</v>
      </c>
      <c r="W167" s="321">
        <v>0.05</v>
      </c>
      <c r="X167" s="296">
        <v>0</v>
      </c>
      <c r="Y167" s="321">
        <v>0.45</v>
      </c>
      <c r="Z167" s="316">
        <v>0.5</v>
      </c>
      <c r="AA167" s="383"/>
      <c r="AB167" s="384"/>
      <c r="AC167" s="384"/>
      <c r="AD167" s="384"/>
      <c r="AE167" s="384"/>
      <c r="AF167" s="384"/>
      <c r="AG167" s="384"/>
      <c r="AH167" s="384"/>
      <c r="AI167" s="384"/>
      <c r="AJ167" s="384"/>
      <c r="AK167" s="384"/>
      <c r="AL167" s="384"/>
      <c r="AM167" s="384"/>
      <c r="AN167" s="384"/>
      <c r="AO167" s="384"/>
      <c r="AP167" s="384"/>
      <c r="AQ167" s="384"/>
      <c r="AR167" s="384"/>
      <c r="AS167" s="384"/>
      <c r="AT167" s="384"/>
      <c r="AU167" s="384"/>
      <c r="AV167" s="384"/>
      <c r="AW167" s="384"/>
      <c r="AX167" s="384"/>
      <c r="AY167" s="384"/>
      <c r="AZ167" s="384"/>
      <c r="BA167" s="384"/>
      <c r="BB167" s="384"/>
      <c r="BC167" s="385"/>
      <c r="BD167" s="301" t="s">
        <v>998</v>
      </c>
      <c r="BS167" s="92" t="s">
        <v>355</v>
      </c>
      <c r="BT167" s="92" t="s">
        <v>356</v>
      </c>
      <c r="BU167" s="91" t="s">
        <v>1062</v>
      </c>
      <c r="BV167" s="87" t="s">
        <v>1061</v>
      </c>
      <c r="DH167" s="7" t="s">
        <v>1067</v>
      </c>
      <c r="DI167" s="7" t="s">
        <v>384</v>
      </c>
      <c r="DJ167" s="7" t="s">
        <v>385</v>
      </c>
      <c r="DK167" s="7" t="s">
        <v>386</v>
      </c>
      <c r="DL167" s="7" t="s">
        <v>383</v>
      </c>
      <c r="DQ167" s="7" t="s">
        <v>1062</v>
      </c>
      <c r="DR167" s="7" t="s">
        <v>1061</v>
      </c>
      <c r="EL167" s="837" t="s">
        <v>1066</v>
      </c>
      <c r="EM167" s="318" t="s">
        <v>1065</v>
      </c>
      <c r="EN167" s="274" t="s">
        <v>1054</v>
      </c>
      <c r="EO167" s="386">
        <v>0</v>
      </c>
      <c r="EP167" s="386">
        <v>1</v>
      </c>
      <c r="EQ167" s="329">
        <v>0</v>
      </c>
      <c r="ER167" s="846">
        <v>0.05</v>
      </c>
      <c r="ES167" s="329">
        <v>0.4</v>
      </c>
      <c r="ET167" s="847">
        <v>0.55000000000000004</v>
      </c>
    </row>
    <row r="168" spans="1:152" ht="96" customHeight="1" thickBot="1" x14ac:dyDescent="0.25">
      <c r="A168" s="277" t="s">
        <v>90</v>
      </c>
      <c r="B168" s="430" t="s">
        <v>91</v>
      </c>
      <c r="C168" s="431" t="s">
        <v>992</v>
      </c>
      <c r="D168" s="431"/>
      <c r="E168" s="8" t="s">
        <v>57</v>
      </c>
      <c r="F168" s="649" t="str">
        <f t="shared" si="100"/>
        <v>E3.P_A</v>
      </c>
      <c r="G168" s="427" t="s">
        <v>250</v>
      </c>
      <c r="H168" s="654" t="s">
        <v>386</v>
      </c>
      <c r="I168" s="448"/>
      <c r="J168" s="341" t="s">
        <v>61</v>
      </c>
      <c r="K168" s="401" t="str">
        <f t="shared" si="101"/>
        <v>E3.P_A.MR1</v>
      </c>
      <c r="L168" s="426" t="s">
        <v>356</v>
      </c>
      <c r="M168" s="411" t="s">
        <v>995</v>
      </c>
      <c r="N168" s="499">
        <v>87</v>
      </c>
      <c r="O168" s="12">
        <v>114</v>
      </c>
      <c r="P168" s="655" t="s">
        <v>1068</v>
      </c>
      <c r="Q168" s="500" t="str">
        <f t="shared" si="102"/>
        <v>E3.P_A.MR1-MP21-1</v>
      </c>
      <c r="R168" s="477" t="s">
        <v>1069</v>
      </c>
      <c r="S168" s="656" t="s">
        <v>1054</v>
      </c>
      <c r="T168" s="393">
        <v>0</v>
      </c>
      <c r="U168" s="394">
        <v>1</v>
      </c>
      <c r="V168" s="393" t="s">
        <v>67</v>
      </c>
      <c r="W168" s="403">
        <v>0</v>
      </c>
      <c r="X168" s="622">
        <v>0.1</v>
      </c>
      <c r="Y168" s="403">
        <v>0.4</v>
      </c>
      <c r="Z168" s="404">
        <v>0.4</v>
      </c>
      <c r="AA168" s="383"/>
      <c r="AB168" s="384"/>
      <c r="AC168" s="384"/>
      <c r="AD168" s="384"/>
      <c r="AE168" s="384"/>
      <c r="AF168" s="384"/>
      <c r="AG168" s="384"/>
      <c r="AH168" s="384"/>
      <c r="AI168" s="384"/>
      <c r="AJ168" s="384"/>
      <c r="AK168" s="384"/>
      <c r="AL168" s="384"/>
      <c r="AM168" s="384"/>
      <c r="AN168" s="384"/>
      <c r="AO168" s="384"/>
      <c r="AP168" s="384"/>
      <c r="AQ168" s="384"/>
      <c r="AR168" s="384"/>
      <c r="AS168" s="384"/>
      <c r="AT168" s="384"/>
      <c r="AU168" s="384"/>
      <c r="AV168" s="384"/>
      <c r="AW168" s="384"/>
      <c r="AX168" s="384"/>
      <c r="AY168" s="384"/>
      <c r="AZ168" s="384"/>
      <c r="BA168" s="384"/>
      <c r="BB168" s="384"/>
      <c r="BC168" s="385"/>
      <c r="BD168" s="301" t="s">
        <v>998</v>
      </c>
      <c r="BS168" s="92" t="s">
        <v>355</v>
      </c>
      <c r="BT168" s="92" t="s">
        <v>356</v>
      </c>
      <c r="BU168" s="91" t="s">
        <v>1066</v>
      </c>
      <c r="BV168" s="87" t="s">
        <v>1065</v>
      </c>
      <c r="DH168" s="7" t="s">
        <v>1071</v>
      </c>
      <c r="DI168" s="7" t="s">
        <v>384</v>
      </c>
      <c r="DJ168" s="7" t="s">
        <v>385</v>
      </c>
      <c r="DK168" s="7" t="s">
        <v>386</v>
      </c>
      <c r="DL168" s="7" t="s">
        <v>383</v>
      </c>
      <c r="DQ168" s="7" t="s">
        <v>1066</v>
      </c>
      <c r="DR168" s="7" t="s">
        <v>1065</v>
      </c>
      <c r="EL168" s="837" t="s">
        <v>1070</v>
      </c>
      <c r="EM168" s="318" t="s">
        <v>1069</v>
      </c>
      <c r="EN168" s="274" t="s">
        <v>1054</v>
      </c>
      <c r="EO168" s="386">
        <v>0</v>
      </c>
      <c r="EP168" s="386">
        <v>1</v>
      </c>
      <c r="EQ168" s="810">
        <v>0</v>
      </c>
      <c r="ER168" s="842">
        <v>0</v>
      </c>
      <c r="ES168" s="842">
        <v>1</v>
      </c>
      <c r="ET168" s="845">
        <v>0</v>
      </c>
    </row>
    <row r="169" spans="1:152" ht="120.75" customHeight="1" x14ac:dyDescent="0.2">
      <c r="A169" s="277" t="s">
        <v>90</v>
      </c>
      <c r="B169" s="430" t="s">
        <v>91</v>
      </c>
      <c r="C169" s="431" t="s">
        <v>992</v>
      </c>
      <c r="D169" s="432" t="s">
        <v>993</v>
      </c>
      <c r="E169" s="3" t="s">
        <v>372</v>
      </c>
      <c r="F169" s="433" t="str">
        <f t="shared" si="100"/>
        <v>E3.P_B</v>
      </c>
      <c r="G169" s="606" t="s">
        <v>259</v>
      </c>
      <c r="H169" s="240" t="s">
        <v>397</v>
      </c>
      <c r="I169" s="657" t="s">
        <v>1072</v>
      </c>
      <c r="J169" s="658" t="s">
        <v>61</v>
      </c>
      <c r="K169" s="417" t="str">
        <f t="shared" si="101"/>
        <v>E3.P_B.MR1</v>
      </c>
      <c r="L169" s="361" t="s">
        <v>367</v>
      </c>
      <c r="M169" s="362" t="s">
        <v>1073</v>
      </c>
      <c r="N169" s="659" t="s">
        <v>1074</v>
      </c>
      <c r="O169" s="659" t="s">
        <v>1075</v>
      </c>
      <c r="P169" s="365" t="s">
        <v>64</v>
      </c>
      <c r="Q169" s="366" t="str">
        <f t="shared" si="102"/>
        <v>E3.P_B.MR1-MP01-1</v>
      </c>
      <c r="R169" s="418" t="s">
        <v>1076</v>
      </c>
      <c r="S169" s="508" t="s">
        <v>1077</v>
      </c>
      <c r="T169" s="618">
        <v>0.3</v>
      </c>
      <c r="U169" s="619">
        <v>1</v>
      </c>
      <c r="V169" s="369" t="s">
        <v>67</v>
      </c>
      <c r="W169" s="255">
        <v>0</v>
      </c>
      <c r="X169" s="371">
        <v>1</v>
      </c>
      <c r="Y169" s="255">
        <v>0</v>
      </c>
      <c r="Z169" s="372">
        <v>0</v>
      </c>
      <c r="AA169" s="591">
        <f>60000000+110000000+72000000+58000000+16000000+75000000+670823772+4467823630+7229147100+106038236+5490975116-54150612-100000000-1320419925-701703100+533570537-292643986</f>
        <v>16420460768</v>
      </c>
      <c r="AB169" s="592">
        <v>0</v>
      </c>
      <c r="AC169" s="592">
        <f>1500000000+4034572820+54150612+100000000+1000000000+701703100+292643986</f>
        <v>7683070518</v>
      </c>
      <c r="AD169" s="592">
        <v>0</v>
      </c>
      <c r="AE169" s="592">
        <v>0</v>
      </c>
      <c r="AF169" s="592">
        <f>642823000+200000000+400000000+757742710+213611846+576646770</f>
        <v>2790824326</v>
      </c>
      <c r="AG169" s="592">
        <f t="shared" ref="AG169" si="115">SUM(AA169:AF169)</f>
        <v>26894355612</v>
      </c>
      <c r="AH169" s="592">
        <f t="shared" ref="AH169:AL169" si="116">AA169*1.035</f>
        <v>16995176894.879999</v>
      </c>
      <c r="AI169" s="592">
        <f t="shared" si="116"/>
        <v>0</v>
      </c>
      <c r="AJ169" s="592">
        <f t="shared" si="116"/>
        <v>7951977986.1299992</v>
      </c>
      <c r="AK169" s="592">
        <f t="shared" si="116"/>
        <v>0</v>
      </c>
      <c r="AL169" s="592">
        <f t="shared" si="116"/>
        <v>0</v>
      </c>
      <c r="AM169" s="592">
        <f>AF169*1.035</f>
        <v>2888503177.4099998</v>
      </c>
      <c r="AN169" s="592">
        <f t="shared" ref="AN169" si="117">SUM(AH169:AM169)</f>
        <v>27835658058.419998</v>
      </c>
      <c r="AO169" s="592">
        <f t="shared" ref="AO169:AS169" si="118">AH169*1.035</f>
        <v>17590008086.200798</v>
      </c>
      <c r="AP169" s="592">
        <f t="shared" si="118"/>
        <v>0</v>
      </c>
      <c r="AQ169" s="592">
        <f t="shared" si="118"/>
        <v>8230297215.6445484</v>
      </c>
      <c r="AR169" s="592">
        <f t="shared" si="118"/>
        <v>0</v>
      </c>
      <c r="AS169" s="592">
        <f t="shared" si="118"/>
        <v>0</v>
      </c>
      <c r="AT169" s="592">
        <f>AM169*1.035</f>
        <v>2989600788.6193495</v>
      </c>
      <c r="AU169" s="592">
        <f t="shared" ref="AU169" si="119">SUM(AO169:AT169)</f>
        <v>28809906090.464695</v>
      </c>
      <c r="AV169" s="592">
        <f t="shared" ref="AV169:AZ169" si="120">AO169*1.035</f>
        <v>18205658369.217823</v>
      </c>
      <c r="AW169" s="592">
        <f t="shared" si="120"/>
        <v>0</v>
      </c>
      <c r="AX169" s="592">
        <f t="shared" si="120"/>
        <v>8518357618.1921072</v>
      </c>
      <c r="AY169" s="592">
        <f t="shared" si="120"/>
        <v>0</v>
      </c>
      <c r="AZ169" s="592">
        <f t="shared" si="120"/>
        <v>0</v>
      </c>
      <c r="BA169" s="592">
        <f>AT169*1.035</f>
        <v>3094236816.2210264</v>
      </c>
      <c r="BB169" s="592">
        <f t="shared" ref="BB169" si="121">SUM(AV169:BA169)</f>
        <v>29818252803.630959</v>
      </c>
      <c r="BC169" s="660">
        <f t="shared" ref="BC169" si="122">+BB169+AU169+AN169+AG169</f>
        <v>113358172564.51566</v>
      </c>
      <c r="BD169" s="301" t="s">
        <v>998</v>
      </c>
      <c r="BS169" s="92" t="s">
        <v>355</v>
      </c>
      <c r="BT169" s="92" t="s">
        <v>356</v>
      </c>
      <c r="BU169" s="91" t="s">
        <v>1070</v>
      </c>
      <c r="BV169" s="87" t="s">
        <v>1069</v>
      </c>
      <c r="DH169" s="7" t="s">
        <v>1079</v>
      </c>
      <c r="DI169" s="7" t="s">
        <v>384</v>
      </c>
      <c r="DJ169" s="7" t="s">
        <v>385</v>
      </c>
      <c r="DK169" s="7" t="s">
        <v>386</v>
      </c>
      <c r="DL169" s="7" t="s">
        <v>383</v>
      </c>
      <c r="DQ169" s="7" t="s">
        <v>1070</v>
      </c>
      <c r="DR169" s="7" t="s">
        <v>1069</v>
      </c>
      <c r="EL169" s="831" t="s">
        <v>1078</v>
      </c>
      <c r="EM169" s="318" t="s">
        <v>1076</v>
      </c>
      <c r="EN169" s="274" t="s">
        <v>1077</v>
      </c>
      <c r="EO169" s="274">
        <v>0.3</v>
      </c>
      <c r="EP169" s="274">
        <v>1</v>
      </c>
      <c r="EQ169" s="275">
        <v>0</v>
      </c>
      <c r="ER169" s="843">
        <v>0</v>
      </c>
      <c r="ES169" s="843">
        <v>1</v>
      </c>
      <c r="ET169" s="829">
        <v>0</v>
      </c>
    </row>
    <row r="170" spans="1:152" ht="84.75" customHeight="1" x14ac:dyDescent="0.2">
      <c r="A170" s="277" t="s">
        <v>90</v>
      </c>
      <c r="B170" s="430" t="s">
        <v>91</v>
      </c>
      <c r="C170" s="431" t="s">
        <v>992</v>
      </c>
      <c r="D170" s="431"/>
      <c r="E170" s="8" t="s">
        <v>372</v>
      </c>
      <c r="F170" s="281" t="str">
        <f t="shared" si="100"/>
        <v>E3.P_B</v>
      </c>
      <c r="G170" s="282" t="s">
        <v>259</v>
      </c>
      <c r="H170" s="282" t="s">
        <v>397</v>
      </c>
      <c r="I170" s="458"/>
      <c r="J170" s="459" t="s">
        <v>61</v>
      </c>
      <c r="K170" s="374" t="str">
        <f t="shared" si="101"/>
        <v>E3.P_B.MR1</v>
      </c>
      <c r="L170" s="410" t="s">
        <v>367</v>
      </c>
      <c r="M170" s="411" t="s">
        <v>1073</v>
      </c>
      <c r="N170" s="287" t="s">
        <v>1074</v>
      </c>
      <c r="O170" s="287" t="s">
        <v>1075</v>
      </c>
      <c r="P170" s="377" t="s">
        <v>87</v>
      </c>
      <c r="Q170" s="378" t="str">
        <f t="shared" si="102"/>
        <v>E3.P_B.MR1-MP02-1</v>
      </c>
      <c r="R170" s="422" t="s">
        <v>1080</v>
      </c>
      <c r="S170" s="314" t="s">
        <v>1081</v>
      </c>
      <c r="T170" s="293">
        <v>6</v>
      </c>
      <c r="U170" s="294">
        <v>8</v>
      </c>
      <c r="V170" s="293"/>
      <c r="W170" s="315"/>
      <c r="X170" s="330"/>
      <c r="Y170" s="315"/>
      <c r="Z170" s="316"/>
      <c r="AA170" s="298"/>
      <c r="AB170" s="299"/>
      <c r="AC170" s="299"/>
      <c r="AD170" s="299"/>
      <c r="AE170" s="299"/>
      <c r="AF170" s="299"/>
      <c r="AG170" s="299"/>
      <c r="AH170" s="299"/>
      <c r="AI170" s="299"/>
      <c r="AJ170" s="299"/>
      <c r="AK170" s="299"/>
      <c r="AL170" s="299"/>
      <c r="AM170" s="299"/>
      <c r="AN170" s="299"/>
      <c r="AO170" s="299"/>
      <c r="AP170" s="299"/>
      <c r="AQ170" s="299"/>
      <c r="AR170" s="299"/>
      <c r="AS170" s="299"/>
      <c r="AT170" s="299"/>
      <c r="AU170" s="299"/>
      <c r="AV170" s="299"/>
      <c r="AW170" s="299"/>
      <c r="AX170" s="299"/>
      <c r="AY170" s="299"/>
      <c r="AZ170" s="299"/>
      <c r="BA170" s="299"/>
      <c r="BB170" s="299"/>
      <c r="BC170" s="300"/>
      <c r="BD170" s="301" t="s">
        <v>998</v>
      </c>
      <c r="BS170" s="93" t="s">
        <v>366</v>
      </c>
      <c r="BT170" s="93" t="s">
        <v>367</v>
      </c>
      <c r="BU170" s="90" t="s">
        <v>1078</v>
      </c>
      <c r="BV170" s="93" t="s">
        <v>1076</v>
      </c>
      <c r="DH170" s="7" t="s">
        <v>1083</v>
      </c>
      <c r="DI170" s="7" t="s">
        <v>384</v>
      </c>
      <c r="DJ170" s="7" t="s">
        <v>396</v>
      </c>
      <c r="DK170" s="7" t="s">
        <v>397</v>
      </c>
      <c r="DL170" s="7" t="s">
        <v>395</v>
      </c>
      <c r="DQ170" s="7" t="s">
        <v>1078</v>
      </c>
      <c r="DR170" s="7" t="s">
        <v>1076</v>
      </c>
      <c r="EL170" s="831" t="s">
        <v>1082</v>
      </c>
      <c r="EM170" s="318" t="s">
        <v>1080</v>
      </c>
      <c r="EN170" s="274" t="s">
        <v>1081</v>
      </c>
      <c r="EO170" s="274">
        <v>6</v>
      </c>
      <c r="EP170" s="812">
        <v>8</v>
      </c>
      <c r="EQ170" s="810">
        <v>0</v>
      </c>
      <c r="ER170" s="842">
        <v>0</v>
      </c>
      <c r="ES170" s="842">
        <v>2</v>
      </c>
      <c r="ET170" s="834">
        <v>0</v>
      </c>
    </row>
    <row r="171" spans="1:152" ht="53.25" customHeight="1" x14ac:dyDescent="0.2">
      <c r="A171" s="277" t="s">
        <v>90</v>
      </c>
      <c r="B171" s="430" t="s">
        <v>91</v>
      </c>
      <c r="C171" s="431" t="s">
        <v>992</v>
      </c>
      <c r="D171" s="431"/>
      <c r="E171" s="8" t="s">
        <v>372</v>
      </c>
      <c r="F171" s="281" t="str">
        <f t="shared" si="100"/>
        <v>E3.P_B</v>
      </c>
      <c r="G171" s="282" t="s">
        <v>259</v>
      </c>
      <c r="H171" s="282" t="s">
        <v>397</v>
      </c>
      <c r="I171" s="458"/>
      <c r="J171" s="459" t="s">
        <v>61</v>
      </c>
      <c r="K171" s="374" t="str">
        <f t="shared" si="101"/>
        <v>E3.P_B.MR1</v>
      </c>
      <c r="L171" s="410" t="s">
        <v>367</v>
      </c>
      <c r="M171" s="411" t="s">
        <v>1073</v>
      </c>
      <c r="N171" s="287" t="s">
        <v>1074</v>
      </c>
      <c r="O171" s="287" t="s">
        <v>1075</v>
      </c>
      <c r="P171" s="377" t="s">
        <v>99</v>
      </c>
      <c r="Q171" s="378" t="str">
        <f t="shared" si="102"/>
        <v>E3.P_B.MR1-MP03-1</v>
      </c>
      <c r="R171" s="422" t="s">
        <v>1084</v>
      </c>
      <c r="S171" s="314" t="s">
        <v>1085</v>
      </c>
      <c r="T171" s="381">
        <v>15</v>
      </c>
      <c r="U171" s="382">
        <v>35</v>
      </c>
      <c r="V171" s="381"/>
      <c r="W171" s="315"/>
      <c r="X171" s="330"/>
      <c r="Y171" s="315"/>
      <c r="Z171" s="316"/>
      <c r="AA171" s="383"/>
      <c r="AB171" s="384"/>
      <c r="AC171" s="384"/>
      <c r="AD171" s="384"/>
      <c r="AE171" s="384"/>
      <c r="AF171" s="384"/>
      <c r="AG171" s="384"/>
      <c r="AH171" s="384"/>
      <c r="AI171" s="384"/>
      <c r="AJ171" s="384"/>
      <c r="AK171" s="384"/>
      <c r="AL171" s="384"/>
      <c r="AM171" s="384"/>
      <c r="AN171" s="384"/>
      <c r="AO171" s="384"/>
      <c r="AP171" s="384"/>
      <c r="AQ171" s="384"/>
      <c r="AR171" s="384"/>
      <c r="AS171" s="384"/>
      <c r="AT171" s="384"/>
      <c r="AU171" s="384"/>
      <c r="AV171" s="384"/>
      <c r="AW171" s="384"/>
      <c r="AX171" s="384"/>
      <c r="AY171" s="384"/>
      <c r="AZ171" s="384"/>
      <c r="BA171" s="384"/>
      <c r="BB171" s="384"/>
      <c r="BC171" s="385"/>
      <c r="BD171" s="301" t="s">
        <v>998</v>
      </c>
      <c r="BS171" s="92" t="s">
        <v>366</v>
      </c>
      <c r="BT171" s="92" t="s">
        <v>367</v>
      </c>
      <c r="BU171" s="90" t="s">
        <v>1082</v>
      </c>
      <c r="BV171" s="93" t="s">
        <v>1080</v>
      </c>
      <c r="DH171" s="7" t="s">
        <v>1087</v>
      </c>
      <c r="DI171" s="7" t="s">
        <v>384</v>
      </c>
      <c r="DJ171" s="7" t="s">
        <v>396</v>
      </c>
      <c r="DK171" s="7" t="s">
        <v>397</v>
      </c>
      <c r="DL171" s="7" t="s">
        <v>395</v>
      </c>
      <c r="DQ171" s="7" t="s">
        <v>1082</v>
      </c>
      <c r="DR171" s="7" t="s">
        <v>1080</v>
      </c>
      <c r="EL171" s="831" t="s">
        <v>1086</v>
      </c>
      <c r="EM171" s="318" t="s">
        <v>1084</v>
      </c>
      <c r="EN171" s="274" t="s">
        <v>1085</v>
      </c>
      <c r="EO171" s="386">
        <v>15</v>
      </c>
      <c r="EP171" s="840">
        <v>35</v>
      </c>
      <c r="EQ171" s="810">
        <v>0</v>
      </c>
      <c r="ER171" s="842">
        <v>14</v>
      </c>
      <c r="ES171" s="842">
        <v>14</v>
      </c>
      <c r="ET171" s="845">
        <v>7</v>
      </c>
    </row>
    <row r="172" spans="1:152" ht="57" customHeight="1" x14ac:dyDescent="0.2">
      <c r="A172" s="277" t="s">
        <v>90</v>
      </c>
      <c r="B172" s="430" t="s">
        <v>91</v>
      </c>
      <c r="C172" s="431" t="s">
        <v>992</v>
      </c>
      <c r="D172" s="431"/>
      <c r="E172" s="8" t="s">
        <v>372</v>
      </c>
      <c r="F172" s="281" t="str">
        <f t="shared" si="100"/>
        <v>E3.P_B</v>
      </c>
      <c r="G172" s="282" t="s">
        <v>259</v>
      </c>
      <c r="H172" s="282" t="s">
        <v>397</v>
      </c>
      <c r="I172" s="458"/>
      <c r="J172" s="459" t="s">
        <v>61</v>
      </c>
      <c r="K172" s="374" t="str">
        <f t="shared" si="101"/>
        <v>E3.P_B.MR1</v>
      </c>
      <c r="L172" s="410" t="s">
        <v>367</v>
      </c>
      <c r="M172" s="411" t="s">
        <v>1073</v>
      </c>
      <c r="N172" s="287" t="s">
        <v>1074</v>
      </c>
      <c r="O172" s="287" t="s">
        <v>1075</v>
      </c>
      <c r="P172" s="377" t="s">
        <v>112</v>
      </c>
      <c r="Q172" s="378" t="str">
        <f t="shared" si="102"/>
        <v>E3.P_B.MR1-MP04-1</v>
      </c>
      <c r="R172" s="422" t="s">
        <v>1088</v>
      </c>
      <c r="S172" s="314" t="s">
        <v>1089</v>
      </c>
      <c r="T172" s="381">
        <v>140</v>
      </c>
      <c r="U172" s="382">
        <v>140</v>
      </c>
      <c r="V172" s="381" t="s">
        <v>102</v>
      </c>
      <c r="W172" s="295">
        <v>20</v>
      </c>
      <c r="X172" s="296">
        <v>40</v>
      </c>
      <c r="Y172" s="295">
        <v>40</v>
      </c>
      <c r="Z172" s="297">
        <v>40</v>
      </c>
      <c r="AA172" s="383"/>
      <c r="AB172" s="384"/>
      <c r="AC172" s="384"/>
      <c r="AD172" s="384"/>
      <c r="AE172" s="384"/>
      <c r="AF172" s="384"/>
      <c r="AG172" s="384"/>
      <c r="AH172" s="384"/>
      <c r="AI172" s="384"/>
      <c r="AJ172" s="384"/>
      <c r="AK172" s="384"/>
      <c r="AL172" s="384"/>
      <c r="AM172" s="384"/>
      <c r="AN172" s="384"/>
      <c r="AO172" s="384"/>
      <c r="AP172" s="384"/>
      <c r="AQ172" s="384"/>
      <c r="AR172" s="384"/>
      <c r="AS172" s="384"/>
      <c r="AT172" s="384"/>
      <c r="AU172" s="384"/>
      <c r="AV172" s="384"/>
      <c r="AW172" s="384"/>
      <c r="AX172" s="384"/>
      <c r="AY172" s="384"/>
      <c r="AZ172" s="384"/>
      <c r="BA172" s="384"/>
      <c r="BB172" s="384"/>
      <c r="BC172" s="385"/>
      <c r="BD172" s="301" t="s">
        <v>998</v>
      </c>
      <c r="BS172" s="92" t="s">
        <v>366</v>
      </c>
      <c r="BT172" s="92" t="s">
        <v>367</v>
      </c>
      <c r="BU172" s="90" t="s">
        <v>1086</v>
      </c>
      <c r="BV172" s="93" t="s">
        <v>1084</v>
      </c>
      <c r="DH172" s="7" t="s">
        <v>1091</v>
      </c>
      <c r="DI172" s="7" t="s">
        <v>384</v>
      </c>
      <c r="DJ172" s="7" t="s">
        <v>396</v>
      </c>
      <c r="DK172" s="7" t="s">
        <v>397</v>
      </c>
      <c r="DL172" s="7" t="s">
        <v>395</v>
      </c>
      <c r="DQ172" s="7" t="s">
        <v>1086</v>
      </c>
      <c r="DR172" s="7" t="s">
        <v>1084</v>
      </c>
      <c r="EL172" s="831" t="s">
        <v>1090</v>
      </c>
      <c r="EM172" s="318" t="s">
        <v>1088</v>
      </c>
      <c r="EN172" s="274" t="s">
        <v>1089</v>
      </c>
      <c r="EO172" s="386">
        <v>140</v>
      </c>
      <c r="EP172" s="386">
        <v>140</v>
      </c>
      <c r="EQ172" s="275">
        <v>20</v>
      </c>
      <c r="ER172" s="275">
        <v>40</v>
      </c>
      <c r="ES172" s="275">
        <v>40</v>
      </c>
      <c r="ET172" s="829">
        <v>40</v>
      </c>
    </row>
    <row r="173" spans="1:152" ht="60" customHeight="1" x14ac:dyDescent="0.2">
      <c r="A173" s="277" t="s">
        <v>90</v>
      </c>
      <c r="B173" s="430" t="s">
        <v>91</v>
      </c>
      <c r="C173" s="431" t="s">
        <v>992</v>
      </c>
      <c r="D173" s="431"/>
      <c r="E173" s="8" t="s">
        <v>372</v>
      </c>
      <c r="F173" s="281" t="str">
        <f t="shared" si="100"/>
        <v>E3.P_B</v>
      </c>
      <c r="G173" s="282" t="s">
        <v>259</v>
      </c>
      <c r="H173" s="282" t="s">
        <v>397</v>
      </c>
      <c r="I173" s="458"/>
      <c r="J173" s="459" t="s">
        <v>61</v>
      </c>
      <c r="K173" s="374" t="str">
        <f t="shared" si="101"/>
        <v>E3.P_B.MR1</v>
      </c>
      <c r="L173" s="410" t="s">
        <v>367</v>
      </c>
      <c r="M173" s="411" t="s">
        <v>1073</v>
      </c>
      <c r="N173" s="287" t="s">
        <v>1074</v>
      </c>
      <c r="O173" s="287" t="s">
        <v>1075</v>
      </c>
      <c r="P173" s="377" t="s">
        <v>122</v>
      </c>
      <c r="Q173" s="378" t="str">
        <f t="shared" si="102"/>
        <v>E3.P_B.MR1-MP05-1</v>
      </c>
      <c r="R173" s="422" t="s">
        <v>1092</v>
      </c>
      <c r="S173" s="314" t="s">
        <v>1093</v>
      </c>
      <c r="T173" s="381">
        <v>12</v>
      </c>
      <c r="U173" s="382">
        <v>30</v>
      </c>
      <c r="V173" s="381" t="s">
        <v>67</v>
      </c>
      <c r="W173" s="295">
        <v>2</v>
      </c>
      <c r="X173" s="296">
        <v>6</v>
      </c>
      <c r="Y173" s="295">
        <v>5</v>
      </c>
      <c r="Z173" s="297">
        <v>5</v>
      </c>
      <c r="AA173" s="383"/>
      <c r="AB173" s="384"/>
      <c r="AC173" s="384"/>
      <c r="AD173" s="384"/>
      <c r="AE173" s="384"/>
      <c r="AF173" s="384"/>
      <c r="AG173" s="384"/>
      <c r="AH173" s="384"/>
      <c r="AI173" s="384"/>
      <c r="AJ173" s="384"/>
      <c r="AK173" s="384"/>
      <c r="AL173" s="384"/>
      <c r="AM173" s="384"/>
      <c r="AN173" s="384"/>
      <c r="AO173" s="384"/>
      <c r="AP173" s="384"/>
      <c r="AQ173" s="384"/>
      <c r="AR173" s="384"/>
      <c r="AS173" s="384"/>
      <c r="AT173" s="384"/>
      <c r="AU173" s="384"/>
      <c r="AV173" s="384"/>
      <c r="AW173" s="384"/>
      <c r="AX173" s="384"/>
      <c r="AY173" s="384"/>
      <c r="AZ173" s="384"/>
      <c r="BA173" s="384"/>
      <c r="BB173" s="384"/>
      <c r="BC173" s="385"/>
      <c r="BD173" s="301" t="s">
        <v>998</v>
      </c>
      <c r="BS173" s="92" t="s">
        <v>366</v>
      </c>
      <c r="BT173" s="92" t="s">
        <v>367</v>
      </c>
      <c r="BU173" s="90" t="s">
        <v>1090</v>
      </c>
      <c r="BV173" s="93" t="s">
        <v>1088</v>
      </c>
      <c r="DH173" s="7" t="s">
        <v>1095</v>
      </c>
      <c r="DI173" s="7" t="s">
        <v>384</v>
      </c>
      <c r="DJ173" s="7" t="s">
        <v>396</v>
      </c>
      <c r="DK173" s="7" t="s">
        <v>397</v>
      </c>
      <c r="DL173" s="7" t="s">
        <v>395</v>
      </c>
      <c r="DQ173" s="7" t="s">
        <v>1090</v>
      </c>
      <c r="DR173" s="7" t="s">
        <v>1088</v>
      </c>
      <c r="EL173" s="831" t="s">
        <v>1094</v>
      </c>
      <c r="EM173" s="318" t="s">
        <v>1092</v>
      </c>
      <c r="EN173" s="274" t="s">
        <v>1093</v>
      </c>
      <c r="EO173" s="840">
        <v>12</v>
      </c>
      <c r="EP173" s="840">
        <v>30</v>
      </c>
      <c r="EQ173" s="811">
        <v>2</v>
      </c>
      <c r="ER173" s="811">
        <v>6</v>
      </c>
      <c r="ES173" s="811">
        <v>5</v>
      </c>
      <c r="ET173" s="839">
        <v>5</v>
      </c>
    </row>
    <row r="174" spans="1:152" ht="68.25" customHeight="1" x14ac:dyDescent="0.2">
      <c r="A174" s="277" t="s">
        <v>90</v>
      </c>
      <c r="B174" s="430" t="s">
        <v>91</v>
      </c>
      <c r="C174" s="431" t="s">
        <v>992</v>
      </c>
      <c r="D174" s="431"/>
      <c r="E174" s="8" t="s">
        <v>372</v>
      </c>
      <c r="F174" s="281" t="str">
        <f t="shared" si="100"/>
        <v>E3.P_B</v>
      </c>
      <c r="G174" s="282" t="s">
        <v>259</v>
      </c>
      <c r="H174" s="282" t="s">
        <v>397</v>
      </c>
      <c r="I174" s="458"/>
      <c r="J174" s="459" t="s">
        <v>61</v>
      </c>
      <c r="K174" s="374" t="str">
        <f t="shared" si="101"/>
        <v>E3.P_B.MR1</v>
      </c>
      <c r="L174" s="410" t="s">
        <v>367</v>
      </c>
      <c r="M174" s="411" t="s">
        <v>1073</v>
      </c>
      <c r="N174" s="287" t="s">
        <v>1074</v>
      </c>
      <c r="O174" s="287" t="s">
        <v>1075</v>
      </c>
      <c r="P174" s="377" t="s">
        <v>132</v>
      </c>
      <c r="Q174" s="378" t="str">
        <f t="shared" si="102"/>
        <v>E3.P_B.MR1-MP06-1</v>
      </c>
      <c r="R174" s="422" t="s">
        <v>1096</v>
      </c>
      <c r="S174" s="314" t="s">
        <v>1097</v>
      </c>
      <c r="T174" s="381">
        <v>4</v>
      </c>
      <c r="U174" s="382">
        <v>9</v>
      </c>
      <c r="V174" s="381" t="s">
        <v>67</v>
      </c>
      <c r="W174" s="295">
        <v>1</v>
      </c>
      <c r="X174" s="296">
        <v>2</v>
      </c>
      <c r="Y174" s="295">
        <v>1</v>
      </c>
      <c r="Z174" s="297">
        <v>1</v>
      </c>
      <c r="AA174" s="383"/>
      <c r="AB174" s="384"/>
      <c r="AC174" s="384"/>
      <c r="AD174" s="384"/>
      <c r="AE174" s="384"/>
      <c r="AF174" s="384"/>
      <c r="AG174" s="384"/>
      <c r="AH174" s="384"/>
      <c r="AI174" s="384"/>
      <c r="AJ174" s="384"/>
      <c r="AK174" s="384"/>
      <c r="AL174" s="384"/>
      <c r="AM174" s="384"/>
      <c r="AN174" s="384"/>
      <c r="AO174" s="384"/>
      <c r="AP174" s="384"/>
      <c r="AQ174" s="384"/>
      <c r="AR174" s="384"/>
      <c r="AS174" s="384"/>
      <c r="AT174" s="384"/>
      <c r="AU174" s="384"/>
      <c r="AV174" s="384"/>
      <c r="AW174" s="384"/>
      <c r="AX174" s="384"/>
      <c r="AY174" s="384"/>
      <c r="AZ174" s="384"/>
      <c r="BA174" s="384"/>
      <c r="BB174" s="384"/>
      <c r="BC174" s="385"/>
      <c r="BD174" s="301" t="s">
        <v>998</v>
      </c>
      <c r="BS174" s="92" t="s">
        <v>366</v>
      </c>
      <c r="BT174" s="92" t="s">
        <v>367</v>
      </c>
      <c r="BU174" s="90" t="s">
        <v>1094</v>
      </c>
      <c r="BV174" s="93" t="s">
        <v>1092</v>
      </c>
      <c r="DH174" s="7" t="s">
        <v>1099</v>
      </c>
      <c r="DI174" s="7" t="s">
        <v>384</v>
      </c>
      <c r="DJ174" s="7" t="s">
        <v>396</v>
      </c>
      <c r="DK174" s="7" t="s">
        <v>397</v>
      </c>
      <c r="DL174" s="7" t="s">
        <v>395</v>
      </c>
      <c r="DQ174" s="7" t="s">
        <v>1094</v>
      </c>
      <c r="DR174" s="7" t="s">
        <v>1092</v>
      </c>
      <c r="EL174" s="831" t="s">
        <v>1098</v>
      </c>
      <c r="EM174" s="318" t="s">
        <v>1096</v>
      </c>
      <c r="EN174" s="274" t="s">
        <v>1097</v>
      </c>
      <c r="EO174" s="840">
        <v>4</v>
      </c>
      <c r="EP174" s="840">
        <v>9</v>
      </c>
      <c r="EQ174" s="811">
        <v>1</v>
      </c>
      <c r="ER174" s="843">
        <v>3</v>
      </c>
      <c r="ES174" s="843">
        <v>5</v>
      </c>
      <c r="ET174" s="844">
        <v>0</v>
      </c>
    </row>
    <row r="175" spans="1:152" ht="54.75" customHeight="1" x14ac:dyDescent="0.2">
      <c r="A175" s="277" t="s">
        <v>90</v>
      </c>
      <c r="B175" s="430" t="s">
        <v>91</v>
      </c>
      <c r="C175" s="431" t="s">
        <v>992</v>
      </c>
      <c r="D175" s="431"/>
      <c r="E175" s="8" t="s">
        <v>372</v>
      </c>
      <c r="F175" s="281" t="str">
        <f t="shared" si="100"/>
        <v>E3.P_B</v>
      </c>
      <c r="G175" s="282" t="s">
        <v>259</v>
      </c>
      <c r="H175" s="282" t="s">
        <v>397</v>
      </c>
      <c r="I175" s="458"/>
      <c r="J175" s="459" t="s">
        <v>61</v>
      </c>
      <c r="K175" s="374" t="str">
        <f t="shared" si="101"/>
        <v>E3.P_B.MR1</v>
      </c>
      <c r="L175" s="410" t="s">
        <v>367</v>
      </c>
      <c r="M175" s="411" t="s">
        <v>1073</v>
      </c>
      <c r="N175" s="287" t="s">
        <v>1074</v>
      </c>
      <c r="O175" s="287" t="s">
        <v>1075</v>
      </c>
      <c r="P175" s="377" t="s">
        <v>142</v>
      </c>
      <c r="Q175" s="378" t="str">
        <f t="shared" si="102"/>
        <v>E3.P_B.MR1-MP07-1</v>
      </c>
      <c r="R175" s="422" t="s">
        <v>1100</v>
      </c>
      <c r="S175" s="314" t="s">
        <v>1101</v>
      </c>
      <c r="T175" s="381">
        <v>0</v>
      </c>
      <c r="U175" s="382">
        <v>5</v>
      </c>
      <c r="V175" s="381" t="s">
        <v>67</v>
      </c>
      <c r="W175" s="295">
        <v>0</v>
      </c>
      <c r="X175" s="296">
        <v>2</v>
      </c>
      <c r="Y175" s="295">
        <v>2</v>
      </c>
      <c r="Z175" s="297">
        <v>1</v>
      </c>
      <c r="AA175" s="383"/>
      <c r="AB175" s="384"/>
      <c r="AC175" s="384"/>
      <c r="AD175" s="384"/>
      <c r="AE175" s="384"/>
      <c r="AF175" s="384"/>
      <c r="AG175" s="384"/>
      <c r="AH175" s="384"/>
      <c r="AI175" s="384"/>
      <c r="AJ175" s="384"/>
      <c r="AK175" s="384"/>
      <c r="AL175" s="384"/>
      <c r="AM175" s="384"/>
      <c r="AN175" s="384"/>
      <c r="AO175" s="384"/>
      <c r="AP175" s="384"/>
      <c r="AQ175" s="384"/>
      <c r="AR175" s="384"/>
      <c r="AS175" s="384"/>
      <c r="AT175" s="384"/>
      <c r="AU175" s="384"/>
      <c r="AV175" s="384"/>
      <c r="AW175" s="384"/>
      <c r="AX175" s="384"/>
      <c r="AY175" s="384"/>
      <c r="AZ175" s="384"/>
      <c r="BA175" s="384"/>
      <c r="BB175" s="384"/>
      <c r="BC175" s="385"/>
      <c r="BD175" s="301" t="s">
        <v>998</v>
      </c>
      <c r="BS175" s="92" t="s">
        <v>366</v>
      </c>
      <c r="BT175" s="92" t="s">
        <v>367</v>
      </c>
      <c r="BU175" s="90" t="s">
        <v>1098</v>
      </c>
      <c r="BV175" s="93" t="s">
        <v>1096</v>
      </c>
      <c r="DH175" s="7" t="s">
        <v>1103</v>
      </c>
      <c r="DI175" s="7" t="s">
        <v>384</v>
      </c>
      <c r="DJ175" s="7" t="s">
        <v>396</v>
      </c>
      <c r="DK175" s="7" t="s">
        <v>397</v>
      </c>
      <c r="DL175" s="7" t="s">
        <v>395</v>
      </c>
      <c r="DQ175" s="7" t="s">
        <v>1098</v>
      </c>
      <c r="DR175" s="7" t="s">
        <v>1096</v>
      </c>
      <c r="EL175" s="831" t="s">
        <v>1102</v>
      </c>
      <c r="EM175" s="318" t="s">
        <v>1100</v>
      </c>
      <c r="EN175" s="274" t="s">
        <v>1101</v>
      </c>
      <c r="EO175" s="386">
        <v>0</v>
      </c>
      <c r="EP175" s="386">
        <v>5</v>
      </c>
      <c r="EQ175" s="275">
        <v>0</v>
      </c>
      <c r="ER175" s="848">
        <v>5</v>
      </c>
      <c r="ES175" s="848">
        <v>0</v>
      </c>
      <c r="ET175" s="849">
        <v>0</v>
      </c>
    </row>
    <row r="176" spans="1:152" ht="72" customHeight="1" x14ac:dyDescent="0.2">
      <c r="A176" s="277" t="s">
        <v>90</v>
      </c>
      <c r="B176" s="430" t="s">
        <v>91</v>
      </c>
      <c r="C176" s="431" t="s">
        <v>992</v>
      </c>
      <c r="D176" s="431"/>
      <c r="E176" s="8" t="s">
        <v>372</v>
      </c>
      <c r="F176" s="281" t="str">
        <f t="shared" si="100"/>
        <v>E3.P_B</v>
      </c>
      <c r="G176" s="282" t="s">
        <v>259</v>
      </c>
      <c r="H176" s="282" t="s">
        <v>397</v>
      </c>
      <c r="I176" s="458"/>
      <c r="J176" s="459" t="s">
        <v>61</v>
      </c>
      <c r="K176" s="374" t="str">
        <f t="shared" si="101"/>
        <v>E3.P_B.MR1</v>
      </c>
      <c r="L176" s="410" t="s">
        <v>367</v>
      </c>
      <c r="M176" s="411" t="s">
        <v>1073</v>
      </c>
      <c r="N176" s="287" t="s">
        <v>1074</v>
      </c>
      <c r="O176" s="287" t="s">
        <v>1075</v>
      </c>
      <c r="P176" s="377" t="s">
        <v>156</v>
      </c>
      <c r="Q176" s="378" t="str">
        <f t="shared" si="102"/>
        <v>E3.P_B.MR1-MP08-1</v>
      </c>
      <c r="R176" s="422" t="s">
        <v>1104</v>
      </c>
      <c r="S176" s="314" t="s">
        <v>1105</v>
      </c>
      <c r="T176" s="381">
        <v>64</v>
      </c>
      <c r="U176" s="382">
        <v>89</v>
      </c>
      <c r="V176" s="381" t="s">
        <v>67</v>
      </c>
      <c r="W176" s="295">
        <v>7</v>
      </c>
      <c r="X176" s="296">
        <v>6</v>
      </c>
      <c r="Y176" s="295">
        <v>6</v>
      </c>
      <c r="Z176" s="297">
        <v>6</v>
      </c>
      <c r="AA176" s="383"/>
      <c r="AB176" s="384"/>
      <c r="AC176" s="384"/>
      <c r="AD176" s="384"/>
      <c r="AE176" s="384"/>
      <c r="AF176" s="384"/>
      <c r="AG176" s="384"/>
      <c r="AH176" s="384"/>
      <c r="AI176" s="384"/>
      <c r="AJ176" s="384"/>
      <c r="AK176" s="384"/>
      <c r="AL176" s="384"/>
      <c r="AM176" s="384"/>
      <c r="AN176" s="384"/>
      <c r="AO176" s="384"/>
      <c r="AP176" s="384"/>
      <c r="AQ176" s="384"/>
      <c r="AR176" s="384"/>
      <c r="AS176" s="384"/>
      <c r="AT176" s="384"/>
      <c r="AU176" s="384"/>
      <c r="AV176" s="384"/>
      <c r="AW176" s="384"/>
      <c r="AX176" s="384"/>
      <c r="AY176" s="384"/>
      <c r="AZ176" s="384"/>
      <c r="BA176" s="384"/>
      <c r="BB176" s="384"/>
      <c r="BC176" s="385"/>
      <c r="BD176" s="301" t="s">
        <v>998</v>
      </c>
      <c r="BS176" s="92" t="s">
        <v>366</v>
      </c>
      <c r="BT176" s="92" t="s">
        <v>367</v>
      </c>
      <c r="BU176" s="90" t="s">
        <v>1102</v>
      </c>
      <c r="BV176" s="93" t="s">
        <v>1100</v>
      </c>
      <c r="DH176" s="7" t="s">
        <v>1107</v>
      </c>
      <c r="DI176" s="7" t="s">
        <v>384</v>
      </c>
      <c r="DJ176" s="7" t="s">
        <v>396</v>
      </c>
      <c r="DK176" s="7" t="s">
        <v>397</v>
      </c>
      <c r="DL176" s="7" t="s">
        <v>395</v>
      </c>
      <c r="DQ176" s="7" t="s">
        <v>1102</v>
      </c>
      <c r="DR176" s="7" t="s">
        <v>1100</v>
      </c>
      <c r="EL176" s="831" t="s">
        <v>1106</v>
      </c>
      <c r="EM176" s="318" t="s">
        <v>1104</v>
      </c>
      <c r="EN176" s="274" t="s">
        <v>1105</v>
      </c>
      <c r="EO176" s="840">
        <v>64</v>
      </c>
      <c r="EP176" s="840">
        <v>89</v>
      </c>
      <c r="EQ176" s="811">
        <v>7</v>
      </c>
      <c r="ER176" s="843">
        <v>8</v>
      </c>
      <c r="ES176" s="843">
        <v>9</v>
      </c>
      <c r="ET176" s="844">
        <v>1</v>
      </c>
      <c r="EV176" s="661"/>
    </row>
    <row r="177" spans="1:150" ht="61.5" customHeight="1" x14ac:dyDescent="0.2">
      <c r="A177" s="277" t="s">
        <v>90</v>
      </c>
      <c r="B177" s="430" t="s">
        <v>91</v>
      </c>
      <c r="C177" s="431" t="s">
        <v>992</v>
      </c>
      <c r="D177" s="431"/>
      <c r="E177" s="8" t="s">
        <v>372</v>
      </c>
      <c r="F177" s="281" t="str">
        <f t="shared" si="100"/>
        <v>E3.P_B</v>
      </c>
      <c r="G177" s="282" t="s">
        <v>259</v>
      </c>
      <c r="H177" s="282" t="s">
        <v>397</v>
      </c>
      <c r="I177" s="458"/>
      <c r="J177" s="459" t="s">
        <v>61</v>
      </c>
      <c r="K177" s="374" t="str">
        <f t="shared" si="101"/>
        <v>E3.P_B.MR1</v>
      </c>
      <c r="L177" s="410" t="s">
        <v>367</v>
      </c>
      <c r="M177" s="411" t="s">
        <v>1073</v>
      </c>
      <c r="N177" s="287" t="s">
        <v>1074</v>
      </c>
      <c r="O177" s="287" t="s">
        <v>1075</v>
      </c>
      <c r="P177" s="377" t="s">
        <v>515</v>
      </c>
      <c r="Q177" s="378" t="str">
        <f t="shared" si="102"/>
        <v>E3.P_B.MR1-MP09-1</v>
      </c>
      <c r="R177" s="422" t="s">
        <v>1108</v>
      </c>
      <c r="S177" s="314" t="s">
        <v>1109</v>
      </c>
      <c r="T177" s="381">
        <v>1</v>
      </c>
      <c r="U177" s="382">
        <v>6</v>
      </c>
      <c r="V177" s="381" t="s">
        <v>67</v>
      </c>
      <c r="W177" s="315">
        <v>0.5</v>
      </c>
      <c r="X177" s="330">
        <v>1.5</v>
      </c>
      <c r="Y177" s="315">
        <v>1.5</v>
      </c>
      <c r="Z177" s="316">
        <v>1.5</v>
      </c>
      <c r="AA177" s="383"/>
      <c r="AB177" s="384"/>
      <c r="AC177" s="384"/>
      <c r="AD177" s="384"/>
      <c r="AE177" s="384"/>
      <c r="AF177" s="384"/>
      <c r="AG177" s="384"/>
      <c r="AH177" s="384"/>
      <c r="AI177" s="384"/>
      <c r="AJ177" s="384"/>
      <c r="AK177" s="384"/>
      <c r="AL177" s="384"/>
      <c r="AM177" s="384"/>
      <c r="AN177" s="384"/>
      <c r="AO177" s="384"/>
      <c r="AP177" s="384"/>
      <c r="AQ177" s="384"/>
      <c r="AR177" s="384"/>
      <c r="AS177" s="384"/>
      <c r="AT177" s="384"/>
      <c r="AU177" s="384"/>
      <c r="AV177" s="384"/>
      <c r="AW177" s="384"/>
      <c r="AX177" s="384"/>
      <c r="AY177" s="384"/>
      <c r="AZ177" s="384"/>
      <c r="BA177" s="384"/>
      <c r="BB177" s="384"/>
      <c r="BC177" s="385"/>
      <c r="BD177" s="301" t="s">
        <v>998</v>
      </c>
      <c r="BS177" s="92" t="s">
        <v>366</v>
      </c>
      <c r="BT177" s="92" t="s">
        <v>367</v>
      </c>
      <c r="BU177" s="90" t="s">
        <v>1106</v>
      </c>
      <c r="BV177" s="93" t="s">
        <v>1104</v>
      </c>
      <c r="DH177" s="7" t="s">
        <v>1111</v>
      </c>
      <c r="DI177" s="7" t="s">
        <v>384</v>
      </c>
      <c r="DJ177" s="7" t="s">
        <v>396</v>
      </c>
      <c r="DK177" s="7" t="s">
        <v>397</v>
      </c>
      <c r="DL177" s="7" t="s">
        <v>395</v>
      </c>
      <c r="DQ177" s="7" t="s">
        <v>1106</v>
      </c>
      <c r="DR177" s="7" t="s">
        <v>1104</v>
      </c>
      <c r="EL177" s="831" t="s">
        <v>1110</v>
      </c>
      <c r="EM177" s="318" t="s">
        <v>1108</v>
      </c>
      <c r="EN177" s="274" t="s">
        <v>1109</v>
      </c>
      <c r="EO177" s="840">
        <v>1</v>
      </c>
      <c r="EP177" s="840">
        <v>6</v>
      </c>
      <c r="EQ177" s="810">
        <v>0.5</v>
      </c>
      <c r="ER177" s="810">
        <v>1.5</v>
      </c>
      <c r="ES177" s="810">
        <v>1.5</v>
      </c>
      <c r="ET177" s="834">
        <v>1.5</v>
      </c>
    </row>
    <row r="178" spans="1:150" ht="57.75" customHeight="1" x14ac:dyDescent="0.2">
      <c r="A178" s="277" t="s">
        <v>90</v>
      </c>
      <c r="B178" s="430" t="s">
        <v>91</v>
      </c>
      <c r="C178" s="431" t="s">
        <v>992</v>
      </c>
      <c r="D178" s="431"/>
      <c r="E178" s="8" t="s">
        <v>372</v>
      </c>
      <c r="F178" s="281" t="str">
        <f t="shared" si="100"/>
        <v>E3.P_B</v>
      </c>
      <c r="G178" s="282" t="s">
        <v>259</v>
      </c>
      <c r="H178" s="282" t="s">
        <v>397</v>
      </c>
      <c r="I178" s="458"/>
      <c r="J178" s="459" t="s">
        <v>61</v>
      </c>
      <c r="K178" s="374" t="str">
        <f t="shared" si="101"/>
        <v>E3.P_B.MR1</v>
      </c>
      <c r="L178" s="410" t="s">
        <v>367</v>
      </c>
      <c r="M178" s="411" t="s">
        <v>1073</v>
      </c>
      <c r="N178" s="287" t="s">
        <v>1074</v>
      </c>
      <c r="O178" s="287" t="s">
        <v>1075</v>
      </c>
      <c r="P178" s="377" t="s">
        <v>522</v>
      </c>
      <c r="Q178" s="378" t="str">
        <f t="shared" si="102"/>
        <v>E3.P_B.MR1-MP10-1</v>
      </c>
      <c r="R178" s="422" t="s">
        <v>1112</v>
      </c>
      <c r="S178" s="314" t="s">
        <v>1113</v>
      </c>
      <c r="T178" s="381">
        <v>0</v>
      </c>
      <c r="U178" s="382">
        <v>1</v>
      </c>
      <c r="V178" s="381" t="s">
        <v>67</v>
      </c>
      <c r="W178" s="295">
        <v>0</v>
      </c>
      <c r="X178" s="330">
        <v>0.5</v>
      </c>
      <c r="Y178" s="315">
        <v>0.5</v>
      </c>
      <c r="Z178" s="297">
        <v>0</v>
      </c>
      <c r="AA178" s="383"/>
      <c r="AB178" s="384"/>
      <c r="AC178" s="384"/>
      <c r="AD178" s="384"/>
      <c r="AE178" s="384"/>
      <c r="AF178" s="384"/>
      <c r="AG178" s="384"/>
      <c r="AH178" s="384"/>
      <c r="AI178" s="384"/>
      <c r="AJ178" s="384"/>
      <c r="AK178" s="384"/>
      <c r="AL178" s="384"/>
      <c r="AM178" s="384"/>
      <c r="AN178" s="384"/>
      <c r="AO178" s="384"/>
      <c r="AP178" s="384"/>
      <c r="AQ178" s="384"/>
      <c r="AR178" s="384"/>
      <c r="AS178" s="384"/>
      <c r="AT178" s="384"/>
      <c r="AU178" s="384"/>
      <c r="AV178" s="384"/>
      <c r="AW178" s="384"/>
      <c r="AX178" s="384"/>
      <c r="AY178" s="384"/>
      <c r="AZ178" s="384"/>
      <c r="BA178" s="384"/>
      <c r="BB178" s="384"/>
      <c r="BC178" s="385"/>
      <c r="BD178" s="301" t="s">
        <v>998</v>
      </c>
      <c r="BS178" s="92" t="s">
        <v>366</v>
      </c>
      <c r="BT178" s="92" t="s">
        <v>367</v>
      </c>
      <c r="BU178" s="90" t="s">
        <v>1110</v>
      </c>
      <c r="BV178" s="93" t="s">
        <v>1108</v>
      </c>
      <c r="DH178" s="7" t="s">
        <v>1115</v>
      </c>
      <c r="DI178" s="7" t="s">
        <v>384</v>
      </c>
      <c r="DJ178" s="7" t="s">
        <v>396</v>
      </c>
      <c r="DK178" s="7" t="s">
        <v>397</v>
      </c>
      <c r="DL178" s="7" t="s">
        <v>395</v>
      </c>
      <c r="DQ178" s="7" t="s">
        <v>1110</v>
      </c>
      <c r="DR178" s="7" t="s">
        <v>1108</v>
      </c>
      <c r="EL178" s="831" t="s">
        <v>1114</v>
      </c>
      <c r="EM178" s="318" t="s">
        <v>1112</v>
      </c>
      <c r="EN178" s="274" t="s">
        <v>1113</v>
      </c>
      <c r="EO178" s="386">
        <v>0</v>
      </c>
      <c r="EP178" s="386">
        <v>1</v>
      </c>
      <c r="EQ178" s="275">
        <v>0</v>
      </c>
      <c r="ER178" s="276">
        <v>0.5</v>
      </c>
      <c r="ES178" s="276">
        <v>0.5</v>
      </c>
      <c r="ET178" s="829">
        <v>0</v>
      </c>
    </row>
    <row r="179" spans="1:150" ht="72" customHeight="1" x14ac:dyDescent="0.2">
      <c r="A179" s="277" t="s">
        <v>90</v>
      </c>
      <c r="B179" s="430" t="s">
        <v>91</v>
      </c>
      <c r="C179" s="431" t="s">
        <v>992</v>
      </c>
      <c r="D179" s="431"/>
      <c r="E179" s="8" t="s">
        <v>372</v>
      </c>
      <c r="F179" s="281" t="str">
        <f t="shared" si="100"/>
        <v>E3.P_B</v>
      </c>
      <c r="G179" s="282" t="s">
        <v>259</v>
      </c>
      <c r="H179" s="282" t="s">
        <v>397</v>
      </c>
      <c r="I179" s="458"/>
      <c r="J179" s="459" t="s">
        <v>61</v>
      </c>
      <c r="K179" s="374" t="str">
        <f t="shared" si="101"/>
        <v>E3.P_B.MR1</v>
      </c>
      <c r="L179" s="410" t="s">
        <v>367</v>
      </c>
      <c r="M179" s="411" t="s">
        <v>1073</v>
      </c>
      <c r="N179" s="287" t="s">
        <v>1074</v>
      </c>
      <c r="O179" s="287" t="s">
        <v>1075</v>
      </c>
      <c r="P179" s="377" t="s">
        <v>610</v>
      </c>
      <c r="Q179" s="378" t="str">
        <f t="shared" si="102"/>
        <v>E3.P_B.MR1-MP11-1</v>
      </c>
      <c r="R179" s="422" t="s">
        <v>1116</v>
      </c>
      <c r="S179" s="314" t="s">
        <v>1117</v>
      </c>
      <c r="T179" s="381">
        <v>0</v>
      </c>
      <c r="U179" s="382">
        <v>1</v>
      </c>
      <c r="V179" s="381" t="s">
        <v>67</v>
      </c>
      <c r="W179" s="295">
        <v>0</v>
      </c>
      <c r="X179" s="296">
        <v>0</v>
      </c>
      <c r="Y179" s="295">
        <v>1</v>
      </c>
      <c r="Z179" s="297">
        <v>0</v>
      </c>
      <c r="AA179" s="383"/>
      <c r="AB179" s="384"/>
      <c r="AC179" s="384"/>
      <c r="AD179" s="384"/>
      <c r="AE179" s="384"/>
      <c r="AF179" s="384"/>
      <c r="AG179" s="384"/>
      <c r="AH179" s="384"/>
      <c r="AI179" s="384"/>
      <c r="AJ179" s="384"/>
      <c r="AK179" s="384"/>
      <c r="AL179" s="384"/>
      <c r="AM179" s="384"/>
      <c r="AN179" s="384"/>
      <c r="AO179" s="384"/>
      <c r="AP179" s="384"/>
      <c r="AQ179" s="384"/>
      <c r="AR179" s="384"/>
      <c r="AS179" s="384"/>
      <c r="AT179" s="384"/>
      <c r="AU179" s="384"/>
      <c r="AV179" s="384"/>
      <c r="AW179" s="384"/>
      <c r="AX179" s="384"/>
      <c r="AY179" s="384"/>
      <c r="AZ179" s="384"/>
      <c r="BA179" s="384"/>
      <c r="BB179" s="384"/>
      <c r="BC179" s="385"/>
      <c r="BD179" s="301" t="s">
        <v>998</v>
      </c>
      <c r="BS179" s="92" t="s">
        <v>366</v>
      </c>
      <c r="BT179" s="92" t="s">
        <v>367</v>
      </c>
      <c r="BU179" s="90" t="s">
        <v>1114</v>
      </c>
      <c r="BV179" s="93" t="s">
        <v>1112</v>
      </c>
      <c r="DH179" s="7" t="s">
        <v>1119</v>
      </c>
      <c r="DI179" s="7" t="s">
        <v>384</v>
      </c>
      <c r="DJ179" s="7" t="s">
        <v>396</v>
      </c>
      <c r="DK179" s="7" t="s">
        <v>397</v>
      </c>
      <c r="DL179" s="7" t="s">
        <v>395</v>
      </c>
      <c r="DQ179" s="7" t="s">
        <v>1114</v>
      </c>
      <c r="DR179" s="7" t="s">
        <v>1112</v>
      </c>
      <c r="EL179" s="831" t="s">
        <v>1118</v>
      </c>
      <c r="EM179" s="318" t="s">
        <v>1116</v>
      </c>
      <c r="EN179" s="274" t="s">
        <v>1117</v>
      </c>
      <c r="EO179" s="386">
        <v>0</v>
      </c>
      <c r="EP179" s="386">
        <v>1</v>
      </c>
      <c r="EQ179" s="275">
        <v>0</v>
      </c>
      <c r="ER179" s="842">
        <v>0.1</v>
      </c>
      <c r="ES179" s="842">
        <v>0.9</v>
      </c>
      <c r="ET179" s="829">
        <v>0</v>
      </c>
    </row>
    <row r="180" spans="1:150" ht="67.5" customHeight="1" x14ac:dyDescent="0.2">
      <c r="A180" s="277" t="s">
        <v>90</v>
      </c>
      <c r="B180" s="430" t="s">
        <v>91</v>
      </c>
      <c r="C180" s="431" t="s">
        <v>992</v>
      </c>
      <c r="D180" s="431"/>
      <c r="E180" s="8" t="s">
        <v>372</v>
      </c>
      <c r="F180" s="281" t="str">
        <f t="shared" si="100"/>
        <v>E3.P_B</v>
      </c>
      <c r="G180" s="282" t="s">
        <v>259</v>
      </c>
      <c r="H180" s="282" t="s">
        <v>397</v>
      </c>
      <c r="I180" s="458"/>
      <c r="J180" s="459" t="s">
        <v>61</v>
      </c>
      <c r="K180" s="374" t="str">
        <f t="shared" si="101"/>
        <v>E3.P_B.MR1</v>
      </c>
      <c r="L180" s="410" t="s">
        <v>367</v>
      </c>
      <c r="M180" s="411" t="s">
        <v>1073</v>
      </c>
      <c r="N180" s="287" t="s">
        <v>1074</v>
      </c>
      <c r="O180" s="287" t="s">
        <v>1075</v>
      </c>
      <c r="P180" s="377" t="s">
        <v>615</v>
      </c>
      <c r="Q180" s="378" t="str">
        <f t="shared" si="102"/>
        <v>E3.P_B.MR1-MP12-1</v>
      </c>
      <c r="R180" s="422" t="s">
        <v>1120</v>
      </c>
      <c r="S180" s="314" t="s">
        <v>906</v>
      </c>
      <c r="T180" s="381">
        <v>0</v>
      </c>
      <c r="U180" s="382">
        <v>1</v>
      </c>
      <c r="V180" s="381" t="s">
        <v>67</v>
      </c>
      <c r="W180" s="321">
        <v>0.02</v>
      </c>
      <c r="X180" s="330">
        <v>0.2</v>
      </c>
      <c r="Y180" s="321">
        <v>0.08</v>
      </c>
      <c r="Z180" s="316">
        <v>0.7</v>
      </c>
      <c r="AA180" s="383"/>
      <c r="AB180" s="384"/>
      <c r="AC180" s="384"/>
      <c r="AD180" s="384"/>
      <c r="AE180" s="384"/>
      <c r="AF180" s="384"/>
      <c r="AG180" s="384"/>
      <c r="AH180" s="384"/>
      <c r="AI180" s="384"/>
      <c r="AJ180" s="384"/>
      <c r="AK180" s="384"/>
      <c r="AL180" s="384"/>
      <c r="AM180" s="384"/>
      <c r="AN180" s="384"/>
      <c r="AO180" s="384"/>
      <c r="AP180" s="384"/>
      <c r="AQ180" s="384"/>
      <c r="AR180" s="384"/>
      <c r="AS180" s="384"/>
      <c r="AT180" s="384"/>
      <c r="AU180" s="384"/>
      <c r="AV180" s="384"/>
      <c r="AW180" s="384"/>
      <c r="AX180" s="384"/>
      <c r="AY180" s="384"/>
      <c r="AZ180" s="384"/>
      <c r="BA180" s="384"/>
      <c r="BB180" s="384"/>
      <c r="BC180" s="385"/>
      <c r="BD180" s="301" t="s">
        <v>998</v>
      </c>
      <c r="BS180" s="92" t="s">
        <v>366</v>
      </c>
      <c r="BT180" s="92" t="s">
        <v>367</v>
      </c>
      <c r="BU180" s="90" t="s">
        <v>1118</v>
      </c>
      <c r="BV180" s="93" t="s">
        <v>1116</v>
      </c>
      <c r="DH180" s="7" t="s">
        <v>1122</v>
      </c>
      <c r="DI180" s="7" t="s">
        <v>384</v>
      </c>
      <c r="DJ180" s="7" t="s">
        <v>396</v>
      </c>
      <c r="DK180" s="7" t="s">
        <v>397</v>
      </c>
      <c r="DL180" s="7" t="s">
        <v>395</v>
      </c>
      <c r="DQ180" s="7" t="s">
        <v>1118</v>
      </c>
      <c r="DR180" s="7" t="s">
        <v>1116</v>
      </c>
      <c r="EL180" s="831" t="s">
        <v>1121</v>
      </c>
      <c r="EM180" s="318" t="s">
        <v>1120</v>
      </c>
      <c r="EN180" s="274" t="s">
        <v>906</v>
      </c>
      <c r="EO180" s="386">
        <v>0</v>
      </c>
      <c r="EP180" s="386">
        <v>1</v>
      </c>
      <c r="EQ180" s="329">
        <v>0.02</v>
      </c>
      <c r="ER180" s="842">
        <v>0</v>
      </c>
      <c r="ES180" s="329">
        <v>0.08</v>
      </c>
      <c r="ET180" s="845">
        <v>0.9</v>
      </c>
    </row>
    <row r="181" spans="1:150" ht="45" customHeight="1" thickBot="1" x14ac:dyDescent="0.25">
      <c r="A181" s="277" t="s">
        <v>90</v>
      </c>
      <c r="B181" s="430" t="s">
        <v>91</v>
      </c>
      <c r="C181" s="431" t="s">
        <v>992</v>
      </c>
      <c r="D181" s="431"/>
      <c r="E181" s="8" t="s">
        <v>372</v>
      </c>
      <c r="F181" s="281" t="str">
        <f t="shared" si="100"/>
        <v>E3.P_B</v>
      </c>
      <c r="G181" s="282" t="s">
        <v>259</v>
      </c>
      <c r="H181" s="282" t="s">
        <v>397</v>
      </c>
      <c r="I181" s="464"/>
      <c r="J181" s="465" t="s">
        <v>61</v>
      </c>
      <c r="K181" s="466" t="str">
        <f t="shared" si="101"/>
        <v>E3.P_B.MR1</v>
      </c>
      <c r="L181" s="426" t="s">
        <v>367</v>
      </c>
      <c r="M181" s="427" t="s">
        <v>1073</v>
      </c>
      <c r="N181" s="388" t="s">
        <v>1074</v>
      </c>
      <c r="O181" s="388" t="s">
        <v>1075</v>
      </c>
      <c r="P181" s="391" t="s">
        <v>620</v>
      </c>
      <c r="Q181" s="392" t="str">
        <f t="shared" si="102"/>
        <v>E3.P_B.MR1-MP13-1</v>
      </c>
      <c r="R181" s="477" t="s">
        <v>1123</v>
      </c>
      <c r="S181" s="337" t="s">
        <v>1124</v>
      </c>
      <c r="T181" s="620">
        <v>0</v>
      </c>
      <c r="U181" s="621">
        <v>1</v>
      </c>
      <c r="V181" s="393" t="s">
        <v>67</v>
      </c>
      <c r="W181" s="353">
        <v>0</v>
      </c>
      <c r="X181" s="396">
        <v>0.35</v>
      </c>
      <c r="Y181" s="395">
        <v>0.35</v>
      </c>
      <c r="Z181" s="404">
        <v>0.3</v>
      </c>
      <c r="AA181" s="383"/>
      <c r="AB181" s="384"/>
      <c r="AC181" s="384"/>
      <c r="AD181" s="384"/>
      <c r="AE181" s="384"/>
      <c r="AF181" s="384"/>
      <c r="AG181" s="384"/>
      <c r="AH181" s="384"/>
      <c r="AI181" s="384"/>
      <c r="AJ181" s="384"/>
      <c r="AK181" s="384"/>
      <c r="AL181" s="384"/>
      <c r="AM181" s="384"/>
      <c r="AN181" s="384"/>
      <c r="AO181" s="384"/>
      <c r="AP181" s="384"/>
      <c r="AQ181" s="384"/>
      <c r="AR181" s="384"/>
      <c r="AS181" s="384"/>
      <c r="AT181" s="384"/>
      <c r="AU181" s="384"/>
      <c r="AV181" s="384"/>
      <c r="AW181" s="384"/>
      <c r="AX181" s="384"/>
      <c r="AY181" s="384"/>
      <c r="AZ181" s="384"/>
      <c r="BA181" s="384"/>
      <c r="BB181" s="384"/>
      <c r="BC181" s="385"/>
      <c r="BD181" s="301" t="s">
        <v>998</v>
      </c>
      <c r="BS181" s="92" t="s">
        <v>366</v>
      </c>
      <c r="BT181" s="92" t="s">
        <v>367</v>
      </c>
      <c r="BU181" s="90" t="s">
        <v>1121</v>
      </c>
      <c r="BV181" s="93" t="s">
        <v>1120</v>
      </c>
      <c r="DH181" s="7" t="s">
        <v>1126</v>
      </c>
      <c r="DI181" s="7" t="s">
        <v>384</v>
      </c>
      <c r="DJ181" s="7" t="s">
        <v>396</v>
      </c>
      <c r="DK181" s="7" t="s">
        <v>397</v>
      </c>
      <c r="DL181" s="7" t="s">
        <v>395</v>
      </c>
      <c r="DQ181" s="7" t="s">
        <v>1121</v>
      </c>
      <c r="DR181" s="7" t="s">
        <v>1120</v>
      </c>
      <c r="EL181" s="831" t="s">
        <v>1125</v>
      </c>
      <c r="EM181" s="318" t="s">
        <v>1123</v>
      </c>
      <c r="EN181" s="274" t="s">
        <v>1124</v>
      </c>
      <c r="EO181" s="386">
        <v>0</v>
      </c>
      <c r="EP181" s="386">
        <v>1</v>
      </c>
      <c r="EQ181" s="275">
        <v>0</v>
      </c>
      <c r="ER181" s="846">
        <v>0</v>
      </c>
      <c r="ES181" s="329">
        <v>0.35</v>
      </c>
      <c r="ET181" s="847">
        <v>0.65</v>
      </c>
    </row>
    <row r="182" spans="1:150" ht="90.75" customHeight="1" x14ac:dyDescent="0.2">
      <c r="A182" s="277" t="s">
        <v>90</v>
      </c>
      <c r="B182" s="430" t="s">
        <v>91</v>
      </c>
      <c r="C182" s="431" t="s">
        <v>992</v>
      </c>
      <c r="D182" s="432" t="s">
        <v>1127</v>
      </c>
      <c r="E182" s="3" t="s">
        <v>530</v>
      </c>
      <c r="F182" s="3" t="str">
        <f t="shared" si="100"/>
        <v>E3.P_C</v>
      </c>
      <c r="G182" s="480" t="s">
        <v>273</v>
      </c>
      <c r="H182" s="362" t="s">
        <v>408</v>
      </c>
      <c r="I182" s="455" t="s">
        <v>1128</v>
      </c>
      <c r="J182" s="456" t="s">
        <v>61</v>
      </c>
      <c r="K182" s="457" t="str">
        <f t="shared" si="101"/>
        <v>E3.P_C.MR1</v>
      </c>
      <c r="L182" s="361" t="s">
        <v>381</v>
      </c>
      <c r="M182" s="362" t="s">
        <v>1129</v>
      </c>
      <c r="N182" s="363">
        <v>99</v>
      </c>
      <c r="O182" s="247">
        <v>99</v>
      </c>
      <c r="P182" s="365" t="s">
        <v>64</v>
      </c>
      <c r="Q182" s="366" t="str">
        <f t="shared" si="102"/>
        <v>E3.P_C.MR1-MP01-1</v>
      </c>
      <c r="R182" s="418" t="s">
        <v>1130</v>
      </c>
      <c r="S182" s="368" t="s">
        <v>1131</v>
      </c>
      <c r="T182" s="369">
        <v>184</v>
      </c>
      <c r="U182" s="370">
        <v>300</v>
      </c>
      <c r="V182" s="369" t="s">
        <v>67</v>
      </c>
      <c r="W182" s="255">
        <v>0</v>
      </c>
      <c r="X182" s="371">
        <v>150</v>
      </c>
      <c r="Y182" s="255">
        <v>150</v>
      </c>
      <c r="Z182" s="372">
        <v>0</v>
      </c>
      <c r="AA182" s="591">
        <f>323616000+300000000-447232000</f>
        <v>176384000</v>
      </c>
      <c r="AB182" s="592">
        <f>103032235+896967765-1000000000</f>
        <v>0</v>
      </c>
      <c r="AC182" s="592">
        <v>1000000000</v>
      </c>
      <c r="AD182" s="592">
        <v>0</v>
      </c>
      <c r="AE182" s="592">
        <v>0</v>
      </c>
      <c r="AF182" s="592">
        <v>23616000</v>
      </c>
      <c r="AG182" s="592">
        <f t="shared" ref="AG182" si="123">SUM(AA182:AF182)</f>
        <v>1200000000</v>
      </c>
      <c r="AH182" s="592">
        <f t="shared" ref="AH182:AL182" si="124">AA182*1.035</f>
        <v>182557440</v>
      </c>
      <c r="AI182" s="592">
        <f t="shared" si="124"/>
        <v>0</v>
      </c>
      <c r="AJ182" s="592">
        <f t="shared" si="124"/>
        <v>1034999999.9999999</v>
      </c>
      <c r="AK182" s="592">
        <f t="shared" si="124"/>
        <v>0</v>
      </c>
      <c r="AL182" s="592">
        <f t="shared" si="124"/>
        <v>0</v>
      </c>
      <c r="AM182" s="592">
        <f>AF182*1.035</f>
        <v>24442559.999999996</v>
      </c>
      <c r="AN182" s="592">
        <f t="shared" ref="AN182" si="125">SUM(AH182:AM182)</f>
        <v>1242000000</v>
      </c>
      <c r="AO182" s="592">
        <f t="shared" ref="AO182:AS182" si="126">AH182*1.035</f>
        <v>188946950.39999998</v>
      </c>
      <c r="AP182" s="592">
        <f t="shared" si="126"/>
        <v>0</v>
      </c>
      <c r="AQ182" s="592">
        <f t="shared" si="126"/>
        <v>1071224999.9999998</v>
      </c>
      <c r="AR182" s="592">
        <f t="shared" si="126"/>
        <v>0</v>
      </c>
      <c r="AS182" s="592">
        <f t="shared" si="126"/>
        <v>0</v>
      </c>
      <c r="AT182" s="592">
        <f>AM182*1.035</f>
        <v>25298049.599999994</v>
      </c>
      <c r="AU182" s="592">
        <f t="shared" ref="AU182" si="127">SUM(AO182:AT182)</f>
        <v>1285469999.9999995</v>
      </c>
      <c r="AV182" s="592">
        <f t="shared" ref="AV182:AZ182" si="128">AO182*1.035</f>
        <v>195560093.66399997</v>
      </c>
      <c r="AW182" s="592">
        <f t="shared" si="128"/>
        <v>0</v>
      </c>
      <c r="AX182" s="592">
        <f t="shared" si="128"/>
        <v>1108717874.9999998</v>
      </c>
      <c r="AY182" s="592">
        <f t="shared" si="128"/>
        <v>0</v>
      </c>
      <c r="AZ182" s="592">
        <f t="shared" si="128"/>
        <v>0</v>
      </c>
      <c r="BA182" s="592">
        <f>AT182*1.035</f>
        <v>26183481.335999992</v>
      </c>
      <c r="BB182" s="592">
        <f t="shared" ref="BB182" si="129">SUM(AV182:BA182)</f>
        <v>1330461449.9999998</v>
      </c>
      <c r="BC182" s="660">
        <f t="shared" ref="BC182" si="130">+BB182+AU182+AN182+AG182</f>
        <v>5057931449.999999</v>
      </c>
      <c r="BD182" s="301" t="s">
        <v>998</v>
      </c>
      <c r="BS182" s="92" t="s">
        <v>366</v>
      </c>
      <c r="BT182" s="92" t="s">
        <v>367</v>
      </c>
      <c r="BU182" s="90" t="s">
        <v>1125</v>
      </c>
      <c r="BV182" s="93" t="s">
        <v>1123</v>
      </c>
      <c r="DH182" s="7" t="s">
        <v>1133</v>
      </c>
      <c r="DI182" s="7" t="s">
        <v>384</v>
      </c>
      <c r="DJ182" s="7" t="s">
        <v>396</v>
      </c>
      <c r="DK182" s="7" t="s">
        <v>397</v>
      </c>
      <c r="DL182" s="7" t="s">
        <v>395</v>
      </c>
      <c r="DQ182" s="7" t="s">
        <v>1125</v>
      </c>
      <c r="DR182" s="7" t="s">
        <v>1123</v>
      </c>
      <c r="EL182" s="831" t="s">
        <v>1132</v>
      </c>
      <c r="EM182" s="318" t="s">
        <v>1130</v>
      </c>
      <c r="EN182" s="274" t="s">
        <v>1131</v>
      </c>
      <c r="EO182" s="274">
        <v>184</v>
      </c>
      <c r="EP182" s="274">
        <v>300</v>
      </c>
      <c r="EQ182" s="275">
        <v>0</v>
      </c>
      <c r="ER182" s="843">
        <v>58</v>
      </c>
      <c r="ES182" s="843">
        <v>58</v>
      </c>
      <c r="ET182" s="829">
        <v>0</v>
      </c>
    </row>
    <row r="183" spans="1:150" ht="62.25" customHeight="1" x14ac:dyDescent="0.2">
      <c r="A183" s="277" t="s">
        <v>90</v>
      </c>
      <c r="B183" s="430" t="s">
        <v>91</v>
      </c>
      <c r="C183" s="431" t="s">
        <v>992</v>
      </c>
      <c r="D183" s="431"/>
      <c r="E183" s="8" t="s">
        <v>530</v>
      </c>
      <c r="F183" s="8" t="str">
        <f t="shared" si="100"/>
        <v>E3.P_C</v>
      </c>
      <c r="G183" s="411" t="s">
        <v>273</v>
      </c>
      <c r="H183" s="411" t="s">
        <v>408</v>
      </c>
      <c r="I183" s="458"/>
      <c r="J183" s="459" t="s">
        <v>61</v>
      </c>
      <c r="K183" s="374" t="str">
        <f t="shared" si="101"/>
        <v>E3.P_C.MR1</v>
      </c>
      <c r="L183" s="410" t="s">
        <v>381</v>
      </c>
      <c r="M183" s="411" t="s">
        <v>1129</v>
      </c>
      <c r="N183" s="375">
        <v>99</v>
      </c>
      <c r="O183" s="288">
        <v>99</v>
      </c>
      <c r="P183" s="377" t="s">
        <v>87</v>
      </c>
      <c r="Q183" s="378" t="str">
        <f t="shared" si="102"/>
        <v>E3.P_C.MR1-MP02-1</v>
      </c>
      <c r="R183" s="422" t="s">
        <v>1134</v>
      </c>
      <c r="S183" s="314" t="s">
        <v>1135</v>
      </c>
      <c r="T183" s="293">
        <v>1</v>
      </c>
      <c r="U183" s="294">
        <v>1</v>
      </c>
      <c r="V183" s="293" t="s">
        <v>102</v>
      </c>
      <c r="W183" s="321">
        <v>0.25</v>
      </c>
      <c r="X183" s="322">
        <v>0.25</v>
      </c>
      <c r="Y183" s="321">
        <v>0.25</v>
      </c>
      <c r="Z183" s="323">
        <v>0.25</v>
      </c>
      <c r="AA183" s="298"/>
      <c r="AB183" s="299"/>
      <c r="AC183" s="299"/>
      <c r="AD183" s="299"/>
      <c r="AE183" s="299"/>
      <c r="AF183" s="299"/>
      <c r="AG183" s="299"/>
      <c r="AH183" s="299"/>
      <c r="AI183" s="299"/>
      <c r="AJ183" s="299"/>
      <c r="AK183" s="299"/>
      <c r="AL183" s="299"/>
      <c r="AM183" s="299"/>
      <c r="AN183" s="299"/>
      <c r="AO183" s="299"/>
      <c r="AP183" s="299"/>
      <c r="AQ183" s="299"/>
      <c r="AR183" s="299"/>
      <c r="AS183" s="299"/>
      <c r="AT183" s="299"/>
      <c r="AU183" s="299"/>
      <c r="AV183" s="299"/>
      <c r="AW183" s="299"/>
      <c r="AX183" s="299"/>
      <c r="AY183" s="299"/>
      <c r="AZ183" s="299"/>
      <c r="BA183" s="299"/>
      <c r="BB183" s="299"/>
      <c r="BC183" s="300"/>
      <c r="BD183" s="301" t="s">
        <v>998</v>
      </c>
      <c r="BS183" s="87" t="s">
        <v>380</v>
      </c>
      <c r="BT183" s="87" t="s">
        <v>381</v>
      </c>
      <c r="BU183" s="90" t="s">
        <v>1132</v>
      </c>
      <c r="BV183" s="87" t="s">
        <v>1130</v>
      </c>
      <c r="DH183" s="7" t="s">
        <v>1137</v>
      </c>
      <c r="DI183" s="7" t="s">
        <v>384</v>
      </c>
      <c r="DJ183" s="7" t="s">
        <v>407</v>
      </c>
      <c r="DK183" s="7" t="s">
        <v>408</v>
      </c>
      <c r="DL183" s="7" t="s">
        <v>406</v>
      </c>
      <c r="DQ183" s="7" t="s">
        <v>1132</v>
      </c>
      <c r="DR183" s="7" t="s">
        <v>1130</v>
      </c>
      <c r="EL183" s="831" t="s">
        <v>1136</v>
      </c>
      <c r="EM183" s="318" t="s">
        <v>1134</v>
      </c>
      <c r="EN183" s="274" t="s">
        <v>1135</v>
      </c>
      <c r="EO183" s="274">
        <v>1</v>
      </c>
      <c r="EP183" s="274">
        <v>1</v>
      </c>
      <c r="EQ183" s="329">
        <v>0.25</v>
      </c>
      <c r="ER183" s="329">
        <v>0.25</v>
      </c>
      <c r="ES183" s="329">
        <v>0.25</v>
      </c>
      <c r="ET183" s="828">
        <v>0.25</v>
      </c>
    </row>
    <row r="184" spans="1:150" ht="69" customHeight="1" thickBot="1" x14ac:dyDescent="0.25">
      <c r="A184" s="277" t="s">
        <v>90</v>
      </c>
      <c r="B184" s="430" t="s">
        <v>91</v>
      </c>
      <c r="C184" s="431" t="s">
        <v>992</v>
      </c>
      <c r="D184" s="431"/>
      <c r="E184" s="8" t="s">
        <v>530</v>
      </c>
      <c r="F184" s="8" t="str">
        <f t="shared" si="100"/>
        <v>E3.P_C</v>
      </c>
      <c r="G184" s="411" t="s">
        <v>273</v>
      </c>
      <c r="H184" s="411" t="s">
        <v>408</v>
      </c>
      <c r="I184" s="464"/>
      <c r="J184" s="465" t="s">
        <v>61</v>
      </c>
      <c r="K184" s="466" t="str">
        <f t="shared" si="101"/>
        <v>E3.P_C.MR1</v>
      </c>
      <c r="L184" s="426" t="s">
        <v>381</v>
      </c>
      <c r="M184" s="427" t="s">
        <v>1129</v>
      </c>
      <c r="N184" s="389">
        <v>99</v>
      </c>
      <c r="O184" s="428">
        <v>99</v>
      </c>
      <c r="P184" s="391" t="s">
        <v>99</v>
      </c>
      <c r="Q184" s="392" t="str">
        <f t="shared" si="102"/>
        <v>E3.P_C.MR1-MP03-1</v>
      </c>
      <c r="R184" s="477" t="s">
        <v>1138</v>
      </c>
      <c r="S184" s="337" t="s">
        <v>1139</v>
      </c>
      <c r="T184" s="351">
        <v>3610</v>
      </c>
      <c r="U184" s="352">
        <v>3610</v>
      </c>
      <c r="V184" s="351" t="s">
        <v>102</v>
      </c>
      <c r="W184" s="353">
        <v>610</v>
      </c>
      <c r="X184" s="354">
        <v>1000</v>
      </c>
      <c r="Y184" s="353">
        <v>1000</v>
      </c>
      <c r="Z184" s="355">
        <v>1000</v>
      </c>
      <c r="AA184" s="298"/>
      <c r="AB184" s="299"/>
      <c r="AC184" s="299"/>
      <c r="AD184" s="299"/>
      <c r="AE184" s="299"/>
      <c r="AF184" s="299"/>
      <c r="AG184" s="299"/>
      <c r="AH184" s="299"/>
      <c r="AI184" s="299"/>
      <c r="AJ184" s="299"/>
      <c r="AK184" s="299"/>
      <c r="AL184" s="299"/>
      <c r="AM184" s="299"/>
      <c r="AN184" s="299"/>
      <c r="AO184" s="299"/>
      <c r="AP184" s="299"/>
      <c r="AQ184" s="299"/>
      <c r="AR184" s="299"/>
      <c r="AS184" s="299"/>
      <c r="AT184" s="299"/>
      <c r="AU184" s="299"/>
      <c r="AV184" s="299"/>
      <c r="AW184" s="299"/>
      <c r="AX184" s="299"/>
      <c r="AY184" s="299"/>
      <c r="AZ184" s="299"/>
      <c r="BA184" s="299"/>
      <c r="BB184" s="299"/>
      <c r="BC184" s="300"/>
      <c r="BD184" s="301" t="s">
        <v>998</v>
      </c>
      <c r="BS184" s="89" t="s">
        <v>380</v>
      </c>
      <c r="BT184" s="89" t="s">
        <v>381</v>
      </c>
      <c r="BU184" s="90" t="s">
        <v>1136</v>
      </c>
      <c r="BV184" s="87" t="s">
        <v>1134</v>
      </c>
      <c r="DH184" s="7" t="s">
        <v>1141</v>
      </c>
      <c r="DI184" s="7" t="s">
        <v>384</v>
      </c>
      <c r="DJ184" s="7" t="s">
        <v>407</v>
      </c>
      <c r="DK184" s="7" t="s">
        <v>408</v>
      </c>
      <c r="DL184" s="7" t="s">
        <v>406</v>
      </c>
      <c r="DQ184" s="7" t="s">
        <v>1136</v>
      </c>
      <c r="DR184" s="7" t="s">
        <v>1134</v>
      </c>
      <c r="EL184" s="831" t="s">
        <v>1140</v>
      </c>
      <c r="EM184" s="318" t="s">
        <v>1138</v>
      </c>
      <c r="EN184" s="274" t="s">
        <v>1139</v>
      </c>
      <c r="EO184" s="648">
        <v>3610</v>
      </c>
      <c r="EP184" s="812">
        <v>3610</v>
      </c>
      <c r="EQ184" s="811">
        <v>3610</v>
      </c>
      <c r="ER184" s="811">
        <v>3610</v>
      </c>
      <c r="ES184" s="811">
        <v>3610</v>
      </c>
      <c r="ET184" s="839">
        <v>3610</v>
      </c>
    </row>
    <row r="185" spans="1:150" ht="153.75" customHeight="1" thickBot="1" x14ac:dyDescent="0.25">
      <c r="A185" s="277" t="s">
        <v>90</v>
      </c>
      <c r="B185" s="430" t="s">
        <v>91</v>
      </c>
      <c r="C185" s="431" t="s">
        <v>992</v>
      </c>
      <c r="D185" s="431"/>
      <c r="E185" s="8" t="s">
        <v>530</v>
      </c>
      <c r="F185" s="8" t="str">
        <f t="shared" si="100"/>
        <v>E3.P_C</v>
      </c>
      <c r="G185" s="427" t="s">
        <v>273</v>
      </c>
      <c r="H185" s="427" t="s">
        <v>408</v>
      </c>
      <c r="I185" s="662" t="s">
        <v>1142</v>
      </c>
      <c r="J185" s="663" t="s">
        <v>167</v>
      </c>
      <c r="K185" s="664" t="str">
        <f t="shared" si="101"/>
        <v>E3.P_C.MR2</v>
      </c>
      <c r="L185" s="577" t="s">
        <v>393</v>
      </c>
      <c r="M185" s="578" t="s">
        <v>1143</v>
      </c>
      <c r="N185" s="586">
        <v>2</v>
      </c>
      <c r="O185" s="665">
        <v>5</v>
      </c>
      <c r="P185" s="243" t="s">
        <v>64</v>
      </c>
      <c r="Q185" s="25" t="str">
        <f t="shared" si="102"/>
        <v>E3.P_C.MR2-MP01-1</v>
      </c>
      <c r="R185" s="578" t="s">
        <v>1144</v>
      </c>
      <c r="S185" s="666" t="s">
        <v>305</v>
      </c>
      <c r="T185" s="252">
        <v>0</v>
      </c>
      <c r="U185" s="579">
        <v>1</v>
      </c>
      <c r="V185" s="252" t="s">
        <v>67</v>
      </c>
      <c r="W185" s="667">
        <v>0.25</v>
      </c>
      <c r="X185" s="668">
        <v>0.25</v>
      </c>
      <c r="Y185" s="667">
        <v>0.25</v>
      </c>
      <c r="Z185" s="669">
        <v>0.25</v>
      </c>
      <c r="AA185" s="298"/>
      <c r="AB185" s="299"/>
      <c r="AC185" s="299"/>
      <c r="AD185" s="299"/>
      <c r="AE185" s="299"/>
      <c r="AF185" s="299"/>
      <c r="AG185" s="299"/>
      <c r="AH185" s="299"/>
      <c r="AI185" s="299"/>
      <c r="AJ185" s="299"/>
      <c r="AK185" s="299"/>
      <c r="AL185" s="299"/>
      <c r="AM185" s="299"/>
      <c r="AN185" s="299"/>
      <c r="AO185" s="299"/>
      <c r="AP185" s="299"/>
      <c r="AQ185" s="299"/>
      <c r="AR185" s="299"/>
      <c r="AS185" s="299"/>
      <c r="AT185" s="299"/>
      <c r="AU185" s="299"/>
      <c r="AV185" s="299"/>
      <c r="AW185" s="299"/>
      <c r="AX185" s="299"/>
      <c r="AY185" s="299"/>
      <c r="AZ185" s="299"/>
      <c r="BA185" s="299"/>
      <c r="BB185" s="299"/>
      <c r="BC185" s="300"/>
      <c r="BD185" s="301" t="s">
        <v>998</v>
      </c>
      <c r="BS185" s="89" t="s">
        <v>380</v>
      </c>
      <c r="BT185" s="89" t="s">
        <v>381</v>
      </c>
      <c r="BU185" s="90" t="s">
        <v>1140</v>
      </c>
      <c r="BV185" s="87" t="s">
        <v>1138</v>
      </c>
      <c r="DH185" s="7" t="s">
        <v>1146</v>
      </c>
      <c r="DI185" s="7" t="s">
        <v>384</v>
      </c>
      <c r="DJ185" s="7" t="s">
        <v>407</v>
      </c>
      <c r="DK185" s="7" t="s">
        <v>408</v>
      </c>
      <c r="DL185" s="7" t="s">
        <v>406</v>
      </c>
      <c r="DQ185" s="7" t="s">
        <v>1140</v>
      </c>
      <c r="DR185" s="7" t="s">
        <v>1138</v>
      </c>
      <c r="EL185" s="831" t="s">
        <v>1145</v>
      </c>
      <c r="EM185" s="318" t="s">
        <v>1144</v>
      </c>
      <c r="EN185" s="274" t="s">
        <v>305</v>
      </c>
      <c r="EO185" s="274">
        <v>0</v>
      </c>
      <c r="EP185" s="274">
        <v>1</v>
      </c>
      <c r="EQ185" s="329">
        <v>0.25</v>
      </c>
      <c r="ER185" s="846">
        <v>0</v>
      </c>
      <c r="ES185" s="846">
        <v>0</v>
      </c>
      <c r="ET185" s="847">
        <v>0.75</v>
      </c>
    </row>
    <row r="186" spans="1:150" ht="118.5" customHeight="1" x14ac:dyDescent="0.2">
      <c r="A186" s="277" t="s">
        <v>90</v>
      </c>
      <c r="B186" s="430" t="s">
        <v>91</v>
      </c>
      <c r="C186" s="431" t="s">
        <v>992</v>
      </c>
      <c r="D186" s="432" t="s">
        <v>827</v>
      </c>
      <c r="E186" s="3" t="s">
        <v>641</v>
      </c>
      <c r="F186" s="433" t="str">
        <f t="shared" si="100"/>
        <v>E3.P_D</v>
      </c>
      <c r="G186" s="434" t="s">
        <v>284</v>
      </c>
      <c r="H186" s="479" t="s">
        <v>430</v>
      </c>
      <c r="I186" s="455" t="s">
        <v>1147</v>
      </c>
      <c r="J186" s="456" t="s">
        <v>61</v>
      </c>
      <c r="K186" s="457" t="str">
        <f t="shared" si="101"/>
        <v>E3.P_D.MR1</v>
      </c>
      <c r="L186" s="516" t="s">
        <v>404</v>
      </c>
      <c r="M186" s="517" t="s">
        <v>1148</v>
      </c>
      <c r="N186" s="481">
        <v>0</v>
      </c>
      <c r="O186" s="481">
        <v>6</v>
      </c>
      <c r="P186" s="644" t="s">
        <v>64</v>
      </c>
      <c r="Q186" s="483" t="str">
        <f t="shared" si="102"/>
        <v>E3.P_D.MR1-MP01-1</v>
      </c>
      <c r="R186" s="623" t="s">
        <v>1149</v>
      </c>
      <c r="S186" s="521" t="s">
        <v>1150</v>
      </c>
      <c r="T186" s="522">
        <v>0</v>
      </c>
      <c r="U186" s="523">
        <v>1</v>
      </c>
      <c r="V186" s="522" t="s">
        <v>67</v>
      </c>
      <c r="W186" s="626">
        <v>0.5</v>
      </c>
      <c r="X186" s="627">
        <v>0.5</v>
      </c>
      <c r="Y186" s="524">
        <v>0</v>
      </c>
      <c r="Z186" s="670">
        <v>0</v>
      </c>
      <c r="AA186" s="591">
        <f>99000000+100000000+110000000-163150612</f>
        <v>145849388</v>
      </c>
      <c r="AB186" s="592">
        <v>0</v>
      </c>
      <c r="AC186" s="592">
        <v>0</v>
      </c>
      <c r="AD186" s="592">
        <f>49000000+5150612</f>
        <v>54150612</v>
      </c>
      <c r="AE186" s="592">
        <v>0</v>
      </c>
      <c r="AF186" s="592"/>
      <c r="AG186" s="592">
        <f t="shared" ref="AG186" si="131">SUM(AA186:AF186)</f>
        <v>200000000</v>
      </c>
      <c r="AH186" s="592">
        <f>AA186*1.035</f>
        <v>150954116.57999998</v>
      </c>
      <c r="AI186" s="592">
        <f>AB186*1.035</f>
        <v>0</v>
      </c>
      <c r="AJ186" s="592">
        <v>293000000</v>
      </c>
      <c r="AK186" s="592">
        <f>AD186*1.035</f>
        <v>56045883.419999994</v>
      </c>
      <c r="AL186" s="592">
        <f t="shared" ref="AL186" si="132">AE186*1.035</f>
        <v>0</v>
      </c>
      <c r="AM186" s="592">
        <f>AF186*1.035</f>
        <v>0</v>
      </c>
      <c r="AN186" s="592">
        <f t="shared" ref="AN186" si="133">SUM(AH186:AM186)</f>
        <v>500000000</v>
      </c>
      <c r="AO186" s="592">
        <f t="shared" ref="AO186:AT186" si="134">+AH186</f>
        <v>150954116.57999998</v>
      </c>
      <c r="AP186" s="592">
        <f t="shared" si="134"/>
        <v>0</v>
      </c>
      <c r="AQ186" s="592">
        <f t="shared" si="134"/>
        <v>293000000</v>
      </c>
      <c r="AR186" s="592">
        <f t="shared" si="134"/>
        <v>56045883.419999994</v>
      </c>
      <c r="AS186" s="592">
        <f t="shared" si="134"/>
        <v>0</v>
      </c>
      <c r="AT186" s="592">
        <f t="shared" si="134"/>
        <v>0</v>
      </c>
      <c r="AU186" s="592">
        <f t="shared" ref="AU186" si="135">SUM(AO186:AT186)</f>
        <v>500000000</v>
      </c>
      <c r="AV186" s="592">
        <f t="shared" ref="AV186:BA186" si="136">+AA186</f>
        <v>145849388</v>
      </c>
      <c r="AW186" s="592">
        <f t="shared" si="136"/>
        <v>0</v>
      </c>
      <c r="AX186" s="592">
        <f t="shared" si="136"/>
        <v>0</v>
      </c>
      <c r="AY186" s="592">
        <f t="shared" si="136"/>
        <v>54150612</v>
      </c>
      <c r="AZ186" s="592">
        <f t="shared" si="136"/>
        <v>0</v>
      </c>
      <c r="BA186" s="592">
        <f t="shared" si="136"/>
        <v>0</v>
      </c>
      <c r="BB186" s="592">
        <f t="shared" ref="BB186" si="137">SUM(AV186:BA186)</f>
        <v>200000000</v>
      </c>
      <c r="BC186" s="660">
        <f t="shared" ref="BC186" si="138">+BB186+AU186+AN186+AG186</f>
        <v>1400000000</v>
      </c>
      <c r="BD186" s="301" t="s">
        <v>1151</v>
      </c>
      <c r="BS186" s="87" t="s">
        <v>392</v>
      </c>
      <c r="BT186" s="87" t="s">
        <v>393</v>
      </c>
      <c r="BU186" s="90" t="s">
        <v>1145</v>
      </c>
      <c r="BV186" s="87" t="s">
        <v>1144</v>
      </c>
      <c r="DH186" s="7" t="s">
        <v>1153</v>
      </c>
      <c r="DI186" s="7" t="s">
        <v>384</v>
      </c>
      <c r="DJ186" s="7" t="s">
        <v>407</v>
      </c>
      <c r="DK186" s="7" t="s">
        <v>408</v>
      </c>
      <c r="DL186" s="7" t="s">
        <v>417</v>
      </c>
      <c r="DQ186" s="7" t="s">
        <v>1145</v>
      </c>
      <c r="DR186" s="7" t="s">
        <v>1144</v>
      </c>
      <c r="EL186" s="837" t="s">
        <v>1152</v>
      </c>
      <c r="EM186" s="318" t="s">
        <v>1149</v>
      </c>
      <c r="EN186" s="274" t="s">
        <v>1150</v>
      </c>
      <c r="EO186" s="274">
        <v>0</v>
      </c>
      <c r="EP186" s="274">
        <v>1</v>
      </c>
      <c r="EQ186" s="276">
        <v>0.5</v>
      </c>
      <c r="ER186" s="817">
        <v>0.3</v>
      </c>
      <c r="ES186" s="817">
        <v>0.2</v>
      </c>
      <c r="ET186" s="829">
        <v>0</v>
      </c>
    </row>
    <row r="187" spans="1:150" ht="39.75" customHeight="1" x14ac:dyDescent="0.2">
      <c r="A187" s="277" t="s">
        <v>90</v>
      </c>
      <c r="B187" s="430" t="s">
        <v>91</v>
      </c>
      <c r="C187" s="431" t="s">
        <v>992</v>
      </c>
      <c r="D187" s="431"/>
      <c r="E187" s="8" t="s">
        <v>641</v>
      </c>
      <c r="F187" s="281" t="str">
        <f t="shared" si="100"/>
        <v>E3.P_D</v>
      </c>
      <c r="G187" s="454" t="s">
        <v>284</v>
      </c>
      <c r="H187" s="454" t="s">
        <v>430</v>
      </c>
      <c r="I187" s="458"/>
      <c r="J187" s="459" t="s">
        <v>61</v>
      </c>
      <c r="K187" s="374" t="str">
        <f t="shared" si="101"/>
        <v>E3.P_D.MR1</v>
      </c>
      <c r="L187" s="410" t="s">
        <v>404</v>
      </c>
      <c r="M187" s="411" t="s">
        <v>1148</v>
      </c>
      <c r="N187" s="493">
        <v>0</v>
      </c>
      <c r="O187" s="493">
        <v>6</v>
      </c>
      <c r="P187" s="482" t="s">
        <v>87</v>
      </c>
      <c r="Q187" s="494" t="str">
        <f t="shared" si="102"/>
        <v>E3.P_D.MR1-MP02-1</v>
      </c>
      <c r="R187" s="629" t="s">
        <v>1154</v>
      </c>
      <c r="S187" s="530" t="s">
        <v>1155</v>
      </c>
      <c r="T187" s="531">
        <v>0</v>
      </c>
      <c r="U187" s="541">
        <v>1</v>
      </c>
      <c r="V187" s="540" t="s">
        <v>67</v>
      </c>
      <c r="W187" s="533">
        <v>0.1</v>
      </c>
      <c r="X187" s="534">
        <v>0.3</v>
      </c>
      <c r="Y187" s="533">
        <v>0.3</v>
      </c>
      <c r="Z187" s="542">
        <v>0.3</v>
      </c>
      <c r="AA187" s="543"/>
      <c r="AB187" s="544"/>
      <c r="AC187" s="544"/>
      <c r="AD187" s="544"/>
      <c r="AE187" s="544"/>
      <c r="AF187" s="544"/>
      <c r="AG187" s="544"/>
      <c r="AH187" s="544"/>
      <c r="AI187" s="544"/>
      <c r="AJ187" s="544"/>
      <c r="AK187" s="544"/>
      <c r="AL187" s="544"/>
      <c r="AM187" s="544"/>
      <c r="AN187" s="544"/>
      <c r="AO187" s="544"/>
      <c r="AP187" s="544"/>
      <c r="AQ187" s="544"/>
      <c r="AR187" s="544"/>
      <c r="AS187" s="544"/>
      <c r="AT187" s="544"/>
      <c r="AU187" s="544"/>
      <c r="AV187" s="544"/>
      <c r="AW187" s="544"/>
      <c r="AX187" s="544"/>
      <c r="AY187" s="544"/>
      <c r="AZ187" s="544"/>
      <c r="BA187" s="544"/>
      <c r="BB187" s="544"/>
      <c r="BC187" s="545"/>
      <c r="BD187" s="301" t="s">
        <v>1151</v>
      </c>
      <c r="BS187" s="87" t="s">
        <v>403</v>
      </c>
      <c r="BT187" s="87" t="s">
        <v>404</v>
      </c>
      <c r="BU187" s="90" t="s">
        <v>1152</v>
      </c>
      <c r="BV187" s="87" t="s">
        <v>1149</v>
      </c>
      <c r="DH187" s="7" t="s">
        <v>1157</v>
      </c>
      <c r="DI187" s="7" t="s">
        <v>384</v>
      </c>
      <c r="DJ187" s="7" t="s">
        <v>429</v>
      </c>
      <c r="DK187" s="7" t="s">
        <v>430</v>
      </c>
      <c r="DL187" s="7" t="s">
        <v>428</v>
      </c>
      <c r="DQ187" s="7" t="s">
        <v>1152</v>
      </c>
      <c r="DR187" s="7" t="s">
        <v>1149</v>
      </c>
      <c r="EL187" s="837" t="s">
        <v>1156</v>
      </c>
      <c r="EM187" s="318" t="s">
        <v>1154</v>
      </c>
      <c r="EN187" s="274" t="s">
        <v>1155</v>
      </c>
      <c r="EO187" s="274">
        <v>0</v>
      </c>
      <c r="EP187" s="276">
        <v>100</v>
      </c>
      <c r="EQ187" s="276">
        <v>10</v>
      </c>
      <c r="ER187" s="276">
        <v>30</v>
      </c>
      <c r="ES187" s="276">
        <v>30</v>
      </c>
      <c r="ET187" s="832">
        <v>30</v>
      </c>
    </row>
    <row r="188" spans="1:150" ht="40.5" customHeight="1" x14ac:dyDescent="0.2">
      <c r="A188" s="277" t="s">
        <v>90</v>
      </c>
      <c r="B188" s="430" t="s">
        <v>91</v>
      </c>
      <c r="C188" s="431" t="s">
        <v>992</v>
      </c>
      <c r="D188" s="431"/>
      <c r="E188" s="8" t="s">
        <v>641</v>
      </c>
      <c r="F188" s="281" t="str">
        <f t="shared" si="100"/>
        <v>E3.P_D</v>
      </c>
      <c r="G188" s="454" t="s">
        <v>284</v>
      </c>
      <c r="H188" s="454" t="s">
        <v>430</v>
      </c>
      <c r="I188" s="458"/>
      <c r="J188" s="459" t="s">
        <v>61</v>
      </c>
      <c r="K188" s="374" t="str">
        <f t="shared" si="101"/>
        <v>E3.P_D.MR1</v>
      </c>
      <c r="L188" s="410" t="s">
        <v>404</v>
      </c>
      <c r="M188" s="411" t="s">
        <v>1148</v>
      </c>
      <c r="N188" s="493">
        <v>0</v>
      </c>
      <c r="O188" s="493">
        <v>6</v>
      </c>
      <c r="P188" s="482" t="s">
        <v>99</v>
      </c>
      <c r="Q188" s="494" t="str">
        <f t="shared" si="102"/>
        <v>E3.P_D.MR1-MP03-1</v>
      </c>
      <c r="R188" s="629" t="s">
        <v>1158</v>
      </c>
      <c r="S188" s="530" t="s">
        <v>1159</v>
      </c>
      <c r="T188" s="671">
        <v>0</v>
      </c>
      <c r="U188" s="672">
        <v>1</v>
      </c>
      <c r="V188" s="671" t="s">
        <v>67</v>
      </c>
      <c r="W188" s="535">
        <v>0</v>
      </c>
      <c r="X188" s="534">
        <v>0.5</v>
      </c>
      <c r="Y188" s="533">
        <v>0.5</v>
      </c>
      <c r="Z188" s="536">
        <v>0</v>
      </c>
      <c r="AA188" s="673"/>
      <c r="AB188" s="674"/>
      <c r="AC188" s="674"/>
      <c r="AD188" s="674"/>
      <c r="AE188" s="674"/>
      <c r="AF188" s="674"/>
      <c r="AG188" s="674"/>
      <c r="AH188" s="674"/>
      <c r="AI188" s="674"/>
      <c r="AJ188" s="674"/>
      <c r="AK188" s="674"/>
      <c r="AL188" s="674"/>
      <c r="AM188" s="674"/>
      <c r="AN188" s="674"/>
      <c r="AO188" s="674"/>
      <c r="AP188" s="674"/>
      <c r="AQ188" s="674"/>
      <c r="AR188" s="674"/>
      <c r="AS188" s="674"/>
      <c r="AT188" s="674"/>
      <c r="AU188" s="674"/>
      <c r="AV188" s="674"/>
      <c r="AW188" s="674"/>
      <c r="AX188" s="674"/>
      <c r="AY188" s="674"/>
      <c r="AZ188" s="674"/>
      <c r="BA188" s="674"/>
      <c r="BB188" s="674"/>
      <c r="BC188" s="675"/>
      <c r="BD188" s="301" t="s">
        <v>1151</v>
      </c>
      <c r="BS188" s="89" t="s">
        <v>403</v>
      </c>
      <c r="BT188" s="89" t="s">
        <v>404</v>
      </c>
      <c r="BU188" s="90" t="s">
        <v>1156</v>
      </c>
      <c r="BV188" s="87" t="s">
        <v>1154</v>
      </c>
      <c r="DH188" s="7" t="s">
        <v>1161</v>
      </c>
      <c r="DI188" s="7" t="s">
        <v>384</v>
      </c>
      <c r="DJ188" s="7" t="s">
        <v>429</v>
      </c>
      <c r="DK188" s="7" t="s">
        <v>430</v>
      </c>
      <c r="DL188" s="7" t="s">
        <v>428</v>
      </c>
      <c r="DQ188" s="7" t="s">
        <v>1156</v>
      </c>
      <c r="DR188" s="7" t="s">
        <v>1154</v>
      </c>
      <c r="EL188" s="837" t="s">
        <v>1160</v>
      </c>
      <c r="EM188" s="318" t="s">
        <v>1158</v>
      </c>
      <c r="EN188" s="274" t="s">
        <v>1159</v>
      </c>
      <c r="EO188" s="386">
        <v>0</v>
      </c>
      <c r="EP188" s="386">
        <v>1</v>
      </c>
      <c r="EQ188" s="275">
        <v>0</v>
      </c>
      <c r="ER188" s="817">
        <v>0.3</v>
      </c>
      <c r="ES188" s="817">
        <v>0.4</v>
      </c>
      <c r="ET188" s="827">
        <v>0.3</v>
      </c>
    </row>
    <row r="189" spans="1:150" ht="36" customHeight="1" x14ac:dyDescent="0.2">
      <c r="A189" s="277" t="s">
        <v>90</v>
      </c>
      <c r="B189" s="430" t="s">
        <v>91</v>
      </c>
      <c r="C189" s="431" t="s">
        <v>992</v>
      </c>
      <c r="D189" s="431"/>
      <c r="E189" s="8" t="s">
        <v>641</v>
      </c>
      <c r="F189" s="281" t="str">
        <f t="shared" si="100"/>
        <v>E3.P_D</v>
      </c>
      <c r="G189" s="454" t="s">
        <v>284</v>
      </c>
      <c r="H189" s="454" t="s">
        <v>430</v>
      </c>
      <c r="I189" s="458"/>
      <c r="J189" s="459" t="s">
        <v>61</v>
      </c>
      <c r="K189" s="374" t="str">
        <f t="shared" si="101"/>
        <v>E3.P_D.MR1</v>
      </c>
      <c r="L189" s="410" t="s">
        <v>404</v>
      </c>
      <c r="M189" s="411" t="s">
        <v>1148</v>
      </c>
      <c r="N189" s="493">
        <v>0</v>
      </c>
      <c r="O189" s="493">
        <v>6</v>
      </c>
      <c r="P189" s="482" t="s">
        <v>112</v>
      </c>
      <c r="Q189" s="494" t="str">
        <f t="shared" si="102"/>
        <v>E3.P_D.MR1-MP04-1</v>
      </c>
      <c r="R189" s="629" t="s">
        <v>1162</v>
      </c>
      <c r="S189" s="530" t="s">
        <v>1163</v>
      </c>
      <c r="T189" s="671">
        <v>0</v>
      </c>
      <c r="U189" s="672">
        <v>2</v>
      </c>
      <c r="V189" s="671" t="s">
        <v>67</v>
      </c>
      <c r="W189" s="533">
        <v>0.5</v>
      </c>
      <c r="X189" s="676">
        <v>1</v>
      </c>
      <c r="Y189" s="533">
        <v>0.5</v>
      </c>
      <c r="Z189" s="536">
        <v>0</v>
      </c>
      <c r="AA189" s="673"/>
      <c r="AB189" s="674"/>
      <c r="AC189" s="674"/>
      <c r="AD189" s="674"/>
      <c r="AE189" s="674"/>
      <c r="AF189" s="674"/>
      <c r="AG189" s="674"/>
      <c r="AH189" s="674"/>
      <c r="AI189" s="674"/>
      <c r="AJ189" s="674"/>
      <c r="AK189" s="674"/>
      <c r="AL189" s="674"/>
      <c r="AM189" s="674"/>
      <c r="AN189" s="674"/>
      <c r="AO189" s="674"/>
      <c r="AP189" s="674"/>
      <c r="AQ189" s="674"/>
      <c r="AR189" s="674"/>
      <c r="AS189" s="674"/>
      <c r="AT189" s="674"/>
      <c r="AU189" s="674"/>
      <c r="AV189" s="674"/>
      <c r="AW189" s="674"/>
      <c r="AX189" s="674"/>
      <c r="AY189" s="674"/>
      <c r="AZ189" s="674"/>
      <c r="BA189" s="674"/>
      <c r="BB189" s="674"/>
      <c r="BC189" s="675"/>
      <c r="BD189" s="301" t="s">
        <v>1151</v>
      </c>
      <c r="BS189" s="89" t="s">
        <v>403</v>
      </c>
      <c r="BT189" s="89" t="s">
        <v>404</v>
      </c>
      <c r="BU189" s="90" t="s">
        <v>1160</v>
      </c>
      <c r="BV189" s="87" t="s">
        <v>1158</v>
      </c>
      <c r="DH189" s="7" t="s">
        <v>1165</v>
      </c>
      <c r="DI189" s="7" t="s">
        <v>384</v>
      </c>
      <c r="DJ189" s="7" t="s">
        <v>429</v>
      </c>
      <c r="DK189" s="7" t="s">
        <v>430</v>
      </c>
      <c r="DL189" s="7" t="s">
        <v>428</v>
      </c>
      <c r="DQ189" s="7" t="s">
        <v>1160</v>
      </c>
      <c r="DR189" s="7" t="s">
        <v>1158</v>
      </c>
      <c r="EL189" s="837" t="s">
        <v>1164</v>
      </c>
      <c r="EM189" s="318" t="s">
        <v>1162</v>
      </c>
      <c r="EN189" s="274" t="s">
        <v>1163</v>
      </c>
      <c r="EO189" s="386">
        <v>0</v>
      </c>
      <c r="EP189" s="386">
        <v>2</v>
      </c>
      <c r="EQ189" s="276">
        <v>0</v>
      </c>
      <c r="ER189" s="817">
        <v>0.5</v>
      </c>
      <c r="ES189" s="276">
        <v>1</v>
      </c>
      <c r="ET189" s="827">
        <v>0.5</v>
      </c>
    </row>
    <row r="190" spans="1:150" ht="50.25" customHeight="1" thickBot="1" x14ac:dyDescent="0.25">
      <c r="A190" s="277" t="s">
        <v>90</v>
      </c>
      <c r="B190" s="430" t="s">
        <v>91</v>
      </c>
      <c r="C190" s="431" t="s">
        <v>992</v>
      </c>
      <c r="D190" s="431"/>
      <c r="E190" s="8" t="s">
        <v>641</v>
      </c>
      <c r="F190" s="281" t="str">
        <f t="shared" si="100"/>
        <v>E3.P_D</v>
      </c>
      <c r="G190" s="454" t="s">
        <v>284</v>
      </c>
      <c r="H190" s="454" t="s">
        <v>430</v>
      </c>
      <c r="I190" s="458"/>
      <c r="J190" s="459" t="s">
        <v>61</v>
      </c>
      <c r="K190" s="374" t="str">
        <f t="shared" si="101"/>
        <v>E3.P_D.MR1</v>
      </c>
      <c r="L190" s="410" t="s">
        <v>404</v>
      </c>
      <c r="M190" s="411" t="s">
        <v>1148</v>
      </c>
      <c r="N190" s="493">
        <v>0</v>
      </c>
      <c r="O190" s="493">
        <v>6</v>
      </c>
      <c r="P190" s="655" t="s">
        <v>122</v>
      </c>
      <c r="Q190" s="494" t="str">
        <f t="shared" si="102"/>
        <v>E3.P_D.MR1-MP05-1</v>
      </c>
      <c r="R190" s="629" t="s">
        <v>1166</v>
      </c>
      <c r="S190" s="530" t="s">
        <v>1167</v>
      </c>
      <c r="T190" s="671">
        <v>0</v>
      </c>
      <c r="U190" s="672">
        <v>1</v>
      </c>
      <c r="V190" s="671" t="s">
        <v>67</v>
      </c>
      <c r="W190" s="546">
        <v>0.25</v>
      </c>
      <c r="X190" s="547">
        <v>0.25</v>
      </c>
      <c r="Y190" s="546">
        <v>0.25</v>
      </c>
      <c r="Z190" s="548">
        <v>0.25</v>
      </c>
      <c r="AA190" s="673"/>
      <c r="AB190" s="674"/>
      <c r="AC190" s="674"/>
      <c r="AD190" s="674"/>
      <c r="AE190" s="674"/>
      <c r="AF190" s="674"/>
      <c r="AG190" s="674"/>
      <c r="AH190" s="674"/>
      <c r="AI190" s="674"/>
      <c r="AJ190" s="674"/>
      <c r="AK190" s="674"/>
      <c r="AL190" s="674"/>
      <c r="AM190" s="674"/>
      <c r="AN190" s="674"/>
      <c r="AO190" s="674"/>
      <c r="AP190" s="674"/>
      <c r="AQ190" s="674"/>
      <c r="AR190" s="674"/>
      <c r="AS190" s="674"/>
      <c r="AT190" s="674"/>
      <c r="AU190" s="674"/>
      <c r="AV190" s="674"/>
      <c r="AW190" s="674"/>
      <c r="AX190" s="674"/>
      <c r="AY190" s="674"/>
      <c r="AZ190" s="674"/>
      <c r="BA190" s="674"/>
      <c r="BB190" s="674"/>
      <c r="BC190" s="675"/>
      <c r="BD190" s="301" t="s">
        <v>1151</v>
      </c>
      <c r="BS190" s="89" t="s">
        <v>403</v>
      </c>
      <c r="BT190" s="89" t="s">
        <v>404</v>
      </c>
      <c r="BU190" s="90" t="s">
        <v>1164</v>
      </c>
      <c r="BV190" s="87" t="s">
        <v>1162</v>
      </c>
      <c r="DH190" s="7" t="s">
        <v>1169</v>
      </c>
      <c r="DI190" s="7" t="s">
        <v>384</v>
      </c>
      <c r="DJ190" s="7" t="s">
        <v>429</v>
      </c>
      <c r="DK190" s="7" t="s">
        <v>430</v>
      </c>
      <c r="DL190" s="7" t="s">
        <v>428</v>
      </c>
      <c r="DQ190" s="7" t="s">
        <v>1164</v>
      </c>
      <c r="DR190" s="7" t="s">
        <v>1162</v>
      </c>
      <c r="EL190" s="837" t="s">
        <v>1168</v>
      </c>
      <c r="EM190" s="318" t="s">
        <v>1166</v>
      </c>
      <c r="EN190" s="274" t="s">
        <v>1167</v>
      </c>
      <c r="EO190" s="386">
        <v>0</v>
      </c>
      <c r="EP190" s="386">
        <v>1</v>
      </c>
      <c r="EQ190" s="329">
        <v>0.25</v>
      </c>
      <c r="ER190" s="329">
        <v>0.25</v>
      </c>
      <c r="ES190" s="329">
        <v>0.25</v>
      </c>
      <c r="ET190" s="828">
        <v>0.25</v>
      </c>
    </row>
    <row r="191" spans="1:150" ht="34.5" customHeight="1" thickBot="1" x14ac:dyDescent="0.25">
      <c r="A191" s="277" t="s">
        <v>90</v>
      </c>
      <c r="B191" s="430" t="s">
        <v>91</v>
      </c>
      <c r="C191" s="431" t="s">
        <v>992</v>
      </c>
      <c r="D191" s="431"/>
      <c r="E191" s="8" t="s">
        <v>641</v>
      </c>
      <c r="F191" s="281" t="str">
        <f t="shared" si="100"/>
        <v>E3.P_D</v>
      </c>
      <c r="G191" s="571" t="s">
        <v>284</v>
      </c>
      <c r="H191" s="571" t="s">
        <v>430</v>
      </c>
      <c r="I191" s="464"/>
      <c r="J191" s="465" t="s">
        <v>61</v>
      </c>
      <c r="K191" s="466" t="str">
        <f t="shared" si="101"/>
        <v>E3.P_D.MR1</v>
      </c>
      <c r="L191" s="426" t="s">
        <v>404</v>
      </c>
      <c r="M191" s="427" t="s">
        <v>1148</v>
      </c>
      <c r="N191" s="499">
        <v>0</v>
      </c>
      <c r="O191" s="499">
        <v>6</v>
      </c>
      <c r="P191" s="677" t="s">
        <v>132</v>
      </c>
      <c r="Q191" s="500" t="str">
        <f t="shared" si="102"/>
        <v>E3.P_D.MR1-MP06-1</v>
      </c>
      <c r="R191" s="630" t="s">
        <v>1170</v>
      </c>
      <c r="S191" s="553" t="s">
        <v>1171</v>
      </c>
      <c r="T191" s="678">
        <v>435</v>
      </c>
      <c r="U191" s="679">
        <v>450</v>
      </c>
      <c r="V191" s="678" t="s">
        <v>67</v>
      </c>
      <c r="W191" s="556">
        <v>3</v>
      </c>
      <c r="X191" s="557">
        <v>7</v>
      </c>
      <c r="Y191" s="556">
        <v>3</v>
      </c>
      <c r="Z191" s="558">
        <v>2</v>
      </c>
      <c r="AA191" s="673"/>
      <c r="AB191" s="674"/>
      <c r="AC191" s="674"/>
      <c r="AD191" s="674"/>
      <c r="AE191" s="674"/>
      <c r="AF191" s="674"/>
      <c r="AG191" s="674"/>
      <c r="AH191" s="674"/>
      <c r="AI191" s="674"/>
      <c r="AJ191" s="674"/>
      <c r="AK191" s="674"/>
      <c r="AL191" s="674"/>
      <c r="AM191" s="674"/>
      <c r="AN191" s="674"/>
      <c r="AO191" s="674"/>
      <c r="AP191" s="674"/>
      <c r="AQ191" s="674"/>
      <c r="AR191" s="674"/>
      <c r="AS191" s="674"/>
      <c r="AT191" s="674"/>
      <c r="AU191" s="674"/>
      <c r="AV191" s="674"/>
      <c r="AW191" s="674"/>
      <c r="AX191" s="674"/>
      <c r="AY191" s="674"/>
      <c r="AZ191" s="674"/>
      <c r="BA191" s="674"/>
      <c r="BB191" s="674"/>
      <c r="BC191" s="675"/>
      <c r="BD191" s="301" t="s">
        <v>1151</v>
      </c>
      <c r="BS191" s="89" t="s">
        <v>403</v>
      </c>
      <c r="BT191" s="89" t="s">
        <v>404</v>
      </c>
      <c r="BU191" s="90" t="s">
        <v>1168</v>
      </c>
      <c r="BV191" s="87" t="s">
        <v>1166</v>
      </c>
      <c r="DH191" s="7" t="s">
        <v>1173</v>
      </c>
      <c r="DI191" s="7" t="s">
        <v>384</v>
      </c>
      <c r="DJ191" s="7" t="s">
        <v>429</v>
      </c>
      <c r="DK191" s="7" t="s">
        <v>430</v>
      </c>
      <c r="DL191" s="7" t="s">
        <v>428</v>
      </c>
      <c r="DQ191" s="7" t="s">
        <v>1168</v>
      </c>
      <c r="DR191" s="7" t="s">
        <v>1166</v>
      </c>
      <c r="EL191" s="837" t="s">
        <v>1172</v>
      </c>
      <c r="EM191" s="318" t="s">
        <v>1170</v>
      </c>
      <c r="EN191" s="274" t="s">
        <v>1171</v>
      </c>
      <c r="EO191" s="840">
        <v>435</v>
      </c>
      <c r="EP191" s="840">
        <v>450</v>
      </c>
      <c r="EQ191" s="811">
        <v>1</v>
      </c>
      <c r="ER191" s="816">
        <v>3</v>
      </c>
      <c r="ES191" s="816">
        <v>9</v>
      </c>
      <c r="ET191" s="839">
        <v>2</v>
      </c>
    </row>
    <row r="192" spans="1:150" ht="117.75" customHeight="1" x14ac:dyDescent="0.2">
      <c r="A192" s="277" t="s">
        <v>90</v>
      </c>
      <c r="B192" s="430" t="s">
        <v>91</v>
      </c>
      <c r="C192" s="431" t="s">
        <v>992</v>
      </c>
      <c r="D192" s="432" t="s">
        <v>1174</v>
      </c>
      <c r="E192" s="8" t="s">
        <v>641</v>
      </c>
      <c r="F192" s="281" t="str">
        <f t="shared" si="100"/>
        <v>E3.P_D</v>
      </c>
      <c r="G192" s="454" t="s">
        <v>284</v>
      </c>
      <c r="H192" s="454" t="s">
        <v>430</v>
      </c>
      <c r="I192" s="455" t="s">
        <v>1175</v>
      </c>
      <c r="J192" s="456" t="s">
        <v>167</v>
      </c>
      <c r="K192" s="457" t="str">
        <f t="shared" si="101"/>
        <v>E3.P_D.MR2</v>
      </c>
      <c r="L192" s="680" t="s">
        <v>415</v>
      </c>
      <c r="M192" s="681" t="s">
        <v>1148</v>
      </c>
      <c r="N192" s="247">
        <v>0</v>
      </c>
      <c r="O192" s="247">
        <v>4</v>
      </c>
      <c r="P192" s="365" t="s">
        <v>64</v>
      </c>
      <c r="Q192" s="366" t="str">
        <f t="shared" si="102"/>
        <v>E3.P_D.MR2-MP01-1</v>
      </c>
      <c r="R192" s="418" t="s">
        <v>1176</v>
      </c>
      <c r="S192" s="368" t="s">
        <v>1177</v>
      </c>
      <c r="T192" s="369">
        <v>0</v>
      </c>
      <c r="U192" s="370">
        <v>1</v>
      </c>
      <c r="V192" s="369" t="s">
        <v>67</v>
      </c>
      <c r="W192" s="255">
        <v>1</v>
      </c>
      <c r="X192" s="371">
        <v>1</v>
      </c>
      <c r="Y192" s="255">
        <v>1</v>
      </c>
      <c r="Z192" s="372">
        <v>1</v>
      </c>
      <c r="AA192" s="298"/>
      <c r="AB192" s="299"/>
      <c r="AC192" s="299"/>
      <c r="AD192" s="299"/>
      <c r="AE192" s="299"/>
      <c r="AF192" s="299"/>
      <c r="AG192" s="299"/>
      <c r="AH192" s="299"/>
      <c r="AI192" s="299"/>
      <c r="AJ192" s="299"/>
      <c r="AK192" s="299"/>
      <c r="AL192" s="299"/>
      <c r="AM192" s="299"/>
      <c r="AN192" s="299"/>
      <c r="AO192" s="299"/>
      <c r="AP192" s="299"/>
      <c r="AQ192" s="299"/>
      <c r="AR192" s="299"/>
      <c r="AS192" s="299"/>
      <c r="AT192" s="299"/>
      <c r="AU192" s="299"/>
      <c r="AV192" s="299"/>
      <c r="AW192" s="299"/>
      <c r="AX192" s="299"/>
      <c r="AY192" s="299"/>
      <c r="AZ192" s="299"/>
      <c r="BA192" s="299"/>
      <c r="BB192" s="299"/>
      <c r="BC192" s="300"/>
      <c r="BD192" s="301" t="s">
        <v>1151</v>
      </c>
      <c r="BS192" s="89" t="s">
        <v>403</v>
      </c>
      <c r="BT192" s="89" t="s">
        <v>404</v>
      </c>
      <c r="BU192" s="90" t="s">
        <v>1172</v>
      </c>
      <c r="BV192" s="87" t="s">
        <v>1170</v>
      </c>
      <c r="DH192" s="7" t="s">
        <v>1179</v>
      </c>
      <c r="DI192" s="7" t="s">
        <v>384</v>
      </c>
      <c r="DJ192" s="7" t="s">
        <v>429</v>
      </c>
      <c r="DK192" s="7" t="s">
        <v>430</v>
      </c>
      <c r="DL192" s="7" t="s">
        <v>428</v>
      </c>
      <c r="DQ192" s="7" t="s">
        <v>1172</v>
      </c>
      <c r="DR192" s="7" t="s">
        <v>1170</v>
      </c>
      <c r="EL192" s="831" t="s">
        <v>1178</v>
      </c>
      <c r="EM192" s="318" t="s">
        <v>1176</v>
      </c>
      <c r="EN192" s="274" t="s">
        <v>1177</v>
      </c>
      <c r="EO192" s="274">
        <v>0</v>
      </c>
      <c r="EP192" s="274">
        <v>1</v>
      </c>
      <c r="EQ192" s="275">
        <v>1</v>
      </c>
      <c r="ER192" s="275">
        <v>1</v>
      </c>
      <c r="ES192" s="275">
        <v>1</v>
      </c>
      <c r="ET192" s="829">
        <v>1</v>
      </c>
    </row>
    <row r="193" spans="1:150" ht="47.25" customHeight="1" x14ac:dyDescent="0.2">
      <c r="A193" s="277" t="s">
        <v>90</v>
      </c>
      <c r="B193" s="430" t="s">
        <v>91</v>
      </c>
      <c r="C193" s="431" t="s">
        <v>992</v>
      </c>
      <c r="D193" s="431"/>
      <c r="E193" s="8" t="s">
        <v>641</v>
      </c>
      <c r="F193" s="281" t="str">
        <f t="shared" si="100"/>
        <v>E3.P_D</v>
      </c>
      <c r="G193" s="454" t="s">
        <v>284</v>
      </c>
      <c r="H193" s="454" t="s">
        <v>430</v>
      </c>
      <c r="I193" s="458"/>
      <c r="J193" s="459" t="s">
        <v>167</v>
      </c>
      <c r="K193" s="374" t="str">
        <f t="shared" si="101"/>
        <v>E3.P_D.MR2</v>
      </c>
      <c r="L193" s="682" t="s">
        <v>415</v>
      </c>
      <c r="M193" s="683" t="s">
        <v>1148</v>
      </c>
      <c r="N193" s="288">
        <v>0</v>
      </c>
      <c r="O193" s="288">
        <v>4</v>
      </c>
      <c r="P193" s="377" t="s">
        <v>87</v>
      </c>
      <c r="Q193" s="378" t="str">
        <f t="shared" si="102"/>
        <v>E3.P_D.MR2-MP02-1</v>
      </c>
      <c r="R193" s="422" t="s">
        <v>1180</v>
      </c>
      <c r="S193" s="314" t="s">
        <v>1181</v>
      </c>
      <c r="T193" s="293">
        <v>0</v>
      </c>
      <c r="U193" s="294">
        <v>1</v>
      </c>
      <c r="V193" s="293" t="s">
        <v>67</v>
      </c>
      <c r="W193" s="295">
        <v>1</v>
      </c>
      <c r="X193" s="296">
        <v>1</v>
      </c>
      <c r="Y193" s="295">
        <v>1</v>
      </c>
      <c r="Z193" s="297">
        <v>1</v>
      </c>
      <c r="AA193" s="298"/>
      <c r="AB193" s="299"/>
      <c r="AC193" s="299"/>
      <c r="AD193" s="299"/>
      <c r="AE193" s="299"/>
      <c r="AF193" s="299"/>
      <c r="AG193" s="299"/>
      <c r="AH193" s="299"/>
      <c r="AI193" s="299"/>
      <c r="AJ193" s="299"/>
      <c r="AK193" s="299"/>
      <c r="AL193" s="299"/>
      <c r="AM193" s="299"/>
      <c r="AN193" s="299"/>
      <c r="AO193" s="299"/>
      <c r="AP193" s="299"/>
      <c r="AQ193" s="299"/>
      <c r="AR193" s="299"/>
      <c r="AS193" s="299"/>
      <c r="AT193" s="299"/>
      <c r="AU193" s="299"/>
      <c r="AV193" s="299"/>
      <c r="AW193" s="299"/>
      <c r="AX193" s="299"/>
      <c r="AY193" s="299"/>
      <c r="AZ193" s="299"/>
      <c r="BA193" s="299"/>
      <c r="BB193" s="299"/>
      <c r="BC193" s="300"/>
      <c r="BD193" s="301" t="s">
        <v>1151</v>
      </c>
      <c r="BS193" s="87" t="s">
        <v>414</v>
      </c>
      <c r="BT193" s="87" t="s">
        <v>415</v>
      </c>
      <c r="BU193" s="94" t="s">
        <v>1178</v>
      </c>
      <c r="BV193" s="87" t="s">
        <v>1176</v>
      </c>
      <c r="DH193" s="7" t="s">
        <v>1183</v>
      </c>
      <c r="DI193" s="7" t="s">
        <v>384</v>
      </c>
      <c r="DJ193" s="7" t="s">
        <v>429</v>
      </c>
      <c r="DK193" s="7" t="s">
        <v>430</v>
      </c>
      <c r="DL193" s="7" t="s">
        <v>439</v>
      </c>
      <c r="DQ193" s="7" t="s">
        <v>1178</v>
      </c>
      <c r="DR193" s="7" t="s">
        <v>1176</v>
      </c>
      <c r="EL193" s="831" t="s">
        <v>1182</v>
      </c>
      <c r="EM193" s="318" t="s">
        <v>1180</v>
      </c>
      <c r="EN193" s="274" t="s">
        <v>1181</v>
      </c>
      <c r="EO193" s="274">
        <v>0</v>
      </c>
      <c r="EP193" s="274">
        <v>1</v>
      </c>
      <c r="EQ193" s="275">
        <v>1</v>
      </c>
      <c r="ER193" s="275">
        <v>1</v>
      </c>
      <c r="ES193" s="275">
        <v>1</v>
      </c>
      <c r="ET193" s="829">
        <v>1</v>
      </c>
    </row>
    <row r="194" spans="1:150" ht="66.75" customHeight="1" thickBot="1" x14ac:dyDescent="0.25">
      <c r="A194" s="277" t="s">
        <v>90</v>
      </c>
      <c r="B194" s="430" t="s">
        <v>91</v>
      </c>
      <c r="C194" s="431" t="s">
        <v>992</v>
      </c>
      <c r="D194" s="431"/>
      <c r="E194" s="8" t="s">
        <v>641</v>
      </c>
      <c r="F194" s="281" t="str">
        <f t="shared" si="100"/>
        <v>E3.P_D</v>
      </c>
      <c r="G194" s="454" t="s">
        <v>284</v>
      </c>
      <c r="H194" s="454" t="s">
        <v>430</v>
      </c>
      <c r="I194" s="464"/>
      <c r="J194" s="465" t="s">
        <v>167</v>
      </c>
      <c r="K194" s="466" t="str">
        <f t="shared" si="101"/>
        <v>E3.P_D.MR2</v>
      </c>
      <c r="L194" s="684" t="s">
        <v>415</v>
      </c>
      <c r="M194" s="685" t="s">
        <v>1148</v>
      </c>
      <c r="N194" s="428">
        <v>0</v>
      </c>
      <c r="O194" s="428">
        <v>4</v>
      </c>
      <c r="P194" s="391" t="s">
        <v>99</v>
      </c>
      <c r="Q194" s="392" t="str">
        <f t="shared" si="102"/>
        <v>E3.P_D.MR2-MP03-1</v>
      </c>
      <c r="R194" s="429" t="s">
        <v>1184</v>
      </c>
      <c r="S194" s="350" t="s">
        <v>1185</v>
      </c>
      <c r="T194" s="393">
        <v>2</v>
      </c>
      <c r="U194" s="394">
        <v>2</v>
      </c>
      <c r="V194" s="393" t="s">
        <v>102</v>
      </c>
      <c r="W194" s="353">
        <v>0</v>
      </c>
      <c r="X194" s="354">
        <v>1</v>
      </c>
      <c r="Y194" s="353">
        <v>1</v>
      </c>
      <c r="Z194" s="355">
        <v>1</v>
      </c>
      <c r="AA194" s="383"/>
      <c r="AB194" s="384"/>
      <c r="AC194" s="384"/>
      <c r="AD194" s="384"/>
      <c r="AE194" s="384"/>
      <c r="AF194" s="384"/>
      <c r="AG194" s="384"/>
      <c r="AH194" s="384"/>
      <c r="AI194" s="384"/>
      <c r="AJ194" s="384"/>
      <c r="AK194" s="384"/>
      <c r="AL194" s="384"/>
      <c r="AM194" s="384"/>
      <c r="AN194" s="384"/>
      <c r="AO194" s="384"/>
      <c r="AP194" s="384"/>
      <c r="AQ194" s="384"/>
      <c r="AR194" s="384"/>
      <c r="AS194" s="384"/>
      <c r="AT194" s="384"/>
      <c r="AU194" s="384"/>
      <c r="AV194" s="384"/>
      <c r="AW194" s="384"/>
      <c r="AX194" s="384"/>
      <c r="AY194" s="384"/>
      <c r="AZ194" s="384"/>
      <c r="BA194" s="384"/>
      <c r="BB194" s="384"/>
      <c r="BC194" s="385"/>
      <c r="BD194" s="301" t="s">
        <v>1151</v>
      </c>
      <c r="BS194" s="89" t="s">
        <v>414</v>
      </c>
      <c r="BT194" s="89" t="s">
        <v>415</v>
      </c>
      <c r="BU194" s="94" t="s">
        <v>1182</v>
      </c>
      <c r="BV194" s="87" t="s">
        <v>1180</v>
      </c>
      <c r="DH194" s="7" t="s">
        <v>1187</v>
      </c>
      <c r="DI194" s="7" t="s">
        <v>384</v>
      </c>
      <c r="DJ194" s="7" t="s">
        <v>429</v>
      </c>
      <c r="DK194" s="7" t="s">
        <v>430</v>
      </c>
      <c r="DL194" s="7" t="s">
        <v>439</v>
      </c>
      <c r="DQ194" s="7" t="s">
        <v>1182</v>
      </c>
      <c r="DR194" s="7" t="s">
        <v>1180</v>
      </c>
      <c r="EL194" s="831" t="s">
        <v>1186</v>
      </c>
      <c r="EM194" s="318" t="s">
        <v>1184</v>
      </c>
      <c r="EN194" s="274" t="s">
        <v>1185</v>
      </c>
      <c r="EO194" s="386">
        <v>2</v>
      </c>
      <c r="EP194" s="386">
        <v>2</v>
      </c>
      <c r="EQ194" s="811">
        <v>0</v>
      </c>
      <c r="ER194" s="816">
        <v>0</v>
      </c>
      <c r="ES194" s="811">
        <v>1</v>
      </c>
      <c r="ET194" s="833">
        <v>1</v>
      </c>
    </row>
    <row r="195" spans="1:150" ht="141.75" customHeight="1" x14ac:dyDescent="0.2">
      <c r="A195" s="277" t="s">
        <v>90</v>
      </c>
      <c r="B195" s="430" t="s">
        <v>91</v>
      </c>
      <c r="C195" s="431" t="s">
        <v>992</v>
      </c>
      <c r="D195" s="432" t="s">
        <v>1188</v>
      </c>
      <c r="E195" s="3" t="s">
        <v>695</v>
      </c>
      <c r="F195" s="433" t="str">
        <f t="shared" si="100"/>
        <v>E3.P_E</v>
      </c>
      <c r="G195" s="434" t="s">
        <v>295</v>
      </c>
      <c r="H195" s="479" t="s">
        <v>448</v>
      </c>
      <c r="I195" s="455" t="s">
        <v>1189</v>
      </c>
      <c r="J195" s="456" t="s">
        <v>61</v>
      </c>
      <c r="K195" s="457" t="str">
        <f t="shared" si="101"/>
        <v>E3.P_E.MR1</v>
      </c>
      <c r="L195" s="361" t="s">
        <v>426</v>
      </c>
      <c r="M195" s="362" t="s">
        <v>1190</v>
      </c>
      <c r="N195" s="363">
        <v>0</v>
      </c>
      <c r="O195" s="247">
        <v>4</v>
      </c>
      <c r="P195" s="365" t="s">
        <v>64</v>
      </c>
      <c r="Q195" s="366" t="str">
        <f t="shared" si="102"/>
        <v>E3.P_E.MR1-MP01-1</v>
      </c>
      <c r="R195" s="418" t="s">
        <v>1191</v>
      </c>
      <c r="S195" s="368" t="s">
        <v>1192</v>
      </c>
      <c r="T195" s="618">
        <v>800</v>
      </c>
      <c r="U195" s="619">
        <v>2800</v>
      </c>
      <c r="V195" s="618" t="s">
        <v>67</v>
      </c>
      <c r="W195" s="486">
        <v>85</v>
      </c>
      <c r="X195" s="487">
        <v>866</v>
      </c>
      <c r="Y195" s="486">
        <v>910</v>
      </c>
      <c r="Z195" s="488">
        <v>939</v>
      </c>
      <c r="AA195" s="591">
        <f>182600000+225000000+120000000+31000000+89684972+3351660001</f>
        <v>3999944973</v>
      </c>
      <c r="AB195" s="592">
        <v>0</v>
      </c>
      <c r="AC195" s="592">
        <v>0</v>
      </c>
      <c r="AD195" s="592">
        <v>0</v>
      </c>
      <c r="AE195" s="592">
        <v>0</v>
      </c>
      <c r="AF195" s="592">
        <v>55027</v>
      </c>
      <c r="AG195" s="592">
        <f t="shared" ref="AG195" si="139">SUM(AA195:AF195)</f>
        <v>4000000000</v>
      </c>
      <c r="AH195" s="592">
        <f>AA195*1.035</f>
        <v>4139943047.0549998</v>
      </c>
      <c r="AI195" s="592">
        <f>AB195*1.035</f>
        <v>0</v>
      </c>
      <c r="AJ195" s="592">
        <f>AC195*1.035</f>
        <v>0</v>
      </c>
      <c r="AK195" s="592">
        <f>AD195*1.035</f>
        <v>0</v>
      </c>
      <c r="AL195" s="592">
        <f t="shared" ref="AL195" si="140">AE195*1.035</f>
        <v>0</v>
      </c>
      <c r="AM195" s="592">
        <f>AF195*1.035</f>
        <v>56952.944999999992</v>
      </c>
      <c r="AN195" s="592">
        <f t="shared" ref="AN195" si="141">SUM(AH195:AM195)</f>
        <v>4140000000</v>
      </c>
      <c r="AO195" s="592">
        <f t="shared" ref="AO195:AT195" si="142">AH195*1.035</f>
        <v>4284841053.7019243</v>
      </c>
      <c r="AP195" s="592">
        <f t="shared" si="142"/>
        <v>0</v>
      </c>
      <c r="AQ195" s="592">
        <f t="shared" si="142"/>
        <v>0</v>
      </c>
      <c r="AR195" s="592">
        <f t="shared" si="142"/>
        <v>0</v>
      </c>
      <c r="AS195" s="592">
        <f t="shared" si="142"/>
        <v>0</v>
      </c>
      <c r="AT195" s="592">
        <f t="shared" si="142"/>
        <v>58946.298074999984</v>
      </c>
      <c r="AU195" s="592">
        <f t="shared" ref="AU195" si="143">SUM(AO195:AT195)</f>
        <v>4284899999.9999995</v>
      </c>
      <c r="AV195" s="592">
        <f t="shared" ref="AV195:BA195" si="144">AO195*1.035</f>
        <v>4434810490.5814915</v>
      </c>
      <c r="AW195" s="592">
        <f t="shared" si="144"/>
        <v>0</v>
      </c>
      <c r="AX195" s="592">
        <f t="shared" si="144"/>
        <v>0</v>
      </c>
      <c r="AY195" s="592">
        <f t="shared" si="144"/>
        <v>0</v>
      </c>
      <c r="AZ195" s="592">
        <f t="shared" si="144"/>
        <v>0</v>
      </c>
      <c r="BA195" s="592">
        <f t="shared" si="144"/>
        <v>61009.418507624978</v>
      </c>
      <c r="BB195" s="592">
        <f t="shared" ref="BB195" si="145">SUM(AV195:BA195)</f>
        <v>4434871499.999999</v>
      </c>
      <c r="BC195" s="660">
        <f t="shared" ref="BC195" si="146">+BB195+AU195+AN195+AG195</f>
        <v>16859771499.999998</v>
      </c>
      <c r="BD195" s="301" t="s">
        <v>1151</v>
      </c>
      <c r="BS195" s="89" t="s">
        <v>414</v>
      </c>
      <c r="BT195" s="89" t="s">
        <v>415</v>
      </c>
      <c r="BU195" s="94" t="s">
        <v>1186</v>
      </c>
      <c r="BV195" s="87" t="s">
        <v>1184</v>
      </c>
      <c r="DH195" s="7" t="s">
        <v>1194</v>
      </c>
      <c r="DI195" s="7" t="s">
        <v>384</v>
      </c>
      <c r="DJ195" s="7" t="s">
        <v>429</v>
      </c>
      <c r="DK195" s="7" t="s">
        <v>430</v>
      </c>
      <c r="DL195" s="7" t="s">
        <v>439</v>
      </c>
      <c r="DQ195" s="7" t="s">
        <v>1186</v>
      </c>
      <c r="DR195" s="7" t="s">
        <v>1184</v>
      </c>
      <c r="EL195" s="831" t="s">
        <v>1193</v>
      </c>
      <c r="EM195" s="318" t="s">
        <v>1191</v>
      </c>
      <c r="EN195" s="274" t="s">
        <v>1192</v>
      </c>
      <c r="EO195" s="274">
        <v>800</v>
      </c>
      <c r="EP195" s="812">
        <v>2800</v>
      </c>
      <c r="EQ195" s="811">
        <v>100</v>
      </c>
      <c r="ER195" s="817">
        <v>1</v>
      </c>
      <c r="ES195" s="816">
        <v>50</v>
      </c>
      <c r="ET195" s="833">
        <v>1849</v>
      </c>
    </row>
    <row r="196" spans="1:150" ht="36" customHeight="1" x14ac:dyDescent="0.2">
      <c r="A196" s="277" t="s">
        <v>90</v>
      </c>
      <c r="B196" s="430" t="s">
        <v>91</v>
      </c>
      <c r="C196" s="431" t="s">
        <v>992</v>
      </c>
      <c r="D196" s="431"/>
      <c r="E196" s="8" t="s">
        <v>695</v>
      </c>
      <c r="F196" s="281" t="str">
        <f t="shared" si="100"/>
        <v>E3.P_E</v>
      </c>
      <c r="G196" s="454" t="s">
        <v>295</v>
      </c>
      <c r="H196" s="454" t="s">
        <v>448</v>
      </c>
      <c r="I196" s="458"/>
      <c r="J196" s="459" t="s">
        <v>61</v>
      </c>
      <c r="K196" s="374" t="str">
        <f t="shared" si="101"/>
        <v>E3.P_E.MR1</v>
      </c>
      <c r="L196" s="410" t="s">
        <v>1195</v>
      </c>
      <c r="M196" s="411" t="s">
        <v>1190</v>
      </c>
      <c r="N196" s="375">
        <v>0</v>
      </c>
      <c r="O196" s="288">
        <v>4</v>
      </c>
      <c r="P196" s="377" t="s">
        <v>87</v>
      </c>
      <c r="Q196" s="378" t="str">
        <f t="shared" si="102"/>
        <v>E3.P_E.MR1-MP02-1</v>
      </c>
      <c r="R196" s="422" t="s">
        <v>1196</v>
      </c>
      <c r="S196" s="314" t="s">
        <v>1197</v>
      </c>
      <c r="T196" s="293">
        <v>0</v>
      </c>
      <c r="U196" s="294">
        <v>400</v>
      </c>
      <c r="V196" s="293" t="s">
        <v>67</v>
      </c>
      <c r="W196" s="295">
        <v>100</v>
      </c>
      <c r="X196" s="296">
        <v>100</v>
      </c>
      <c r="Y196" s="295">
        <v>100</v>
      </c>
      <c r="Z196" s="297">
        <v>100</v>
      </c>
      <c r="AA196" s="298"/>
      <c r="AB196" s="299"/>
      <c r="AC196" s="299"/>
      <c r="AD196" s="299"/>
      <c r="AE196" s="299"/>
      <c r="AF196" s="299"/>
      <c r="AG196" s="299"/>
      <c r="AH196" s="299"/>
      <c r="AI196" s="299"/>
      <c r="AJ196" s="299"/>
      <c r="AK196" s="299"/>
      <c r="AL196" s="299"/>
      <c r="AM196" s="299"/>
      <c r="AN196" s="299"/>
      <c r="AO196" s="299"/>
      <c r="AP196" s="299"/>
      <c r="AQ196" s="299"/>
      <c r="AR196" s="299"/>
      <c r="AS196" s="299"/>
      <c r="AT196" s="299"/>
      <c r="AU196" s="299"/>
      <c r="AV196" s="299"/>
      <c r="AW196" s="299"/>
      <c r="AX196" s="299"/>
      <c r="AY196" s="299"/>
      <c r="AZ196" s="299"/>
      <c r="BA196" s="299"/>
      <c r="BB196" s="299"/>
      <c r="BC196" s="300"/>
      <c r="BD196" s="301" t="s">
        <v>1151</v>
      </c>
      <c r="BS196" s="87" t="s">
        <v>425</v>
      </c>
      <c r="BT196" s="87" t="s">
        <v>426</v>
      </c>
      <c r="BU196" s="90" t="s">
        <v>1193</v>
      </c>
      <c r="BV196" s="87" t="s">
        <v>1191</v>
      </c>
      <c r="DH196" s="7" t="s">
        <v>1199</v>
      </c>
      <c r="DI196" s="7" t="s">
        <v>384</v>
      </c>
      <c r="DJ196" s="7" t="s">
        <v>447</v>
      </c>
      <c r="DK196" s="7" t="s">
        <v>448</v>
      </c>
      <c r="DL196" s="7" t="s">
        <v>446</v>
      </c>
      <c r="DQ196" s="7" t="s">
        <v>1193</v>
      </c>
      <c r="DR196" s="7" t="s">
        <v>1191</v>
      </c>
      <c r="EL196" s="831" t="s">
        <v>1198</v>
      </c>
      <c r="EM196" s="318" t="s">
        <v>1196</v>
      </c>
      <c r="EN196" s="274" t="s">
        <v>1197</v>
      </c>
      <c r="EO196" s="274">
        <v>0</v>
      </c>
      <c r="EP196" s="274">
        <v>400</v>
      </c>
      <c r="EQ196" s="275">
        <v>0</v>
      </c>
      <c r="ER196" s="816">
        <v>0</v>
      </c>
      <c r="ES196" s="816">
        <v>100</v>
      </c>
      <c r="ET196" s="833">
        <v>300</v>
      </c>
    </row>
    <row r="197" spans="1:150" ht="39" customHeight="1" x14ac:dyDescent="0.2">
      <c r="A197" s="277" t="s">
        <v>90</v>
      </c>
      <c r="B197" s="430" t="s">
        <v>91</v>
      </c>
      <c r="C197" s="431" t="s">
        <v>992</v>
      </c>
      <c r="D197" s="431"/>
      <c r="E197" s="8" t="s">
        <v>695</v>
      </c>
      <c r="F197" s="281" t="str">
        <f t="shared" si="100"/>
        <v>E3.P_E</v>
      </c>
      <c r="G197" s="454" t="s">
        <v>295</v>
      </c>
      <c r="H197" s="454" t="s">
        <v>448</v>
      </c>
      <c r="I197" s="458"/>
      <c r="J197" s="459" t="s">
        <v>61</v>
      </c>
      <c r="K197" s="374" t="str">
        <f t="shared" si="101"/>
        <v>E3.P_E.MR1</v>
      </c>
      <c r="L197" s="410" t="s">
        <v>1195</v>
      </c>
      <c r="M197" s="411" t="s">
        <v>1190</v>
      </c>
      <c r="N197" s="375">
        <v>0</v>
      </c>
      <c r="O197" s="288">
        <v>4</v>
      </c>
      <c r="P197" s="377" t="s">
        <v>99</v>
      </c>
      <c r="Q197" s="378" t="str">
        <f t="shared" si="102"/>
        <v>E3.P_E.MR1-MP03-1</v>
      </c>
      <c r="R197" s="422" t="s">
        <v>1200</v>
      </c>
      <c r="S197" s="314" t="s">
        <v>1201</v>
      </c>
      <c r="T197" s="293">
        <v>0</v>
      </c>
      <c r="U197" s="294">
        <v>100</v>
      </c>
      <c r="V197" s="293" t="s">
        <v>67</v>
      </c>
      <c r="W197" s="295">
        <v>52</v>
      </c>
      <c r="X197" s="296">
        <v>16</v>
      </c>
      <c r="Y197" s="295">
        <v>16</v>
      </c>
      <c r="Z197" s="297">
        <v>16</v>
      </c>
      <c r="AA197" s="298"/>
      <c r="AB197" s="299"/>
      <c r="AC197" s="299"/>
      <c r="AD197" s="299"/>
      <c r="AE197" s="299"/>
      <c r="AF197" s="299"/>
      <c r="AG197" s="299"/>
      <c r="AH197" s="299"/>
      <c r="AI197" s="299"/>
      <c r="AJ197" s="299"/>
      <c r="AK197" s="299"/>
      <c r="AL197" s="299"/>
      <c r="AM197" s="299"/>
      <c r="AN197" s="299"/>
      <c r="AO197" s="299"/>
      <c r="AP197" s="299"/>
      <c r="AQ197" s="299"/>
      <c r="AR197" s="299"/>
      <c r="AS197" s="299"/>
      <c r="AT197" s="299"/>
      <c r="AU197" s="299"/>
      <c r="AV197" s="299"/>
      <c r="AW197" s="299"/>
      <c r="AX197" s="299"/>
      <c r="AY197" s="299"/>
      <c r="AZ197" s="299"/>
      <c r="BA197" s="299"/>
      <c r="BB197" s="299"/>
      <c r="BC197" s="300"/>
      <c r="BD197" s="301" t="s">
        <v>1151</v>
      </c>
      <c r="BS197" s="89" t="s">
        <v>425</v>
      </c>
      <c r="BT197" s="89" t="s">
        <v>1195</v>
      </c>
      <c r="BU197" s="90" t="s">
        <v>1198</v>
      </c>
      <c r="BV197" s="87" t="s">
        <v>1196</v>
      </c>
      <c r="DH197" s="7" t="s">
        <v>1203</v>
      </c>
      <c r="DI197" s="7" t="s">
        <v>384</v>
      </c>
      <c r="DJ197" s="7" t="s">
        <v>447</v>
      </c>
      <c r="DK197" s="7" t="s">
        <v>448</v>
      </c>
      <c r="DL197" s="7" t="s">
        <v>1204</v>
      </c>
      <c r="DQ197" s="7" t="s">
        <v>1198</v>
      </c>
      <c r="DR197" s="7" t="s">
        <v>1196</v>
      </c>
      <c r="EL197" s="831" t="s">
        <v>1202</v>
      </c>
      <c r="EM197" s="318" t="s">
        <v>1200</v>
      </c>
      <c r="EN197" s="274" t="s">
        <v>1201</v>
      </c>
      <c r="EO197" s="274">
        <v>0</v>
      </c>
      <c r="EP197" s="274">
        <v>100</v>
      </c>
      <c r="EQ197" s="275">
        <v>0</v>
      </c>
      <c r="ER197" s="816">
        <v>0</v>
      </c>
      <c r="ES197" s="816">
        <v>30</v>
      </c>
      <c r="ET197" s="833">
        <v>70</v>
      </c>
    </row>
    <row r="198" spans="1:150" ht="33" customHeight="1" x14ac:dyDescent="0.2">
      <c r="A198" s="277" t="s">
        <v>90</v>
      </c>
      <c r="B198" s="430" t="s">
        <v>91</v>
      </c>
      <c r="C198" s="431" t="s">
        <v>992</v>
      </c>
      <c r="D198" s="431"/>
      <c r="E198" s="8" t="s">
        <v>695</v>
      </c>
      <c r="F198" s="281" t="str">
        <f t="shared" si="100"/>
        <v>E3.P_E</v>
      </c>
      <c r="G198" s="454" t="s">
        <v>295</v>
      </c>
      <c r="H198" s="454" t="s">
        <v>448</v>
      </c>
      <c r="I198" s="458"/>
      <c r="J198" s="459" t="s">
        <v>61</v>
      </c>
      <c r="K198" s="374" t="str">
        <f t="shared" si="101"/>
        <v>E3.P_E.MR1</v>
      </c>
      <c r="L198" s="410" t="s">
        <v>1195</v>
      </c>
      <c r="M198" s="411" t="s">
        <v>1190</v>
      </c>
      <c r="N198" s="375">
        <v>0</v>
      </c>
      <c r="O198" s="288">
        <v>4</v>
      </c>
      <c r="P198" s="377" t="s">
        <v>112</v>
      </c>
      <c r="Q198" s="378" t="str">
        <f t="shared" si="102"/>
        <v>E3.P_E.MR1-MP04-1</v>
      </c>
      <c r="R198" s="422" t="s">
        <v>1205</v>
      </c>
      <c r="S198" s="314" t="s">
        <v>1206</v>
      </c>
      <c r="T198" s="293">
        <v>0</v>
      </c>
      <c r="U198" s="294">
        <v>1</v>
      </c>
      <c r="V198" s="293" t="s">
        <v>67</v>
      </c>
      <c r="W198" s="321">
        <v>0.51</v>
      </c>
      <c r="X198" s="322">
        <v>0.16</v>
      </c>
      <c r="Y198" s="321">
        <v>0.16</v>
      </c>
      <c r="Z198" s="323">
        <v>0.17</v>
      </c>
      <c r="AA198" s="298"/>
      <c r="AB198" s="299"/>
      <c r="AC198" s="299"/>
      <c r="AD198" s="299"/>
      <c r="AE198" s="299"/>
      <c r="AF198" s="299"/>
      <c r="AG198" s="299"/>
      <c r="AH198" s="299"/>
      <c r="AI198" s="299"/>
      <c r="AJ198" s="299"/>
      <c r="AK198" s="299"/>
      <c r="AL198" s="299"/>
      <c r="AM198" s="299"/>
      <c r="AN198" s="299"/>
      <c r="AO198" s="299"/>
      <c r="AP198" s="299"/>
      <c r="AQ198" s="299"/>
      <c r="AR198" s="299"/>
      <c r="AS198" s="299"/>
      <c r="AT198" s="299"/>
      <c r="AU198" s="299"/>
      <c r="AV198" s="299"/>
      <c r="AW198" s="299"/>
      <c r="AX198" s="299"/>
      <c r="AY198" s="299"/>
      <c r="AZ198" s="299"/>
      <c r="BA198" s="299"/>
      <c r="BB198" s="299"/>
      <c r="BC198" s="300"/>
      <c r="BD198" s="301" t="s">
        <v>1151</v>
      </c>
      <c r="BS198" s="89" t="s">
        <v>425</v>
      </c>
      <c r="BT198" s="89" t="s">
        <v>1195</v>
      </c>
      <c r="BU198" s="90" t="s">
        <v>1202</v>
      </c>
      <c r="BV198" s="87" t="s">
        <v>1200</v>
      </c>
      <c r="DH198" s="7" t="s">
        <v>1208</v>
      </c>
      <c r="DI198" s="7" t="s">
        <v>384</v>
      </c>
      <c r="DJ198" s="7" t="s">
        <v>447</v>
      </c>
      <c r="DK198" s="7" t="s">
        <v>448</v>
      </c>
      <c r="DL198" s="7" t="s">
        <v>1204</v>
      </c>
      <c r="DQ198" s="7" t="s">
        <v>1202</v>
      </c>
      <c r="DR198" s="7" t="s">
        <v>1200</v>
      </c>
      <c r="EL198" s="831" t="s">
        <v>1207</v>
      </c>
      <c r="EM198" s="318" t="s">
        <v>1205</v>
      </c>
      <c r="EN198" s="274" t="s">
        <v>1206</v>
      </c>
      <c r="EO198" s="274">
        <v>0</v>
      </c>
      <c r="EP198" s="274">
        <v>1</v>
      </c>
      <c r="EQ198" s="329">
        <v>0</v>
      </c>
      <c r="ER198" s="818">
        <v>0</v>
      </c>
      <c r="ES198" s="329">
        <v>0.5</v>
      </c>
      <c r="ET198" s="830">
        <v>0.5</v>
      </c>
    </row>
    <row r="199" spans="1:150" ht="42" customHeight="1" x14ac:dyDescent="0.2">
      <c r="A199" s="277" t="s">
        <v>90</v>
      </c>
      <c r="B199" s="430" t="s">
        <v>91</v>
      </c>
      <c r="C199" s="431" t="s">
        <v>992</v>
      </c>
      <c r="D199" s="431"/>
      <c r="E199" s="8" t="s">
        <v>695</v>
      </c>
      <c r="F199" s="281" t="str">
        <f t="shared" si="100"/>
        <v>E3.P_E</v>
      </c>
      <c r="G199" s="454" t="s">
        <v>295</v>
      </c>
      <c r="H199" s="454" t="s">
        <v>448</v>
      </c>
      <c r="I199" s="458"/>
      <c r="J199" s="459" t="s">
        <v>61</v>
      </c>
      <c r="K199" s="374" t="str">
        <f t="shared" si="101"/>
        <v>E3.P_E.MR1</v>
      </c>
      <c r="L199" s="410" t="s">
        <v>1195</v>
      </c>
      <c r="M199" s="411" t="s">
        <v>1190</v>
      </c>
      <c r="N199" s="375">
        <v>0</v>
      </c>
      <c r="O199" s="288">
        <v>4</v>
      </c>
      <c r="P199" s="377" t="s">
        <v>122</v>
      </c>
      <c r="Q199" s="378" t="str">
        <f t="shared" si="102"/>
        <v>E3.P_E.MR1-MP05-1</v>
      </c>
      <c r="R199" s="422" t="s">
        <v>1209</v>
      </c>
      <c r="S199" s="314" t="s">
        <v>1210</v>
      </c>
      <c r="T199" s="319">
        <v>0.3</v>
      </c>
      <c r="U199" s="320">
        <v>1</v>
      </c>
      <c r="V199" s="319" t="s">
        <v>67</v>
      </c>
      <c r="W199" s="315">
        <v>0</v>
      </c>
      <c r="X199" s="322">
        <v>32.83</v>
      </c>
      <c r="Y199" s="295">
        <v>33</v>
      </c>
      <c r="Z199" s="323">
        <v>34.17</v>
      </c>
      <c r="AA199" s="324"/>
      <c r="AB199" s="325"/>
      <c r="AC199" s="325"/>
      <c r="AD199" s="325"/>
      <c r="AE199" s="325"/>
      <c r="AF199" s="325"/>
      <c r="AG199" s="325"/>
      <c r="AH199" s="325"/>
      <c r="AI199" s="325"/>
      <c r="AJ199" s="325"/>
      <c r="AK199" s="325"/>
      <c r="AL199" s="325"/>
      <c r="AM199" s="325"/>
      <c r="AN199" s="325"/>
      <c r="AO199" s="325"/>
      <c r="AP199" s="325"/>
      <c r="AQ199" s="325"/>
      <c r="AR199" s="325"/>
      <c r="AS199" s="325"/>
      <c r="AT199" s="325"/>
      <c r="AU199" s="325"/>
      <c r="AV199" s="325"/>
      <c r="AW199" s="325"/>
      <c r="AX199" s="325"/>
      <c r="AY199" s="325"/>
      <c r="AZ199" s="325"/>
      <c r="BA199" s="325"/>
      <c r="BB199" s="325"/>
      <c r="BC199" s="326"/>
      <c r="BD199" s="301" t="s">
        <v>1151</v>
      </c>
      <c r="BS199" s="89" t="s">
        <v>425</v>
      </c>
      <c r="BT199" s="89" t="s">
        <v>1195</v>
      </c>
      <c r="BU199" s="90" t="s">
        <v>1207</v>
      </c>
      <c r="BV199" s="87" t="s">
        <v>1205</v>
      </c>
      <c r="DH199" s="7" t="s">
        <v>1212</v>
      </c>
      <c r="DI199" s="7" t="s">
        <v>384</v>
      </c>
      <c r="DJ199" s="7" t="s">
        <v>447</v>
      </c>
      <c r="DK199" s="7" t="s">
        <v>448</v>
      </c>
      <c r="DL199" s="7" t="s">
        <v>1204</v>
      </c>
      <c r="DQ199" s="7" t="s">
        <v>1207</v>
      </c>
      <c r="DR199" s="7" t="s">
        <v>1205</v>
      </c>
      <c r="EL199" s="831" t="s">
        <v>1211</v>
      </c>
      <c r="EM199" s="318" t="s">
        <v>1209</v>
      </c>
      <c r="EN199" s="274" t="s">
        <v>1905</v>
      </c>
      <c r="EO199" s="276">
        <v>30</v>
      </c>
      <c r="EP199" s="810">
        <v>100</v>
      </c>
      <c r="EQ199" s="810">
        <v>0</v>
      </c>
      <c r="ER199" s="818">
        <v>80</v>
      </c>
      <c r="ES199" s="816">
        <v>20</v>
      </c>
      <c r="ET199" s="830">
        <v>0</v>
      </c>
    </row>
    <row r="200" spans="1:150" ht="54" customHeight="1" thickBot="1" x14ac:dyDescent="0.25">
      <c r="A200" s="277" t="s">
        <v>90</v>
      </c>
      <c r="B200" s="430" t="s">
        <v>91</v>
      </c>
      <c r="C200" s="431" t="s">
        <v>992</v>
      </c>
      <c r="D200" s="431"/>
      <c r="E200" s="8" t="s">
        <v>695</v>
      </c>
      <c r="F200" s="281" t="str">
        <f t="shared" si="100"/>
        <v>E3.P_E</v>
      </c>
      <c r="G200" s="566" t="s">
        <v>295</v>
      </c>
      <c r="H200" s="566" t="s">
        <v>448</v>
      </c>
      <c r="I200" s="464"/>
      <c r="J200" s="465" t="s">
        <v>61</v>
      </c>
      <c r="K200" s="466" t="str">
        <f t="shared" si="101"/>
        <v>E3.P_E.MR1</v>
      </c>
      <c r="L200" s="426" t="s">
        <v>1195</v>
      </c>
      <c r="M200" s="427" t="s">
        <v>1190</v>
      </c>
      <c r="N200" s="389">
        <v>0</v>
      </c>
      <c r="O200" s="428">
        <v>4</v>
      </c>
      <c r="P200" s="391" t="s">
        <v>132</v>
      </c>
      <c r="Q200" s="392" t="str">
        <f t="shared" si="102"/>
        <v>E3.P_E.MR1-MP06-1</v>
      </c>
      <c r="R200" s="477" t="s">
        <v>1213</v>
      </c>
      <c r="S200" s="337" t="s">
        <v>1214</v>
      </c>
      <c r="T200" s="338">
        <v>0</v>
      </c>
      <c r="U200" s="339">
        <v>1</v>
      </c>
      <c r="V200" s="293" t="s">
        <v>67</v>
      </c>
      <c r="W200" s="321">
        <v>0.51</v>
      </c>
      <c r="X200" s="322">
        <v>0.16</v>
      </c>
      <c r="Y200" s="321">
        <v>0.16</v>
      </c>
      <c r="Z200" s="323">
        <v>0.17</v>
      </c>
      <c r="AA200" s="298"/>
      <c r="AB200" s="299"/>
      <c r="AC200" s="299"/>
      <c r="AD200" s="299"/>
      <c r="AE200" s="299"/>
      <c r="AF200" s="299"/>
      <c r="AG200" s="299"/>
      <c r="AH200" s="299"/>
      <c r="AI200" s="299"/>
      <c r="AJ200" s="299"/>
      <c r="AK200" s="299"/>
      <c r="AL200" s="299"/>
      <c r="AM200" s="299"/>
      <c r="AN200" s="299"/>
      <c r="AO200" s="299"/>
      <c r="AP200" s="299"/>
      <c r="AQ200" s="299"/>
      <c r="AR200" s="299"/>
      <c r="AS200" s="299"/>
      <c r="AT200" s="299"/>
      <c r="AU200" s="299"/>
      <c r="AV200" s="299"/>
      <c r="AW200" s="299"/>
      <c r="AX200" s="299"/>
      <c r="AY200" s="299"/>
      <c r="AZ200" s="299"/>
      <c r="BA200" s="299"/>
      <c r="BB200" s="299"/>
      <c r="BC200" s="300"/>
      <c r="BD200" s="301" t="s">
        <v>1151</v>
      </c>
      <c r="BS200" s="89" t="s">
        <v>425</v>
      </c>
      <c r="BT200" s="89" t="s">
        <v>1195</v>
      </c>
      <c r="BU200" s="90" t="s">
        <v>1211</v>
      </c>
      <c r="BV200" s="87" t="s">
        <v>1209</v>
      </c>
      <c r="DH200" s="7" t="s">
        <v>1216</v>
      </c>
      <c r="DI200" s="7" t="s">
        <v>384</v>
      </c>
      <c r="DJ200" s="7" t="s">
        <v>447</v>
      </c>
      <c r="DK200" s="7" t="s">
        <v>448</v>
      </c>
      <c r="DL200" s="7" t="s">
        <v>1204</v>
      </c>
      <c r="DQ200" s="7" t="s">
        <v>1211</v>
      </c>
      <c r="DR200" s="7" t="s">
        <v>1209</v>
      </c>
      <c r="EL200" s="831" t="s">
        <v>1215</v>
      </c>
      <c r="EM200" s="318" t="s">
        <v>1213</v>
      </c>
      <c r="EN200" s="274" t="s">
        <v>1214</v>
      </c>
      <c r="EO200" s="274">
        <v>0</v>
      </c>
      <c r="EP200" s="274">
        <v>1</v>
      </c>
      <c r="EQ200" s="329">
        <v>0.51</v>
      </c>
      <c r="ER200" s="329">
        <v>0.16</v>
      </c>
      <c r="ES200" s="329">
        <v>0.16</v>
      </c>
      <c r="ET200" s="828">
        <v>0.17</v>
      </c>
    </row>
    <row r="201" spans="1:150" ht="119.25" customHeight="1" x14ac:dyDescent="0.2">
      <c r="A201" s="277" t="s">
        <v>90</v>
      </c>
      <c r="B201" s="430" t="s">
        <v>91</v>
      </c>
      <c r="C201" s="431" t="s">
        <v>992</v>
      </c>
      <c r="D201" s="432" t="s">
        <v>1217</v>
      </c>
      <c r="E201" s="3" t="s">
        <v>718</v>
      </c>
      <c r="F201" s="433" t="str">
        <f t="shared" si="100"/>
        <v>E3.P_F</v>
      </c>
      <c r="G201" s="434" t="s">
        <v>307</v>
      </c>
      <c r="H201" s="479" t="s">
        <v>459</v>
      </c>
      <c r="I201" s="455" t="s">
        <v>1218</v>
      </c>
      <c r="J201" s="456" t="s">
        <v>61</v>
      </c>
      <c r="K201" s="457" t="str">
        <f t="shared" si="101"/>
        <v>E3.P_F.MR1</v>
      </c>
      <c r="L201" s="361" t="s">
        <v>437</v>
      </c>
      <c r="M201" s="362" t="s">
        <v>1219</v>
      </c>
      <c r="N201" s="481">
        <v>0</v>
      </c>
      <c r="O201" s="407">
        <v>0.2</v>
      </c>
      <c r="P201" s="686" t="s">
        <v>64</v>
      </c>
      <c r="Q201" s="249" t="str">
        <f t="shared" si="102"/>
        <v>E3.P_F.MR1-MP01-1</v>
      </c>
      <c r="R201" s="418" t="s">
        <v>1220</v>
      </c>
      <c r="S201" s="368" t="s">
        <v>282</v>
      </c>
      <c r="T201" s="369">
        <v>0</v>
      </c>
      <c r="U201" s="370">
        <v>1</v>
      </c>
      <c r="V201" s="293" t="s">
        <v>67</v>
      </c>
      <c r="W201" s="321">
        <v>0.25</v>
      </c>
      <c r="X201" s="322">
        <v>0.25</v>
      </c>
      <c r="Y201" s="321">
        <v>0.25</v>
      </c>
      <c r="Z201" s="323">
        <v>0.25</v>
      </c>
      <c r="AA201" s="591">
        <v>0</v>
      </c>
      <c r="AB201" s="592">
        <v>0</v>
      </c>
      <c r="AC201" s="592">
        <v>0</v>
      </c>
      <c r="AD201" s="592">
        <v>0</v>
      </c>
      <c r="AE201" s="592">
        <v>0</v>
      </c>
      <c r="AF201" s="592">
        <v>50000000</v>
      </c>
      <c r="AG201" s="592">
        <f t="shared" ref="AG201" si="147">SUM(AA201:AF201)</f>
        <v>50000000</v>
      </c>
      <c r="AH201" s="592"/>
      <c r="AI201" s="592">
        <f>AB201*1.035</f>
        <v>0</v>
      </c>
      <c r="AJ201" s="592"/>
      <c r="AK201" s="592">
        <f>AD201*1.035</f>
        <v>0</v>
      </c>
      <c r="AL201" s="592">
        <f t="shared" ref="AL201" si="148">AE201*1.035</f>
        <v>0</v>
      </c>
      <c r="AM201" s="592">
        <v>120000000</v>
      </c>
      <c r="AN201" s="592">
        <f t="shared" ref="AN201" si="149">SUM(AH201:AM201)</f>
        <v>120000000</v>
      </c>
      <c r="AO201" s="592"/>
      <c r="AP201" s="592">
        <f>AI201*1.035</f>
        <v>0</v>
      </c>
      <c r="AQ201" s="592"/>
      <c r="AR201" s="592">
        <f>AK201*1.035</f>
        <v>0</v>
      </c>
      <c r="AS201" s="592">
        <f>AL201*1.035</f>
        <v>0</v>
      </c>
      <c r="AT201" s="592">
        <v>171367000</v>
      </c>
      <c r="AU201" s="592">
        <f t="shared" ref="AU201" si="150">SUM(AO201:AT201)</f>
        <v>171367000</v>
      </c>
      <c r="AV201" s="592"/>
      <c r="AW201" s="592">
        <f>AP201*1.035</f>
        <v>0</v>
      </c>
      <c r="AX201" s="592"/>
      <c r="AY201" s="592">
        <f>AR201*1.035</f>
        <v>0</v>
      </c>
      <c r="AZ201" s="592">
        <f>AS201*1.035</f>
        <v>0</v>
      </c>
      <c r="BA201" s="592">
        <v>148000000</v>
      </c>
      <c r="BB201" s="592">
        <f t="shared" ref="BB201" si="151">SUM(AV201:BA201)</f>
        <v>148000000</v>
      </c>
      <c r="BC201" s="660">
        <f t="shared" ref="BC201" si="152">+BB201+AU201+AN201+AG201</f>
        <v>489367000</v>
      </c>
      <c r="BD201" s="301" t="s">
        <v>1221</v>
      </c>
      <c r="BS201" s="89" t="s">
        <v>425</v>
      </c>
      <c r="BT201" s="89" t="s">
        <v>1195</v>
      </c>
      <c r="BU201" s="90" t="s">
        <v>1215</v>
      </c>
      <c r="BV201" s="87" t="s">
        <v>1213</v>
      </c>
      <c r="DH201" s="7" t="s">
        <v>1223</v>
      </c>
      <c r="DI201" s="7" t="s">
        <v>384</v>
      </c>
      <c r="DJ201" s="7" t="s">
        <v>447</v>
      </c>
      <c r="DK201" s="7" t="s">
        <v>448</v>
      </c>
      <c r="DL201" s="7" t="s">
        <v>1204</v>
      </c>
      <c r="DQ201" s="7" t="s">
        <v>1215</v>
      </c>
      <c r="DR201" s="7" t="s">
        <v>1213</v>
      </c>
      <c r="EL201" s="826" t="s">
        <v>1222</v>
      </c>
      <c r="EM201" s="318" t="s">
        <v>1220</v>
      </c>
      <c r="EN201" s="274" t="s">
        <v>282</v>
      </c>
      <c r="EO201" s="274">
        <v>0</v>
      </c>
      <c r="EP201" s="274">
        <v>1</v>
      </c>
      <c r="EQ201" s="329">
        <v>0.25</v>
      </c>
      <c r="ER201" s="818">
        <v>0.13</v>
      </c>
      <c r="ES201" s="818">
        <v>0.37</v>
      </c>
      <c r="ET201" s="828">
        <v>0.25</v>
      </c>
    </row>
    <row r="202" spans="1:150" ht="57.75" customHeight="1" x14ac:dyDescent="0.2">
      <c r="A202" s="277" t="s">
        <v>90</v>
      </c>
      <c r="B202" s="430" t="s">
        <v>91</v>
      </c>
      <c r="C202" s="431" t="s">
        <v>992</v>
      </c>
      <c r="D202" s="431"/>
      <c r="E202" s="8" t="s">
        <v>718</v>
      </c>
      <c r="F202" s="281" t="str">
        <f t="shared" ref="F202:F265" si="153">+CONCATENATE(A202,E202)</f>
        <v>E3.P_F</v>
      </c>
      <c r="G202" s="454" t="s">
        <v>307</v>
      </c>
      <c r="H202" s="454" t="s">
        <v>459</v>
      </c>
      <c r="I202" s="458"/>
      <c r="J202" s="459" t="s">
        <v>61</v>
      </c>
      <c r="K202" s="374" t="str">
        <f t="shared" ref="K202:K265" si="154">+CONCATENATE(F202,".",J202)</f>
        <v>E3.P_F.MR1</v>
      </c>
      <c r="L202" s="410" t="s">
        <v>437</v>
      </c>
      <c r="M202" s="411" t="s">
        <v>1219</v>
      </c>
      <c r="N202" s="493">
        <v>0</v>
      </c>
      <c r="O202" s="413">
        <v>0.2</v>
      </c>
      <c r="P202" s="312" t="s">
        <v>87</v>
      </c>
      <c r="Q202" s="290" t="str">
        <f t="shared" ref="Q202:Q265" si="155">+CONCATENATE(K202,"-",P202)</f>
        <v>E3.P_F.MR1-MP02-1</v>
      </c>
      <c r="R202" s="422" t="s">
        <v>1224</v>
      </c>
      <c r="S202" s="314" t="s">
        <v>1225</v>
      </c>
      <c r="T202" s="293">
        <v>2</v>
      </c>
      <c r="U202" s="294">
        <v>2</v>
      </c>
      <c r="V202" s="293" t="s">
        <v>102</v>
      </c>
      <c r="W202" s="315">
        <v>0.5</v>
      </c>
      <c r="X202" s="330">
        <v>0.5</v>
      </c>
      <c r="Y202" s="315">
        <v>0.5</v>
      </c>
      <c r="Z202" s="316">
        <v>0.5</v>
      </c>
      <c r="AA202" s="298"/>
      <c r="AB202" s="299"/>
      <c r="AC202" s="299"/>
      <c r="AD202" s="299"/>
      <c r="AE202" s="299"/>
      <c r="AF202" s="299"/>
      <c r="AG202" s="299"/>
      <c r="AH202" s="299"/>
      <c r="AI202" s="299"/>
      <c r="AJ202" s="299"/>
      <c r="AK202" s="299"/>
      <c r="AL202" s="299"/>
      <c r="AM202" s="299"/>
      <c r="AN202" s="299"/>
      <c r="AO202" s="299"/>
      <c r="AP202" s="299"/>
      <c r="AQ202" s="299"/>
      <c r="AR202" s="299"/>
      <c r="AS202" s="299"/>
      <c r="AT202" s="299"/>
      <c r="AU202" s="299"/>
      <c r="AV202" s="299"/>
      <c r="AW202" s="299"/>
      <c r="AX202" s="299"/>
      <c r="AY202" s="299"/>
      <c r="AZ202" s="299"/>
      <c r="BA202" s="299"/>
      <c r="BB202" s="299"/>
      <c r="BC202" s="300"/>
      <c r="BD202" s="301" t="s">
        <v>1221</v>
      </c>
      <c r="BS202" s="87" t="s">
        <v>436</v>
      </c>
      <c r="BT202" s="87" t="s">
        <v>437</v>
      </c>
      <c r="BU202" s="90" t="s">
        <v>1222</v>
      </c>
      <c r="BV202" s="87" t="s">
        <v>1220</v>
      </c>
      <c r="DH202" s="7" t="s">
        <v>1227</v>
      </c>
      <c r="DI202" s="7" t="s">
        <v>384</v>
      </c>
      <c r="DJ202" s="7" t="s">
        <v>458</v>
      </c>
      <c r="DK202" s="7" t="s">
        <v>459</v>
      </c>
      <c r="DL202" s="7" t="s">
        <v>457</v>
      </c>
      <c r="DQ202" s="7" t="s">
        <v>1222</v>
      </c>
      <c r="DR202" s="7" t="s">
        <v>1220</v>
      </c>
      <c r="EL202" s="826" t="s">
        <v>1226</v>
      </c>
      <c r="EM202" s="318" t="s">
        <v>1224</v>
      </c>
      <c r="EN202" s="274" t="s">
        <v>1225</v>
      </c>
      <c r="EO202" s="274">
        <v>2</v>
      </c>
      <c r="EP202" s="274">
        <v>2</v>
      </c>
      <c r="EQ202" s="276">
        <v>0</v>
      </c>
      <c r="ER202" s="329">
        <v>0.75</v>
      </c>
      <c r="ES202" s="329">
        <v>0.75</v>
      </c>
      <c r="ET202" s="832">
        <v>0.5</v>
      </c>
    </row>
    <row r="203" spans="1:150" ht="42" customHeight="1" x14ac:dyDescent="0.2">
      <c r="A203" s="277" t="s">
        <v>90</v>
      </c>
      <c r="B203" s="430" t="s">
        <v>91</v>
      </c>
      <c r="C203" s="431" t="s">
        <v>992</v>
      </c>
      <c r="D203" s="431"/>
      <c r="E203" s="8" t="s">
        <v>718</v>
      </c>
      <c r="F203" s="281" t="str">
        <f t="shared" si="153"/>
        <v>E3.P_F</v>
      </c>
      <c r="G203" s="454" t="s">
        <v>307</v>
      </c>
      <c r="H203" s="454" t="s">
        <v>459</v>
      </c>
      <c r="I203" s="458"/>
      <c r="J203" s="459" t="s">
        <v>61</v>
      </c>
      <c r="K203" s="374" t="str">
        <f t="shared" si="154"/>
        <v>E3.P_F.MR1</v>
      </c>
      <c r="L203" s="410" t="s">
        <v>437</v>
      </c>
      <c r="M203" s="411" t="s">
        <v>1219</v>
      </c>
      <c r="N203" s="493">
        <v>0</v>
      </c>
      <c r="O203" s="413">
        <v>0.2</v>
      </c>
      <c r="P203" s="312" t="s">
        <v>99</v>
      </c>
      <c r="Q203" s="290" t="str">
        <f t="shared" si="155"/>
        <v>E3.P_F.MR1-MP03-1</v>
      </c>
      <c r="R203" s="422" t="s">
        <v>1228</v>
      </c>
      <c r="S203" s="314" t="s">
        <v>1229</v>
      </c>
      <c r="T203" s="687">
        <v>0.25</v>
      </c>
      <c r="U203" s="382">
        <v>1</v>
      </c>
      <c r="V203" s="381" t="s">
        <v>67</v>
      </c>
      <c r="W203" s="295">
        <v>0</v>
      </c>
      <c r="X203" s="322">
        <v>0.25</v>
      </c>
      <c r="Y203" s="315">
        <v>0.5</v>
      </c>
      <c r="Z203" s="323">
        <v>0.25</v>
      </c>
      <c r="AA203" s="383"/>
      <c r="AB203" s="384"/>
      <c r="AC203" s="384"/>
      <c r="AD203" s="384"/>
      <c r="AE203" s="384"/>
      <c r="AF203" s="384"/>
      <c r="AG203" s="384"/>
      <c r="AH203" s="384"/>
      <c r="AI203" s="384"/>
      <c r="AJ203" s="384"/>
      <c r="AK203" s="384"/>
      <c r="AL203" s="384"/>
      <c r="AM203" s="384"/>
      <c r="AN203" s="384"/>
      <c r="AO203" s="384"/>
      <c r="AP203" s="384"/>
      <c r="AQ203" s="384"/>
      <c r="AR203" s="384"/>
      <c r="AS203" s="384"/>
      <c r="AT203" s="384"/>
      <c r="AU203" s="384"/>
      <c r="AV203" s="384"/>
      <c r="AW203" s="384"/>
      <c r="AX203" s="384"/>
      <c r="AY203" s="384"/>
      <c r="AZ203" s="384"/>
      <c r="BA203" s="384"/>
      <c r="BB203" s="384"/>
      <c r="BC203" s="385"/>
      <c r="BD203" s="301" t="s">
        <v>1221</v>
      </c>
      <c r="BS203" s="89" t="s">
        <v>436</v>
      </c>
      <c r="BT203" s="89" t="s">
        <v>437</v>
      </c>
      <c r="BU203" s="90" t="s">
        <v>1226</v>
      </c>
      <c r="BV203" s="87" t="s">
        <v>1224</v>
      </c>
      <c r="DH203" s="7" t="s">
        <v>1231</v>
      </c>
      <c r="DI203" s="7" t="s">
        <v>384</v>
      </c>
      <c r="DJ203" s="7" t="s">
        <v>458</v>
      </c>
      <c r="DK203" s="7" t="s">
        <v>459</v>
      </c>
      <c r="DL203" s="7" t="s">
        <v>457</v>
      </c>
      <c r="DQ203" s="7" t="s">
        <v>1226</v>
      </c>
      <c r="DR203" s="7" t="s">
        <v>1224</v>
      </c>
      <c r="EL203" s="826" t="s">
        <v>1230</v>
      </c>
      <c r="EM203" s="318" t="s">
        <v>1228</v>
      </c>
      <c r="EN203" s="274" t="s">
        <v>1229</v>
      </c>
      <c r="EO203" s="688">
        <v>0.25</v>
      </c>
      <c r="EP203" s="386">
        <v>1</v>
      </c>
      <c r="EQ203" s="275">
        <v>0</v>
      </c>
      <c r="ER203" s="818">
        <v>0</v>
      </c>
      <c r="ES203" s="276">
        <v>0.5</v>
      </c>
      <c r="ET203" s="830">
        <v>0.5</v>
      </c>
    </row>
    <row r="204" spans="1:150" ht="61.5" customHeight="1" x14ac:dyDescent="0.2">
      <c r="A204" s="277" t="s">
        <v>90</v>
      </c>
      <c r="B204" s="430" t="s">
        <v>91</v>
      </c>
      <c r="C204" s="431" t="s">
        <v>992</v>
      </c>
      <c r="D204" s="431"/>
      <c r="E204" s="8" t="s">
        <v>718</v>
      </c>
      <c r="F204" s="281" t="str">
        <f t="shared" si="153"/>
        <v>E3.P_F</v>
      </c>
      <c r="G204" s="454" t="s">
        <v>307</v>
      </c>
      <c r="H204" s="454" t="s">
        <v>459</v>
      </c>
      <c r="I204" s="458"/>
      <c r="J204" s="459" t="s">
        <v>61</v>
      </c>
      <c r="K204" s="374" t="str">
        <f t="shared" si="154"/>
        <v>E3.P_F.MR1</v>
      </c>
      <c r="L204" s="410" t="s">
        <v>437</v>
      </c>
      <c r="M204" s="411" t="s">
        <v>1219</v>
      </c>
      <c r="N204" s="493">
        <v>0</v>
      </c>
      <c r="O204" s="413">
        <v>0.2</v>
      </c>
      <c r="P204" s="312" t="s">
        <v>112</v>
      </c>
      <c r="Q204" s="290" t="str">
        <f t="shared" si="155"/>
        <v>E3.P_F.MR1-MP04-1</v>
      </c>
      <c r="R204" s="422" t="s">
        <v>1232</v>
      </c>
      <c r="S204" s="314" t="s">
        <v>1233</v>
      </c>
      <c r="T204" s="381">
        <v>20</v>
      </c>
      <c r="U204" s="382">
        <v>20</v>
      </c>
      <c r="V204" s="381" t="s">
        <v>102</v>
      </c>
      <c r="W204" s="295">
        <v>4</v>
      </c>
      <c r="X204" s="296">
        <v>6</v>
      </c>
      <c r="Y204" s="295">
        <v>8</v>
      </c>
      <c r="Z204" s="297">
        <v>2</v>
      </c>
      <c r="AA204" s="383"/>
      <c r="AB204" s="384"/>
      <c r="AC204" s="384"/>
      <c r="AD204" s="384"/>
      <c r="AE204" s="384"/>
      <c r="AF204" s="384"/>
      <c r="AG204" s="384"/>
      <c r="AH204" s="384"/>
      <c r="AI204" s="384"/>
      <c r="AJ204" s="384"/>
      <c r="AK204" s="384"/>
      <c r="AL204" s="384"/>
      <c r="AM204" s="384"/>
      <c r="AN204" s="384"/>
      <c r="AO204" s="384"/>
      <c r="AP204" s="384"/>
      <c r="AQ204" s="384"/>
      <c r="AR204" s="384"/>
      <c r="AS204" s="384"/>
      <c r="AT204" s="384"/>
      <c r="AU204" s="384"/>
      <c r="AV204" s="384"/>
      <c r="AW204" s="384"/>
      <c r="AX204" s="384"/>
      <c r="AY204" s="384"/>
      <c r="AZ204" s="384"/>
      <c r="BA204" s="384"/>
      <c r="BB204" s="384"/>
      <c r="BC204" s="385"/>
      <c r="BD204" s="301" t="s">
        <v>1221</v>
      </c>
      <c r="BS204" s="89" t="s">
        <v>436</v>
      </c>
      <c r="BT204" s="89" t="s">
        <v>437</v>
      </c>
      <c r="BU204" s="90" t="s">
        <v>1230</v>
      </c>
      <c r="BV204" s="87" t="s">
        <v>1228</v>
      </c>
      <c r="DH204" s="7" t="s">
        <v>1235</v>
      </c>
      <c r="DI204" s="7" t="s">
        <v>384</v>
      </c>
      <c r="DJ204" s="7" t="s">
        <v>458</v>
      </c>
      <c r="DK204" s="7" t="s">
        <v>459</v>
      </c>
      <c r="DL204" s="7" t="s">
        <v>457</v>
      </c>
      <c r="DQ204" s="7" t="s">
        <v>1230</v>
      </c>
      <c r="DR204" s="7" t="s">
        <v>1228</v>
      </c>
      <c r="EL204" s="826" t="s">
        <v>1234</v>
      </c>
      <c r="EM204" s="318" t="s">
        <v>1232</v>
      </c>
      <c r="EN204" s="274" t="s">
        <v>1233</v>
      </c>
      <c r="EO204" s="386">
        <v>20</v>
      </c>
      <c r="EP204" s="386">
        <v>20</v>
      </c>
      <c r="EQ204" s="275">
        <v>4</v>
      </c>
      <c r="ER204" s="275">
        <v>6</v>
      </c>
      <c r="ES204" s="816">
        <v>6</v>
      </c>
      <c r="ET204" s="833">
        <v>4</v>
      </c>
    </row>
    <row r="205" spans="1:150" ht="58.5" customHeight="1" thickBot="1" x14ac:dyDescent="0.25">
      <c r="A205" s="277" t="s">
        <v>90</v>
      </c>
      <c r="B205" s="430" t="s">
        <v>91</v>
      </c>
      <c r="C205" s="431" t="s">
        <v>992</v>
      </c>
      <c r="D205" s="431"/>
      <c r="E205" s="8" t="s">
        <v>718</v>
      </c>
      <c r="F205" s="281" t="str">
        <f t="shared" si="153"/>
        <v>E3.P_F</v>
      </c>
      <c r="G205" s="454" t="s">
        <v>307</v>
      </c>
      <c r="H205" s="454" t="s">
        <v>459</v>
      </c>
      <c r="I205" s="464"/>
      <c r="J205" s="465" t="s">
        <v>61</v>
      </c>
      <c r="K205" s="466" t="str">
        <f t="shared" si="154"/>
        <v>E3.P_F.MR1</v>
      </c>
      <c r="L205" s="426" t="s">
        <v>437</v>
      </c>
      <c r="M205" s="427" t="s">
        <v>1219</v>
      </c>
      <c r="N205" s="499">
        <v>0</v>
      </c>
      <c r="O205" s="416">
        <v>0.2</v>
      </c>
      <c r="P205" s="347" t="s">
        <v>122</v>
      </c>
      <c r="Q205" s="348" t="str">
        <f t="shared" si="155"/>
        <v>E3.P_F.MR1-MP05-1</v>
      </c>
      <c r="R205" s="477" t="s">
        <v>1236</v>
      </c>
      <c r="S205" s="337" t="s">
        <v>1237</v>
      </c>
      <c r="T205" s="620">
        <v>1</v>
      </c>
      <c r="U205" s="621">
        <v>1</v>
      </c>
      <c r="V205" s="620" t="s">
        <v>102</v>
      </c>
      <c r="W205" s="503">
        <v>0</v>
      </c>
      <c r="X205" s="504">
        <v>0.33</v>
      </c>
      <c r="Y205" s="505">
        <v>0.33</v>
      </c>
      <c r="Z205" s="637">
        <v>0.34</v>
      </c>
      <c r="AA205" s="383"/>
      <c r="AB205" s="384"/>
      <c r="AC205" s="384"/>
      <c r="AD205" s="384"/>
      <c r="AE205" s="384"/>
      <c r="AF205" s="384"/>
      <c r="AG205" s="384"/>
      <c r="AH205" s="384"/>
      <c r="AI205" s="384"/>
      <c r="AJ205" s="384"/>
      <c r="AK205" s="384"/>
      <c r="AL205" s="384"/>
      <c r="AM205" s="384"/>
      <c r="AN205" s="384"/>
      <c r="AO205" s="384"/>
      <c r="AP205" s="384"/>
      <c r="AQ205" s="384"/>
      <c r="AR205" s="384"/>
      <c r="AS205" s="384"/>
      <c r="AT205" s="384"/>
      <c r="AU205" s="384"/>
      <c r="AV205" s="384"/>
      <c r="AW205" s="384"/>
      <c r="AX205" s="384"/>
      <c r="AY205" s="384"/>
      <c r="AZ205" s="384"/>
      <c r="BA205" s="384"/>
      <c r="BB205" s="384"/>
      <c r="BC205" s="385"/>
      <c r="BD205" s="301" t="s">
        <v>1221</v>
      </c>
      <c r="BS205" s="89" t="s">
        <v>436</v>
      </c>
      <c r="BT205" s="89" t="s">
        <v>437</v>
      </c>
      <c r="BU205" s="90" t="s">
        <v>1234</v>
      </c>
      <c r="BV205" s="87" t="s">
        <v>1232</v>
      </c>
      <c r="DH205" s="7" t="s">
        <v>1239</v>
      </c>
      <c r="DI205" s="7" t="s">
        <v>384</v>
      </c>
      <c r="DJ205" s="7" t="s">
        <v>458</v>
      </c>
      <c r="DK205" s="7" t="s">
        <v>459</v>
      </c>
      <c r="DL205" s="7" t="s">
        <v>457</v>
      </c>
      <c r="DQ205" s="7" t="s">
        <v>1234</v>
      </c>
      <c r="DR205" s="7" t="s">
        <v>1232</v>
      </c>
      <c r="EL205" s="826" t="s">
        <v>1238</v>
      </c>
      <c r="EM205" s="318" t="s">
        <v>1236</v>
      </c>
      <c r="EN205" s="274" t="s">
        <v>1237</v>
      </c>
      <c r="EO205" s="386">
        <v>1</v>
      </c>
      <c r="EP205" s="386">
        <v>1</v>
      </c>
      <c r="EQ205" s="275">
        <v>0</v>
      </c>
      <c r="ER205" s="818">
        <v>0.25</v>
      </c>
      <c r="ES205" s="818">
        <v>0.38</v>
      </c>
      <c r="ET205" s="830">
        <v>0.37</v>
      </c>
    </row>
    <row r="206" spans="1:150" ht="105.75" customHeight="1" x14ac:dyDescent="0.2">
      <c r="A206" s="277" t="s">
        <v>90</v>
      </c>
      <c r="B206" s="430" t="s">
        <v>91</v>
      </c>
      <c r="C206" s="431" t="s">
        <v>992</v>
      </c>
      <c r="D206" s="432" t="s">
        <v>1217</v>
      </c>
      <c r="E206" s="3" t="s">
        <v>752</v>
      </c>
      <c r="F206" s="433" t="str">
        <f t="shared" si="153"/>
        <v>E3.P_G</v>
      </c>
      <c r="G206" s="689" t="s">
        <v>318</v>
      </c>
      <c r="H206" s="690" t="s">
        <v>467</v>
      </c>
      <c r="I206" s="455" t="s">
        <v>1240</v>
      </c>
      <c r="J206" s="456" t="s">
        <v>61</v>
      </c>
      <c r="K206" s="457" t="str">
        <f t="shared" si="154"/>
        <v>E3.P_G.MR1</v>
      </c>
      <c r="L206" s="361" t="s">
        <v>444</v>
      </c>
      <c r="M206" s="362" t="s">
        <v>1241</v>
      </c>
      <c r="N206" s="247">
        <v>5</v>
      </c>
      <c r="O206" s="247">
        <v>5</v>
      </c>
      <c r="P206" s="365" t="s">
        <v>64</v>
      </c>
      <c r="Q206" s="366" t="str">
        <f t="shared" si="155"/>
        <v>E3.P_G.MR1-MP01-1</v>
      </c>
      <c r="R206" s="418" t="s">
        <v>1242</v>
      </c>
      <c r="S206" s="368" t="s">
        <v>1243</v>
      </c>
      <c r="T206" s="369">
        <v>0</v>
      </c>
      <c r="U206" s="370">
        <v>1</v>
      </c>
      <c r="V206" s="369" t="s">
        <v>67</v>
      </c>
      <c r="W206" s="255">
        <v>0</v>
      </c>
      <c r="X206" s="256">
        <v>0.4</v>
      </c>
      <c r="Y206" s="257">
        <v>0.3</v>
      </c>
      <c r="Z206" s="258">
        <v>0.3</v>
      </c>
      <c r="AA206" s="591">
        <v>0</v>
      </c>
      <c r="AB206" s="592">
        <v>0</v>
      </c>
      <c r="AC206" s="592">
        <v>0</v>
      </c>
      <c r="AD206" s="592">
        <v>0</v>
      </c>
      <c r="AE206" s="592">
        <v>0</v>
      </c>
      <c r="AF206" s="592">
        <v>674581000</v>
      </c>
      <c r="AG206" s="592">
        <f t="shared" ref="AG206" si="156">SUM(AA206:AF206)</f>
        <v>674581000</v>
      </c>
      <c r="AH206" s="592"/>
      <c r="AI206" s="592">
        <f>AB206*1.035</f>
        <v>0</v>
      </c>
      <c r="AJ206" s="592"/>
      <c r="AK206" s="592">
        <f>AD206*1.035</f>
        <v>0</v>
      </c>
      <c r="AL206" s="592">
        <f t="shared" ref="AL206" si="157">AE206*1.035</f>
        <v>0</v>
      </c>
      <c r="AM206" s="592">
        <v>713610000</v>
      </c>
      <c r="AN206" s="592">
        <f t="shared" ref="AN206" si="158">SUM(AH206:AM206)</f>
        <v>713610000</v>
      </c>
      <c r="AO206" s="592"/>
      <c r="AP206" s="592">
        <f t="shared" ref="AP206" si="159">AI206*1.035</f>
        <v>0</v>
      </c>
      <c r="AQ206" s="592"/>
      <c r="AR206" s="592">
        <f t="shared" ref="AR206:AS206" si="160">AK206*1.035</f>
        <v>0</v>
      </c>
      <c r="AS206" s="592">
        <f t="shared" si="160"/>
        <v>0</v>
      </c>
      <c r="AT206" s="592">
        <v>749291000</v>
      </c>
      <c r="AU206" s="592">
        <f t="shared" ref="AU206" si="161">SUM(AO206:AT206)</f>
        <v>749291000</v>
      </c>
      <c r="AV206" s="592"/>
      <c r="AW206" s="592">
        <f t="shared" ref="AW206" si="162">AP206*1.035</f>
        <v>0</v>
      </c>
      <c r="AX206" s="592"/>
      <c r="AY206" s="592">
        <f t="shared" ref="AY206:AZ206" si="163">AR206*1.035</f>
        <v>0</v>
      </c>
      <c r="AZ206" s="592">
        <f t="shared" si="163"/>
        <v>0</v>
      </c>
      <c r="BA206" s="592">
        <v>754803000</v>
      </c>
      <c r="BB206" s="592">
        <f t="shared" ref="BB206" si="164">SUM(AV206:BA206)</f>
        <v>754803000</v>
      </c>
      <c r="BC206" s="660">
        <f t="shared" ref="BC206" si="165">+BB206+AU206+AN206+AG206</f>
        <v>2892285000</v>
      </c>
      <c r="BD206" s="301" t="s">
        <v>1221</v>
      </c>
      <c r="BS206" s="89" t="s">
        <v>436</v>
      </c>
      <c r="BT206" s="89" t="s">
        <v>437</v>
      </c>
      <c r="BU206" s="90" t="s">
        <v>1238</v>
      </c>
      <c r="BV206" s="87" t="s">
        <v>1236</v>
      </c>
      <c r="DH206" s="7" t="s">
        <v>1245</v>
      </c>
      <c r="DI206" s="7" t="s">
        <v>384</v>
      </c>
      <c r="DJ206" s="7" t="s">
        <v>458</v>
      </c>
      <c r="DK206" s="7" t="s">
        <v>459</v>
      </c>
      <c r="DL206" s="7" t="s">
        <v>457</v>
      </c>
      <c r="DQ206" s="7" t="s">
        <v>1238</v>
      </c>
      <c r="DR206" s="7" t="s">
        <v>1236</v>
      </c>
      <c r="EL206" s="831" t="s">
        <v>1244</v>
      </c>
      <c r="EM206" s="318" t="s">
        <v>1242</v>
      </c>
      <c r="EN206" s="274" t="s">
        <v>1243</v>
      </c>
      <c r="EO206" s="274">
        <v>0</v>
      </c>
      <c r="EP206" s="274">
        <v>1</v>
      </c>
      <c r="EQ206" s="275">
        <v>0</v>
      </c>
      <c r="ER206" s="817">
        <v>0</v>
      </c>
      <c r="ES206" s="817">
        <v>0.5</v>
      </c>
      <c r="ET206" s="827">
        <v>0.5</v>
      </c>
    </row>
    <row r="207" spans="1:150" ht="54.75" customHeight="1" x14ac:dyDescent="0.2">
      <c r="A207" s="277" t="s">
        <v>90</v>
      </c>
      <c r="B207" s="430" t="s">
        <v>91</v>
      </c>
      <c r="C207" s="431" t="s">
        <v>992</v>
      </c>
      <c r="D207" s="431"/>
      <c r="E207" s="8" t="s">
        <v>752</v>
      </c>
      <c r="F207" s="281" t="str">
        <f t="shared" si="153"/>
        <v>E3.P_G</v>
      </c>
      <c r="G207" s="691" t="s">
        <v>318</v>
      </c>
      <c r="H207" s="691" t="s">
        <v>467</v>
      </c>
      <c r="I207" s="458"/>
      <c r="J207" s="459" t="s">
        <v>61</v>
      </c>
      <c r="K207" s="374" t="str">
        <f t="shared" si="154"/>
        <v>E3.P_G.MR1</v>
      </c>
      <c r="L207" s="410" t="s">
        <v>444</v>
      </c>
      <c r="M207" s="411" t="s">
        <v>1241</v>
      </c>
      <c r="N207" s="288">
        <v>5</v>
      </c>
      <c r="O207" s="288">
        <v>5</v>
      </c>
      <c r="P207" s="377" t="s">
        <v>87</v>
      </c>
      <c r="Q207" s="378" t="str">
        <f t="shared" si="155"/>
        <v>E3.P_G.MR1-MP02-1</v>
      </c>
      <c r="R207" s="422" t="s">
        <v>1246</v>
      </c>
      <c r="S207" s="314" t="s">
        <v>874</v>
      </c>
      <c r="T207" s="293">
        <v>1</v>
      </c>
      <c r="U207" s="294">
        <v>1</v>
      </c>
      <c r="V207" s="293" t="s">
        <v>102</v>
      </c>
      <c r="W207" s="315">
        <v>0.2</v>
      </c>
      <c r="X207" s="330">
        <v>0.3</v>
      </c>
      <c r="Y207" s="315">
        <v>0.3</v>
      </c>
      <c r="Z207" s="316">
        <v>0.2</v>
      </c>
      <c r="AA207" s="298"/>
      <c r="AB207" s="299"/>
      <c r="AC207" s="299"/>
      <c r="AD207" s="299"/>
      <c r="AE207" s="299"/>
      <c r="AF207" s="299"/>
      <c r="AG207" s="299"/>
      <c r="AH207" s="299"/>
      <c r="AI207" s="299"/>
      <c r="AJ207" s="299"/>
      <c r="AK207" s="299"/>
      <c r="AL207" s="299"/>
      <c r="AM207" s="299"/>
      <c r="AN207" s="299"/>
      <c r="AO207" s="299"/>
      <c r="AP207" s="299"/>
      <c r="AQ207" s="299"/>
      <c r="AR207" s="299"/>
      <c r="AS207" s="299"/>
      <c r="AT207" s="299"/>
      <c r="AU207" s="299"/>
      <c r="AV207" s="299"/>
      <c r="AW207" s="299"/>
      <c r="AX207" s="299"/>
      <c r="AY207" s="299"/>
      <c r="AZ207" s="299"/>
      <c r="BA207" s="299"/>
      <c r="BB207" s="299"/>
      <c r="BC207" s="300"/>
      <c r="BD207" s="301" t="s">
        <v>1221</v>
      </c>
      <c r="BS207" s="87" t="s">
        <v>443</v>
      </c>
      <c r="BT207" s="87" t="s">
        <v>444</v>
      </c>
      <c r="BU207" s="95" t="s">
        <v>1244</v>
      </c>
      <c r="BV207" s="87" t="s">
        <v>1242</v>
      </c>
      <c r="DH207" s="7" t="s">
        <v>1248</v>
      </c>
      <c r="DI207" s="7" t="s">
        <v>384</v>
      </c>
      <c r="DJ207" s="7" t="s">
        <v>466</v>
      </c>
      <c r="DK207" s="7" t="s">
        <v>467</v>
      </c>
      <c r="DL207" s="7" t="s">
        <v>465</v>
      </c>
      <c r="DQ207" s="7" t="s">
        <v>1244</v>
      </c>
      <c r="DR207" s="7" t="s">
        <v>1242</v>
      </c>
      <c r="EL207" s="831" t="s">
        <v>1247</v>
      </c>
      <c r="EM207" s="318" t="s">
        <v>1246</v>
      </c>
      <c r="EN207" s="274" t="s">
        <v>874</v>
      </c>
      <c r="EO207" s="274">
        <v>1</v>
      </c>
      <c r="EP207" s="274">
        <v>1</v>
      </c>
      <c r="EQ207" s="276">
        <v>0.2</v>
      </c>
      <c r="ER207" s="276">
        <v>0.3</v>
      </c>
      <c r="ES207" s="276">
        <v>0.3</v>
      </c>
      <c r="ET207" s="832">
        <v>0.2</v>
      </c>
    </row>
    <row r="208" spans="1:150" ht="53.25" customHeight="1" x14ac:dyDescent="0.2">
      <c r="A208" s="277" t="s">
        <v>90</v>
      </c>
      <c r="B208" s="430" t="s">
        <v>91</v>
      </c>
      <c r="C208" s="431" t="s">
        <v>992</v>
      </c>
      <c r="D208" s="431"/>
      <c r="E208" s="8" t="s">
        <v>752</v>
      </c>
      <c r="F208" s="281" t="str">
        <f t="shared" si="153"/>
        <v>E3.P_G</v>
      </c>
      <c r="G208" s="691" t="s">
        <v>318</v>
      </c>
      <c r="H208" s="691" t="s">
        <v>467</v>
      </c>
      <c r="I208" s="458"/>
      <c r="J208" s="459" t="s">
        <v>61</v>
      </c>
      <c r="K208" s="374" t="str">
        <f t="shared" si="154"/>
        <v>E3.P_G.MR1</v>
      </c>
      <c r="L208" s="410" t="s">
        <v>444</v>
      </c>
      <c r="M208" s="411" t="s">
        <v>1241</v>
      </c>
      <c r="N208" s="288">
        <v>5</v>
      </c>
      <c r="O208" s="288">
        <v>5</v>
      </c>
      <c r="P208" s="377" t="s">
        <v>99</v>
      </c>
      <c r="Q208" s="378" t="str">
        <f t="shared" si="155"/>
        <v>E3.P_G.MR1-MP03-1</v>
      </c>
      <c r="R208" s="422" t="s">
        <v>1249</v>
      </c>
      <c r="S208" s="314" t="s">
        <v>1250</v>
      </c>
      <c r="T208" s="381">
        <v>24</v>
      </c>
      <c r="U208" s="382">
        <v>80</v>
      </c>
      <c r="V208" s="381" t="s">
        <v>67</v>
      </c>
      <c r="W208" s="295">
        <v>0</v>
      </c>
      <c r="X208" s="296">
        <v>30</v>
      </c>
      <c r="Y208" s="295">
        <v>30</v>
      </c>
      <c r="Z208" s="297">
        <v>20</v>
      </c>
      <c r="AA208" s="383"/>
      <c r="AB208" s="384"/>
      <c r="AC208" s="384"/>
      <c r="AD208" s="384"/>
      <c r="AE208" s="384"/>
      <c r="AF208" s="384"/>
      <c r="AG208" s="384"/>
      <c r="AH208" s="384"/>
      <c r="AI208" s="384"/>
      <c r="AJ208" s="384"/>
      <c r="AK208" s="384"/>
      <c r="AL208" s="384"/>
      <c r="AM208" s="384"/>
      <c r="AN208" s="384"/>
      <c r="AO208" s="384"/>
      <c r="AP208" s="384"/>
      <c r="AQ208" s="384"/>
      <c r="AR208" s="384"/>
      <c r="AS208" s="384"/>
      <c r="AT208" s="384"/>
      <c r="AU208" s="384"/>
      <c r="AV208" s="384"/>
      <c r="AW208" s="384"/>
      <c r="AX208" s="384"/>
      <c r="AY208" s="384"/>
      <c r="AZ208" s="384"/>
      <c r="BA208" s="384"/>
      <c r="BB208" s="384"/>
      <c r="BC208" s="385"/>
      <c r="BD208" s="301" t="s">
        <v>1221</v>
      </c>
      <c r="BS208" s="89" t="s">
        <v>443</v>
      </c>
      <c r="BT208" s="89" t="s">
        <v>444</v>
      </c>
      <c r="BU208" s="95" t="s">
        <v>1247</v>
      </c>
      <c r="BV208" s="87" t="s">
        <v>1246</v>
      </c>
      <c r="DH208" s="7" t="s">
        <v>1252</v>
      </c>
      <c r="DI208" s="7" t="s">
        <v>384</v>
      </c>
      <c r="DJ208" s="7" t="s">
        <v>466</v>
      </c>
      <c r="DK208" s="7" t="s">
        <v>467</v>
      </c>
      <c r="DL208" s="7" t="s">
        <v>465</v>
      </c>
      <c r="DQ208" s="7" t="s">
        <v>1247</v>
      </c>
      <c r="DR208" s="7" t="s">
        <v>1246</v>
      </c>
      <c r="EL208" s="831" t="s">
        <v>1251</v>
      </c>
      <c r="EM208" s="318" t="s">
        <v>1249</v>
      </c>
      <c r="EN208" s="274" t="s">
        <v>1250</v>
      </c>
      <c r="EO208" s="386">
        <v>24</v>
      </c>
      <c r="EP208" s="386">
        <v>80</v>
      </c>
      <c r="EQ208" s="275">
        <v>0</v>
      </c>
      <c r="ER208" s="816">
        <v>4</v>
      </c>
      <c r="ES208" s="816">
        <v>26</v>
      </c>
      <c r="ET208" s="833">
        <v>26</v>
      </c>
    </row>
    <row r="209" spans="1:152" ht="50.25" customHeight="1" x14ac:dyDescent="0.2">
      <c r="A209" s="277" t="s">
        <v>90</v>
      </c>
      <c r="B209" s="430" t="s">
        <v>91</v>
      </c>
      <c r="C209" s="431" t="s">
        <v>992</v>
      </c>
      <c r="D209" s="431"/>
      <c r="E209" s="8" t="s">
        <v>752</v>
      </c>
      <c r="F209" s="281" t="str">
        <f t="shared" si="153"/>
        <v>E3.P_G</v>
      </c>
      <c r="G209" s="691" t="s">
        <v>318</v>
      </c>
      <c r="H209" s="691" t="s">
        <v>467</v>
      </c>
      <c r="I209" s="458"/>
      <c r="J209" s="459" t="s">
        <v>61</v>
      </c>
      <c r="K209" s="374" t="str">
        <f t="shared" si="154"/>
        <v>E3.P_G.MR1</v>
      </c>
      <c r="L209" s="410" t="s">
        <v>444</v>
      </c>
      <c r="M209" s="411" t="s">
        <v>1241</v>
      </c>
      <c r="N209" s="288">
        <v>5</v>
      </c>
      <c r="O209" s="288">
        <v>5</v>
      </c>
      <c r="P209" s="377" t="s">
        <v>112</v>
      </c>
      <c r="Q209" s="378" t="str">
        <f t="shared" si="155"/>
        <v>E3.P_G.MR1-MP04-1</v>
      </c>
      <c r="R209" s="422" t="s">
        <v>1253</v>
      </c>
      <c r="S209" s="314" t="s">
        <v>1254</v>
      </c>
      <c r="T209" s="381">
        <v>51</v>
      </c>
      <c r="U209" s="382">
        <v>65</v>
      </c>
      <c r="V209" s="381" t="s">
        <v>67</v>
      </c>
      <c r="W209" s="295">
        <v>0</v>
      </c>
      <c r="X209" s="296">
        <v>5</v>
      </c>
      <c r="Y209" s="295">
        <v>6</v>
      </c>
      <c r="Z209" s="297">
        <v>3</v>
      </c>
      <c r="AA209" s="383"/>
      <c r="AB209" s="384"/>
      <c r="AC209" s="384"/>
      <c r="AD209" s="384"/>
      <c r="AE209" s="384"/>
      <c r="AF209" s="384"/>
      <c r="AG209" s="384"/>
      <c r="AH209" s="384"/>
      <c r="AI209" s="384"/>
      <c r="AJ209" s="384"/>
      <c r="AK209" s="384"/>
      <c r="AL209" s="384"/>
      <c r="AM209" s="384"/>
      <c r="AN209" s="384"/>
      <c r="AO209" s="384"/>
      <c r="AP209" s="384"/>
      <c r="AQ209" s="384"/>
      <c r="AR209" s="384"/>
      <c r="AS209" s="384"/>
      <c r="AT209" s="384"/>
      <c r="AU209" s="384"/>
      <c r="AV209" s="384"/>
      <c r="AW209" s="384"/>
      <c r="AX209" s="384"/>
      <c r="AY209" s="384"/>
      <c r="AZ209" s="384"/>
      <c r="BA209" s="384"/>
      <c r="BB209" s="384"/>
      <c r="BC209" s="385"/>
      <c r="BD209" s="301" t="s">
        <v>1221</v>
      </c>
      <c r="BS209" s="89" t="s">
        <v>443</v>
      </c>
      <c r="BT209" s="89" t="s">
        <v>444</v>
      </c>
      <c r="BU209" s="95" t="s">
        <v>1251</v>
      </c>
      <c r="BV209" s="87" t="s">
        <v>1249</v>
      </c>
      <c r="DH209" s="7" t="s">
        <v>1256</v>
      </c>
      <c r="DI209" s="7" t="s">
        <v>384</v>
      </c>
      <c r="DJ209" s="7" t="s">
        <v>466</v>
      </c>
      <c r="DK209" s="7" t="s">
        <v>467</v>
      </c>
      <c r="DL209" s="7" t="s">
        <v>465</v>
      </c>
      <c r="DQ209" s="7" t="s">
        <v>1251</v>
      </c>
      <c r="DR209" s="7" t="s">
        <v>1249</v>
      </c>
      <c r="EL209" s="831" t="s">
        <v>1255</v>
      </c>
      <c r="EM209" s="318" t="s">
        <v>1253</v>
      </c>
      <c r="EN209" s="274" t="s">
        <v>1254</v>
      </c>
      <c r="EO209" s="840">
        <v>51</v>
      </c>
      <c r="EP209" s="840">
        <v>65</v>
      </c>
      <c r="EQ209" s="811">
        <v>0</v>
      </c>
      <c r="ER209" s="816">
        <v>3</v>
      </c>
      <c r="ES209" s="811">
        <v>6</v>
      </c>
      <c r="ET209" s="833">
        <v>5</v>
      </c>
      <c r="EV209" s="661"/>
    </row>
    <row r="210" spans="1:152" ht="40.5" customHeight="1" thickBot="1" x14ac:dyDescent="0.25">
      <c r="A210" s="277" t="s">
        <v>90</v>
      </c>
      <c r="B210" s="430" t="s">
        <v>91</v>
      </c>
      <c r="C210" s="431" t="s">
        <v>992</v>
      </c>
      <c r="D210" s="431"/>
      <c r="E210" s="8" t="s">
        <v>752</v>
      </c>
      <c r="F210" s="281" t="str">
        <f t="shared" si="153"/>
        <v>E3.P_G</v>
      </c>
      <c r="G210" s="692" t="s">
        <v>318</v>
      </c>
      <c r="H210" s="692" t="s">
        <v>467</v>
      </c>
      <c r="I210" s="464"/>
      <c r="J210" s="465" t="s">
        <v>61</v>
      </c>
      <c r="K210" s="466" t="str">
        <f t="shared" si="154"/>
        <v>E3.P_G.MR1</v>
      </c>
      <c r="L210" s="426" t="s">
        <v>444</v>
      </c>
      <c r="M210" s="427" t="s">
        <v>1241</v>
      </c>
      <c r="N210" s="428">
        <v>5</v>
      </c>
      <c r="O210" s="428">
        <v>5</v>
      </c>
      <c r="P210" s="391" t="s">
        <v>122</v>
      </c>
      <c r="Q210" s="392" t="str">
        <f t="shared" si="155"/>
        <v>E3.P_G.MR1-MP05-1</v>
      </c>
      <c r="R210" s="477" t="s">
        <v>1257</v>
      </c>
      <c r="S210" s="337" t="s">
        <v>1258</v>
      </c>
      <c r="T210" s="620">
        <v>0</v>
      </c>
      <c r="U210" s="621">
        <v>1</v>
      </c>
      <c r="V210" s="393" t="s">
        <v>67</v>
      </c>
      <c r="W210" s="353">
        <v>0</v>
      </c>
      <c r="X210" s="622">
        <v>0.2</v>
      </c>
      <c r="Y210" s="403">
        <v>0.5</v>
      </c>
      <c r="Z210" s="404">
        <v>0.3</v>
      </c>
      <c r="AA210" s="383"/>
      <c r="AB210" s="384"/>
      <c r="AC210" s="384"/>
      <c r="AD210" s="384"/>
      <c r="AE210" s="384"/>
      <c r="AF210" s="384"/>
      <c r="AG210" s="384"/>
      <c r="AH210" s="384"/>
      <c r="AI210" s="384"/>
      <c r="AJ210" s="384"/>
      <c r="AK210" s="384"/>
      <c r="AL210" s="384"/>
      <c r="AM210" s="384"/>
      <c r="AN210" s="384"/>
      <c r="AO210" s="384"/>
      <c r="AP210" s="384"/>
      <c r="AQ210" s="384"/>
      <c r="AR210" s="384"/>
      <c r="AS210" s="384"/>
      <c r="AT210" s="384"/>
      <c r="AU210" s="384"/>
      <c r="AV210" s="384"/>
      <c r="AW210" s="384"/>
      <c r="AX210" s="384"/>
      <c r="AY210" s="384"/>
      <c r="AZ210" s="384"/>
      <c r="BA210" s="384"/>
      <c r="BB210" s="384"/>
      <c r="BC210" s="385"/>
      <c r="BD210" s="301" t="s">
        <v>1221</v>
      </c>
      <c r="BS210" s="89" t="s">
        <v>443</v>
      </c>
      <c r="BT210" s="89" t="s">
        <v>444</v>
      </c>
      <c r="BU210" s="95" t="s">
        <v>1255</v>
      </c>
      <c r="BV210" s="87" t="s">
        <v>1253</v>
      </c>
      <c r="DH210" s="7" t="s">
        <v>1260</v>
      </c>
      <c r="DI210" s="7" t="s">
        <v>384</v>
      </c>
      <c r="DJ210" s="7" t="s">
        <v>466</v>
      </c>
      <c r="DK210" s="7" t="s">
        <v>467</v>
      </c>
      <c r="DL210" s="7" t="s">
        <v>465</v>
      </c>
      <c r="DQ210" s="7" t="s">
        <v>1255</v>
      </c>
      <c r="DR210" s="7" t="s">
        <v>1253</v>
      </c>
      <c r="EL210" s="831" t="s">
        <v>1259</v>
      </c>
      <c r="EM210" s="318" t="s">
        <v>1257</v>
      </c>
      <c r="EN210" s="274" t="s">
        <v>1258</v>
      </c>
      <c r="EO210" s="386">
        <v>0</v>
      </c>
      <c r="EP210" s="386">
        <v>1</v>
      </c>
      <c r="EQ210" s="275">
        <v>0</v>
      </c>
      <c r="ER210" s="276">
        <v>0.2</v>
      </c>
      <c r="ES210" s="276">
        <v>0.5</v>
      </c>
      <c r="ET210" s="832">
        <v>0.3</v>
      </c>
    </row>
    <row r="211" spans="1:152" ht="156" customHeight="1" x14ac:dyDescent="0.2">
      <c r="A211" s="277" t="s">
        <v>90</v>
      </c>
      <c r="B211" s="430" t="s">
        <v>91</v>
      </c>
      <c r="C211" s="431" t="s">
        <v>992</v>
      </c>
      <c r="D211" s="432" t="s">
        <v>1217</v>
      </c>
      <c r="E211" s="3" t="s">
        <v>772</v>
      </c>
      <c r="F211" s="433" t="str">
        <f t="shared" si="153"/>
        <v>E3.P_H</v>
      </c>
      <c r="G211" s="693" t="s">
        <v>332</v>
      </c>
      <c r="H211" s="694" t="s">
        <v>475</v>
      </c>
      <c r="I211" s="695" t="s">
        <v>1261</v>
      </c>
      <c r="J211" s="456" t="s">
        <v>61</v>
      </c>
      <c r="K211" s="457" t="str">
        <f t="shared" si="154"/>
        <v>E3.P_H.MR1</v>
      </c>
      <c r="L211" s="361" t="s">
        <v>455</v>
      </c>
      <c r="M211" s="362" t="s">
        <v>1262</v>
      </c>
      <c r="N211" s="363">
        <v>41</v>
      </c>
      <c r="O211" s="247">
        <v>341</v>
      </c>
      <c r="P211" s="365" t="s">
        <v>64</v>
      </c>
      <c r="Q211" s="366" t="str">
        <f t="shared" si="155"/>
        <v>E3.P_H.MR1-MP01-1</v>
      </c>
      <c r="R211" s="623" t="s">
        <v>1263</v>
      </c>
      <c r="S211" s="521" t="s">
        <v>1264</v>
      </c>
      <c r="T211" s="522">
        <v>1</v>
      </c>
      <c r="U211" s="523">
        <v>1</v>
      </c>
      <c r="V211" s="522" t="s">
        <v>102</v>
      </c>
      <c r="W211" s="524">
        <v>0</v>
      </c>
      <c r="X211" s="627">
        <v>0.5</v>
      </c>
      <c r="Y211" s="626">
        <v>0.4</v>
      </c>
      <c r="Z211" s="628">
        <v>0.1</v>
      </c>
      <c r="AA211" s="591">
        <v>50000000</v>
      </c>
      <c r="AB211" s="592">
        <v>0</v>
      </c>
      <c r="AC211" s="592">
        <v>1450000000</v>
      </c>
      <c r="AD211" s="592">
        <v>0</v>
      </c>
      <c r="AE211" s="592">
        <v>0</v>
      </c>
      <c r="AF211" s="592">
        <v>0</v>
      </c>
      <c r="AG211" s="592">
        <f t="shared" ref="AG211" si="166">SUM(AA211:AF211)</f>
        <v>1500000000</v>
      </c>
      <c r="AH211" s="592">
        <v>145000000</v>
      </c>
      <c r="AI211" s="592">
        <f>+AB211</f>
        <v>0</v>
      </c>
      <c r="AJ211" s="592">
        <v>950500000</v>
      </c>
      <c r="AK211" s="592">
        <f t="shared" ref="AK211:AM211" si="167">+AD211</f>
        <v>0</v>
      </c>
      <c r="AL211" s="592">
        <f t="shared" si="167"/>
        <v>0</v>
      </c>
      <c r="AM211" s="592">
        <f t="shared" si="167"/>
        <v>0</v>
      </c>
      <c r="AN211" s="592">
        <f t="shared" ref="AN211" si="168">SUM(AH211:AM211)</f>
        <v>1095500000</v>
      </c>
      <c r="AO211" s="592">
        <v>115500000</v>
      </c>
      <c r="AP211" s="592">
        <f>+AI211</f>
        <v>0</v>
      </c>
      <c r="AQ211" s="592">
        <v>1474500000</v>
      </c>
      <c r="AR211" s="592">
        <f>+AK211</f>
        <v>0</v>
      </c>
      <c r="AS211" s="592">
        <f>+AL211</f>
        <v>0</v>
      </c>
      <c r="AT211" s="592">
        <f>+AM211</f>
        <v>0</v>
      </c>
      <c r="AU211" s="592">
        <f t="shared" ref="AU211" si="169">SUM(AO211:AT211)</f>
        <v>1590000000</v>
      </c>
      <c r="AV211" s="592">
        <v>170000000</v>
      </c>
      <c r="AW211" s="592">
        <f>+AP211</f>
        <v>0</v>
      </c>
      <c r="AX211" s="592">
        <v>450000000</v>
      </c>
      <c r="AY211" s="592">
        <f>+AR211</f>
        <v>0</v>
      </c>
      <c r="AZ211" s="592">
        <f>+AS211</f>
        <v>0</v>
      </c>
      <c r="BA211" s="592">
        <v>0</v>
      </c>
      <c r="BB211" s="592">
        <f t="shared" ref="BB211" si="170">SUM(AV211:BA211)</f>
        <v>620000000</v>
      </c>
      <c r="BC211" s="660">
        <f t="shared" ref="BC211" si="171">+BB211+AU211+AN211+AG211</f>
        <v>4805500000</v>
      </c>
      <c r="BD211" s="301" t="s">
        <v>1221</v>
      </c>
      <c r="BS211" s="89" t="s">
        <v>443</v>
      </c>
      <c r="BT211" s="89" t="s">
        <v>444</v>
      </c>
      <c r="BU211" s="95" t="s">
        <v>1259</v>
      </c>
      <c r="BV211" s="87" t="s">
        <v>1257</v>
      </c>
      <c r="DH211" s="7" t="s">
        <v>1266</v>
      </c>
      <c r="DI211" s="7" t="s">
        <v>384</v>
      </c>
      <c r="DJ211" s="7" t="s">
        <v>466</v>
      </c>
      <c r="DK211" s="7" t="s">
        <v>467</v>
      </c>
      <c r="DL211" s="7" t="s">
        <v>465</v>
      </c>
      <c r="DQ211" s="7" t="s">
        <v>1259</v>
      </c>
      <c r="DR211" s="7" t="s">
        <v>1257</v>
      </c>
      <c r="EL211" s="831" t="s">
        <v>1265</v>
      </c>
      <c r="EM211" s="318" t="s">
        <v>1263</v>
      </c>
      <c r="EN211" s="274" t="s">
        <v>1264</v>
      </c>
      <c r="EO211" s="274">
        <v>1</v>
      </c>
      <c r="EP211" s="274">
        <v>1</v>
      </c>
      <c r="EQ211" s="275">
        <v>0</v>
      </c>
      <c r="ER211" s="818">
        <v>0.25</v>
      </c>
      <c r="ES211" s="817">
        <v>0.5</v>
      </c>
      <c r="ET211" s="830">
        <v>0.25</v>
      </c>
    </row>
    <row r="212" spans="1:152" ht="87.75" customHeight="1" x14ac:dyDescent="0.2">
      <c r="A212" s="277" t="s">
        <v>90</v>
      </c>
      <c r="B212" s="430" t="s">
        <v>91</v>
      </c>
      <c r="C212" s="431" t="s">
        <v>992</v>
      </c>
      <c r="D212" s="431"/>
      <c r="E212" s="8" t="s">
        <v>772</v>
      </c>
      <c r="F212" s="281" t="str">
        <f t="shared" si="153"/>
        <v>E3.P_H</v>
      </c>
      <c r="G212" s="691" t="s">
        <v>332</v>
      </c>
      <c r="H212" s="691" t="s">
        <v>475</v>
      </c>
      <c r="I212" s="458"/>
      <c r="J212" s="459" t="s">
        <v>61</v>
      </c>
      <c r="K212" s="374" t="str">
        <f t="shared" si="154"/>
        <v>E3.P_H.MR1</v>
      </c>
      <c r="L212" s="410" t="s">
        <v>455</v>
      </c>
      <c r="M212" s="411" t="s">
        <v>1262</v>
      </c>
      <c r="N212" s="375">
        <v>41</v>
      </c>
      <c r="O212" s="288">
        <v>341</v>
      </c>
      <c r="P212" s="378" t="s">
        <v>87</v>
      </c>
      <c r="Q212" s="378" t="str">
        <f t="shared" si="155"/>
        <v>E3.P_H.MR1-MP02-1</v>
      </c>
      <c r="R212" s="629" t="s">
        <v>1267</v>
      </c>
      <c r="S212" s="530" t="s">
        <v>1268</v>
      </c>
      <c r="T212" s="531">
        <v>0</v>
      </c>
      <c r="U212" s="532">
        <v>1</v>
      </c>
      <c r="V212" s="531" t="s">
        <v>67</v>
      </c>
      <c r="W212" s="535">
        <v>0</v>
      </c>
      <c r="X212" s="547">
        <v>0.35</v>
      </c>
      <c r="Y212" s="546">
        <v>0.35</v>
      </c>
      <c r="Z212" s="542">
        <v>0.3</v>
      </c>
      <c r="AA212" s="537"/>
      <c r="AB212" s="538"/>
      <c r="AC212" s="538"/>
      <c r="AD212" s="538"/>
      <c r="AE212" s="538"/>
      <c r="AF212" s="538"/>
      <c r="AG212" s="538"/>
      <c r="AH212" s="538"/>
      <c r="AI212" s="538"/>
      <c r="AJ212" s="538"/>
      <c r="AK212" s="538"/>
      <c r="AL212" s="538"/>
      <c r="AM212" s="538"/>
      <c r="AN212" s="538"/>
      <c r="AO212" s="538"/>
      <c r="AP212" s="538"/>
      <c r="AQ212" s="538"/>
      <c r="AR212" s="538"/>
      <c r="AS212" s="538"/>
      <c r="AT212" s="538"/>
      <c r="AU212" s="538"/>
      <c r="AV212" s="538"/>
      <c r="AW212" s="538"/>
      <c r="AX212" s="538"/>
      <c r="AY212" s="538"/>
      <c r="AZ212" s="538"/>
      <c r="BA212" s="538"/>
      <c r="BB212" s="538"/>
      <c r="BC212" s="539"/>
      <c r="BD212" s="301" t="s">
        <v>1221</v>
      </c>
      <c r="BS212" s="87" t="s">
        <v>454</v>
      </c>
      <c r="BT212" s="87" t="s">
        <v>455</v>
      </c>
      <c r="BU212" s="90" t="s">
        <v>1265</v>
      </c>
      <c r="BV212" s="87" t="s">
        <v>1263</v>
      </c>
      <c r="DH212" s="7" t="s">
        <v>1270</v>
      </c>
      <c r="DI212" s="7" t="s">
        <v>384</v>
      </c>
      <c r="DJ212" s="7" t="s">
        <v>474</v>
      </c>
      <c r="DK212" s="7" t="s">
        <v>475</v>
      </c>
      <c r="DL212" s="7" t="s">
        <v>473</v>
      </c>
      <c r="DQ212" s="7" t="s">
        <v>1265</v>
      </c>
      <c r="DR212" s="7" t="s">
        <v>1263</v>
      </c>
      <c r="EL212" s="831" t="s">
        <v>1269</v>
      </c>
      <c r="EM212" s="318" t="s">
        <v>1267</v>
      </c>
      <c r="EN212" s="274" t="s">
        <v>1268</v>
      </c>
      <c r="EO212" s="274">
        <v>0</v>
      </c>
      <c r="EP212" s="274">
        <v>1</v>
      </c>
      <c r="EQ212" s="276">
        <v>0.1</v>
      </c>
      <c r="ER212" s="818">
        <v>0.9</v>
      </c>
      <c r="ES212" s="329">
        <v>0</v>
      </c>
      <c r="ET212" s="832">
        <v>0</v>
      </c>
    </row>
    <row r="213" spans="1:152" ht="51" customHeight="1" x14ac:dyDescent="0.2">
      <c r="A213" s="277" t="s">
        <v>90</v>
      </c>
      <c r="B213" s="430" t="s">
        <v>91</v>
      </c>
      <c r="C213" s="431" t="s">
        <v>992</v>
      </c>
      <c r="D213" s="431"/>
      <c r="E213" s="8" t="s">
        <v>772</v>
      </c>
      <c r="F213" s="281" t="str">
        <f t="shared" si="153"/>
        <v>E3.P_H</v>
      </c>
      <c r="G213" s="691" t="s">
        <v>332</v>
      </c>
      <c r="H213" s="691" t="s">
        <v>475</v>
      </c>
      <c r="I213" s="458"/>
      <c r="J213" s="459" t="s">
        <v>61</v>
      </c>
      <c r="K213" s="374" t="str">
        <f t="shared" si="154"/>
        <v>E3.P_H.MR1</v>
      </c>
      <c r="L213" s="410" t="s">
        <v>455</v>
      </c>
      <c r="M213" s="411" t="s">
        <v>1262</v>
      </c>
      <c r="N213" s="375">
        <v>41</v>
      </c>
      <c r="O213" s="288">
        <v>341</v>
      </c>
      <c r="P213" s="378" t="s">
        <v>1271</v>
      </c>
      <c r="Q213" s="378" t="str">
        <f t="shared" si="155"/>
        <v>E3.P_H.MR1-MP02-2</v>
      </c>
      <c r="R213" s="629" t="s">
        <v>1267</v>
      </c>
      <c r="S213" s="530" t="s">
        <v>1272</v>
      </c>
      <c r="T213" s="531">
        <v>0</v>
      </c>
      <c r="U213" s="532">
        <v>1</v>
      </c>
      <c r="V213" s="531" t="s">
        <v>67</v>
      </c>
      <c r="W213" s="546">
        <v>0.25</v>
      </c>
      <c r="X213" s="547">
        <v>0.25</v>
      </c>
      <c r="Y213" s="546">
        <v>0.25</v>
      </c>
      <c r="Z213" s="548">
        <v>0.25</v>
      </c>
      <c r="AA213" s="537"/>
      <c r="AB213" s="538"/>
      <c r="AC213" s="538"/>
      <c r="AD213" s="538"/>
      <c r="AE213" s="538"/>
      <c r="AF213" s="538"/>
      <c r="AG213" s="538"/>
      <c r="AH213" s="538"/>
      <c r="AI213" s="538"/>
      <c r="AJ213" s="538"/>
      <c r="AK213" s="538"/>
      <c r="AL213" s="538"/>
      <c r="AM213" s="538"/>
      <c r="AN213" s="538"/>
      <c r="AO213" s="538"/>
      <c r="AP213" s="538"/>
      <c r="AQ213" s="538"/>
      <c r="AR213" s="538"/>
      <c r="AS213" s="538"/>
      <c r="AT213" s="538"/>
      <c r="AU213" s="538"/>
      <c r="AV213" s="538"/>
      <c r="AW213" s="538"/>
      <c r="AX213" s="538"/>
      <c r="AY213" s="538"/>
      <c r="AZ213" s="538"/>
      <c r="BA213" s="538"/>
      <c r="BB213" s="538"/>
      <c r="BC213" s="539"/>
      <c r="BD213" s="301" t="s">
        <v>1221</v>
      </c>
      <c r="BS213" s="89" t="s">
        <v>454</v>
      </c>
      <c r="BT213" s="89" t="s">
        <v>455</v>
      </c>
      <c r="BU213" s="90" t="s">
        <v>1269</v>
      </c>
      <c r="BV213" s="87" t="s">
        <v>1267</v>
      </c>
      <c r="DH213" s="7" t="s">
        <v>1274</v>
      </c>
      <c r="DI213" s="7" t="s">
        <v>384</v>
      </c>
      <c r="DJ213" s="7" t="s">
        <v>474</v>
      </c>
      <c r="DK213" s="7" t="s">
        <v>475</v>
      </c>
      <c r="DL213" s="7" t="s">
        <v>473</v>
      </c>
      <c r="DQ213" s="7" t="s">
        <v>1269</v>
      </c>
      <c r="DR213" s="7" t="s">
        <v>1267</v>
      </c>
      <c r="EL213" s="831" t="s">
        <v>1273</v>
      </c>
      <c r="EM213" s="318" t="s">
        <v>1267</v>
      </c>
      <c r="EN213" s="274" t="s">
        <v>1272</v>
      </c>
      <c r="EO213" s="274">
        <v>0</v>
      </c>
      <c r="EP213" s="812">
        <v>1</v>
      </c>
      <c r="EQ213" s="814">
        <v>0</v>
      </c>
      <c r="ER213" s="818">
        <v>0.3</v>
      </c>
      <c r="ES213" s="814">
        <v>0.35</v>
      </c>
      <c r="ET213" s="850">
        <v>0.35</v>
      </c>
    </row>
    <row r="214" spans="1:152" ht="38.25" customHeight="1" x14ac:dyDescent="0.2">
      <c r="A214" s="277" t="s">
        <v>90</v>
      </c>
      <c r="B214" s="430" t="s">
        <v>91</v>
      </c>
      <c r="C214" s="431" t="s">
        <v>992</v>
      </c>
      <c r="D214" s="431"/>
      <c r="E214" s="8" t="s">
        <v>772</v>
      </c>
      <c r="F214" s="281" t="str">
        <f t="shared" si="153"/>
        <v>E3.P_H</v>
      </c>
      <c r="G214" s="691" t="s">
        <v>332</v>
      </c>
      <c r="H214" s="691" t="s">
        <v>475</v>
      </c>
      <c r="I214" s="458"/>
      <c r="J214" s="459" t="s">
        <v>61</v>
      </c>
      <c r="K214" s="374" t="str">
        <f t="shared" si="154"/>
        <v>E3.P_H.MR1</v>
      </c>
      <c r="L214" s="410" t="s">
        <v>455</v>
      </c>
      <c r="M214" s="411" t="s">
        <v>1262</v>
      </c>
      <c r="N214" s="375">
        <v>41</v>
      </c>
      <c r="O214" s="288">
        <v>341</v>
      </c>
      <c r="P214" s="377" t="s">
        <v>99</v>
      </c>
      <c r="Q214" s="378" t="str">
        <f t="shared" si="155"/>
        <v>E3.P_H.MR1-MP03-1</v>
      </c>
      <c r="R214" s="529" t="s">
        <v>1275</v>
      </c>
      <c r="S214" s="696" t="s">
        <v>1276</v>
      </c>
      <c r="T214" s="697">
        <v>2</v>
      </c>
      <c r="U214" s="698">
        <v>2</v>
      </c>
      <c r="V214" s="697" t="s">
        <v>102</v>
      </c>
      <c r="W214" s="699">
        <v>0</v>
      </c>
      <c r="X214" s="700">
        <v>0</v>
      </c>
      <c r="Y214" s="699">
        <v>2</v>
      </c>
      <c r="Z214" s="701">
        <v>0</v>
      </c>
      <c r="AA214" s="702"/>
      <c r="AB214" s="703"/>
      <c r="AC214" s="703"/>
      <c r="AD214" s="703"/>
      <c r="AE214" s="703"/>
      <c r="AF214" s="703"/>
      <c r="AG214" s="703"/>
      <c r="AH214" s="703"/>
      <c r="AI214" s="703"/>
      <c r="AJ214" s="703"/>
      <c r="AK214" s="703"/>
      <c r="AL214" s="703"/>
      <c r="AM214" s="703"/>
      <c r="AN214" s="703"/>
      <c r="AO214" s="703"/>
      <c r="AP214" s="703"/>
      <c r="AQ214" s="703"/>
      <c r="AR214" s="703"/>
      <c r="AS214" s="703"/>
      <c r="AT214" s="703"/>
      <c r="AU214" s="703"/>
      <c r="AV214" s="703"/>
      <c r="AW214" s="703"/>
      <c r="AX214" s="703"/>
      <c r="AY214" s="703"/>
      <c r="AZ214" s="703"/>
      <c r="BA214" s="703"/>
      <c r="BB214" s="703"/>
      <c r="BC214" s="704"/>
      <c r="BD214" s="705" t="s">
        <v>1221</v>
      </c>
      <c r="BE214" s="706"/>
      <c r="BF214" s="706"/>
      <c r="BG214" s="706"/>
      <c r="BH214" s="706"/>
      <c r="BI214" s="706"/>
      <c r="BJ214" s="706"/>
      <c r="BK214" s="706"/>
      <c r="BS214" s="89" t="s">
        <v>454</v>
      </c>
      <c r="BT214" s="89" t="s">
        <v>455</v>
      </c>
      <c r="BU214" s="90" t="s">
        <v>1273</v>
      </c>
      <c r="BV214" s="87" t="s">
        <v>1267</v>
      </c>
      <c r="DH214" s="7" t="s">
        <v>1278</v>
      </c>
      <c r="DI214" s="7" t="s">
        <v>384</v>
      </c>
      <c r="DJ214" s="7" t="s">
        <v>474</v>
      </c>
      <c r="DK214" s="7" t="s">
        <v>475</v>
      </c>
      <c r="DL214" s="7" t="s">
        <v>473</v>
      </c>
      <c r="DQ214" s="7" t="s">
        <v>1273</v>
      </c>
      <c r="DR214" s="7" t="s">
        <v>1267</v>
      </c>
      <c r="EL214" s="831" t="s">
        <v>1277</v>
      </c>
      <c r="EM214" s="819" t="s">
        <v>1275</v>
      </c>
      <c r="EN214" s="273" t="s">
        <v>1276</v>
      </c>
      <c r="EO214" s="273">
        <v>2</v>
      </c>
      <c r="EP214" s="273">
        <v>2</v>
      </c>
      <c r="EQ214" s="490">
        <v>0</v>
      </c>
      <c r="ER214" s="490">
        <v>0</v>
      </c>
      <c r="ES214" s="816">
        <v>1</v>
      </c>
      <c r="ET214" s="833">
        <v>1</v>
      </c>
    </row>
    <row r="215" spans="1:152" ht="63.75" customHeight="1" x14ac:dyDescent="0.2">
      <c r="A215" s="277" t="s">
        <v>90</v>
      </c>
      <c r="B215" s="430" t="s">
        <v>91</v>
      </c>
      <c r="C215" s="431" t="s">
        <v>992</v>
      </c>
      <c r="D215" s="431"/>
      <c r="E215" s="8" t="s">
        <v>772</v>
      </c>
      <c r="F215" s="281" t="str">
        <f t="shared" si="153"/>
        <v>E3.P_H</v>
      </c>
      <c r="G215" s="691" t="s">
        <v>332</v>
      </c>
      <c r="H215" s="691" t="s">
        <v>475</v>
      </c>
      <c r="I215" s="458"/>
      <c r="J215" s="459" t="s">
        <v>61</v>
      </c>
      <c r="K215" s="374" t="str">
        <f t="shared" si="154"/>
        <v>E3.P_H.MR1</v>
      </c>
      <c r="L215" s="410" t="s">
        <v>455</v>
      </c>
      <c r="M215" s="411" t="s">
        <v>1262</v>
      </c>
      <c r="N215" s="375">
        <v>41</v>
      </c>
      <c r="O215" s="288">
        <v>341</v>
      </c>
      <c r="P215" s="377" t="s">
        <v>112</v>
      </c>
      <c r="Q215" s="378" t="str">
        <f t="shared" si="155"/>
        <v>E3.P_H.MR1-MP04-1</v>
      </c>
      <c r="R215" s="629" t="s">
        <v>1279</v>
      </c>
      <c r="S215" s="530" t="s">
        <v>1280</v>
      </c>
      <c r="T215" s="531">
        <v>6</v>
      </c>
      <c r="U215" s="532">
        <v>8</v>
      </c>
      <c r="V215" s="531" t="s">
        <v>67</v>
      </c>
      <c r="W215" s="535">
        <v>2</v>
      </c>
      <c r="X215" s="676">
        <v>2</v>
      </c>
      <c r="Y215" s="535">
        <v>2</v>
      </c>
      <c r="Z215" s="536">
        <v>2</v>
      </c>
      <c r="AA215" s="537"/>
      <c r="AB215" s="538"/>
      <c r="AC215" s="538"/>
      <c r="AD215" s="538"/>
      <c r="AE215" s="538"/>
      <c r="AF215" s="538"/>
      <c r="AG215" s="538"/>
      <c r="AH215" s="538"/>
      <c r="AI215" s="538"/>
      <c r="AJ215" s="538"/>
      <c r="AK215" s="538"/>
      <c r="AL215" s="538"/>
      <c r="AM215" s="538"/>
      <c r="AN215" s="538"/>
      <c r="AO215" s="538"/>
      <c r="AP215" s="538"/>
      <c r="AQ215" s="538"/>
      <c r="AR215" s="538"/>
      <c r="AS215" s="538"/>
      <c r="AT215" s="538"/>
      <c r="AU215" s="538"/>
      <c r="AV215" s="538"/>
      <c r="AW215" s="538"/>
      <c r="AX215" s="538"/>
      <c r="AY215" s="538"/>
      <c r="AZ215" s="538"/>
      <c r="BA215" s="538"/>
      <c r="BB215" s="538"/>
      <c r="BC215" s="539"/>
      <c r="BD215" s="301" t="s">
        <v>1221</v>
      </c>
      <c r="BS215" s="89" t="s">
        <v>454</v>
      </c>
      <c r="BT215" s="89" t="s">
        <v>455</v>
      </c>
      <c r="BU215" s="90" t="s">
        <v>1277</v>
      </c>
      <c r="BV215" s="87" t="s">
        <v>1275</v>
      </c>
      <c r="DH215" s="7" t="s">
        <v>1282</v>
      </c>
      <c r="DI215" s="7" t="s">
        <v>384</v>
      </c>
      <c r="DJ215" s="7" t="s">
        <v>474</v>
      </c>
      <c r="DK215" s="7" t="s">
        <v>475</v>
      </c>
      <c r="DL215" s="7" t="s">
        <v>473</v>
      </c>
      <c r="DQ215" s="7" t="s">
        <v>1277</v>
      </c>
      <c r="DR215" s="7" t="s">
        <v>1275</v>
      </c>
      <c r="EL215" s="831" t="s">
        <v>1281</v>
      </c>
      <c r="EM215" s="318" t="s">
        <v>1279</v>
      </c>
      <c r="EN215" s="274" t="s">
        <v>1280</v>
      </c>
      <c r="EO215" s="274">
        <v>6</v>
      </c>
      <c r="EP215" s="274">
        <v>8</v>
      </c>
      <c r="EQ215" s="275">
        <v>2</v>
      </c>
      <c r="ER215" s="275">
        <v>2</v>
      </c>
      <c r="ES215" s="275">
        <v>2</v>
      </c>
      <c r="ET215" s="829">
        <v>2</v>
      </c>
    </row>
    <row r="216" spans="1:152" ht="49.5" customHeight="1" x14ac:dyDescent="0.2">
      <c r="A216" s="277" t="s">
        <v>90</v>
      </c>
      <c r="B216" s="430" t="s">
        <v>91</v>
      </c>
      <c r="C216" s="431" t="s">
        <v>992</v>
      </c>
      <c r="D216" s="431"/>
      <c r="E216" s="8" t="s">
        <v>772</v>
      </c>
      <c r="F216" s="281" t="str">
        <f t="shared" si="153"/>
        <v>E3.P_H</v>
      </c>
      <c r="G216" s="691" t="s">
        <v>332</v>
      </c>
      <c r="H216" s="691" t="s">
        <v>475</v>
      </c>
      <c r="I216" s="458"/>
      <c r="J216" s="459" t="s">
        <v>61</v>
      </c>
      <c r="K216" s="374" t="str">
        <f t="shared" si="154"/>
        <v>E3.P_H.MR1</v>
      </c>
      <c r="L216" s="410" t="s">
        <v>455</v>
      </c>
      <c r="M216" s="411" t="s">
        <v>1262</v>
      </c>
      <c r="N216" s="375">
        <v>41</v>
      </c>
      <c r="O216" s="288">
        <v>341</v>
      </c>
      <c r="P216" s="377" t="s">
        <v>122</v>
      </c>
      <c r="Q216" s="378" t="str">
        <f t="shared" si="155"/>
        <v>E3.P_H.MR1-MP05-1</v>
      </c>
      <c r="R216" s="629" t="s">
        <v>1283</v>
      </c>
      <c r="S216" s="530" t="s">
        <v>305</v>
      </c>
      <c r="T216" s="531">
        <v>1</v>
      </c>
      <c r="U216" s="532">
        <v>1</v>
      </c>
      <c r="V216" s="531" t="s">
        <v>102</v>
      </c>
      <c r="W216" s="546">
        <v>0.25</v>
      </c>
      <c r="X216" s="547">
        <v>0.25</v>
      </c>
      <c r="Y216" s="546">
        <v>0.25</v>
      </c>
      <c r="Z216" s="548">
        <v>0.25</v>
      </c>
      <c r="AA216" s="537"/>
      <c r="AB216" s="538"/>
      <c r="AC216" s="538"/>
      <c r="AD216" s="538"/>
      <c r="AE216" s="538"/>
      <c r="AF216" s="538"/>
      <c r="AG216" s="538"/>
      <c r="AH216" s="538"/>
      <c r="AI216" s="538"/>
      <c r="AJ216" s="538"/>
      <c r="AK216" s="538"/>
      <c r="AL216" s="538"/>
      <c r="AM216" s="538"/>
      <c r="AN216" s="538"/>
      <c r="AO216" s="538"/>
      <c r="AP216" s="538"/>
      <c r="AQ216" s="538"/>
      <c r="AR216" s="538"/>
      <c r="AS216" s="538"/>
      <c r="AT216" s="538"/>
      <c r="AU216" s="538"/>
      <c r="AV216" s="538"/>
      <c r="AW216" s="538"/>
      <c r="AX216" s="538"/>
      <c r="AY216" s="538"/>
      <c r="AZ216" s="538"/>
      <c r="BA216" s="538"/>
      <c r="BB216" s="538"/>
      <c r="BC216" s="539"/>
      <c r="BD216" s="301" t="s">
        <v>1221</v>
      </c>
      <c r="BS216" s="89" t="s">
        <v>454</v>
      </c>
      <c r="BT216" s="89" t="s">
        <v>455</v>
      </c>
      <c r="BU216" s="90" t="s">
        <v>1281</v>
      </c>
      <c r="BV216" s="87" t="s">
        <v>1279</v>
      </c>
      <c r="DH216" s="7" t="s">
        <v>1285</v>
      </c>
      <c r="DI216" s="7" t="s">
        <v>384</v>
      </c>
      <c r="DJ216" s="7" t="s">
        <v>474</v>
      </c>
      <c r="DK216" s="7" t="s">
        <v>475</v>
      </c>
      <c r="DL216" s="7" t="s">
        <v>473</v>
      </c>
      <c r="DQ216" s="7" t="s">
        <v>1281</v>
      </c>
      <c r="DR216" s="7" t="s">
        <v>1279</v>
      </c>
      <c r="EL216" s="831" t="s">
        <v>1284</v>
      </c>
      <c r="EM216" s="318" t="s">
        <v>1283</v>
      </c>
      <c r="EN216" s="274" t="s">
        <v>305</v>
      </c>
      <c r="EO216" s="274">
        <v>1</v>
      </c>
      <c r="EP216" s="274">
        <v>1</v>
      </c>
      <c r="EQ216" s="329">
        <v>0.25</v>
      </c>
      <c r="ER216" s="329">
        <v>0.25</v>
      </c>
      <c r="ES216" s="329">
        <v>0.25</v>
      </c>
      <c r="ET216" s="828">
        <v>0.25</v>
      </c>
    </row>
    <row r="217" spans="1:152" ht="52.5" customHeight="1" thickBot="1" x14ac:dyDescent="0.25">
      <c r="A217" s="277" t="s">
        <v>90</v>
      </c>
      <c r="B217" s="430" t="s">
        <v>91</v>
      </c>
      <c r="C217" s="431" t="s">
        <v>992</v>
      </c>
      <c r="D217" s="431"/>
      <c r="E217" s="8" t="s">
        <v>772</v>
      </c>
      <c r="F217" s="281" t="str">
        <f t="shared" si="153"/>
        <v>E3.P_H</v>
      </c>
      <c r="G217" s="692" t="s">
        <v>332</v>
      </c>
      <c r="H217" s="692" t="s">
        <v>475</v>
      </c>
      <c r="I217" s="464"/>
      <c r="J217" s="465" t="s">
        <v>61</v>
      </c>
      <c r="K217" s="466" t="str">
        <f t="shared" si="154"/>
        <v>E3.P_H.MR1</v>
      </c>
      <c r="L217" s="426" t="s">
        <v>455</v>
      </c>
      <c r="M217" s="427" t="s">
        <v>1262</v>
      </c>
      <c r="N217" s="389">
        <v>41</v>
      </c>
      <c r="O217" s="428">
        <v>341</v>
      </c>
      <c r="P217" s="391" t="s">
        <v>132</v>
      </c>
      <c r="Q217" s="392" t="str">
        <f t="shared" si="155"/>
        <v>E3.P_H.MR1-MP06-1</v>
      </c>
      <c r="R217" s="630" t="s">
        <v>1286</v>
      </c>
      <c r="S217" s="553" t="s">
        <v>1287</v>
      </c>
      <c r="T217" s="631">
        <v>0.05</v>
      </c>
      <c r="U217" s="632">
        <v>0.7</v>
      </c>
      <c r="V217" s="554" t="s">
        <v>67</v>
      </c>
      <c r="W217" s="707">
        <v>0.1</v>
      </c>
      <c r="X217" s="708">
        <v>0.1</v>
      </c>
      <c r="Y217" s="707">
        <v>0.4</v>
      </c>
      <c r="Z217" s="709">
        <v>0.4</v>
      </c>
      <c r="AA217" s="537"/>
      <c r="AB217" s="538"/>
      <c r="AC217" s="538"/>
      <c r="AD217" s="538"/>
      <c r="AE217" s="538"/>
      <c r="AF217" s="538"/>
      <c r="AG217" s="538"/>
      <c r="AH217" s="538"/>
      <c r="AI217" s="538"/>
      <c r="AJ217" s="538"/>
      <c r="AK217" s="538"/>
      <c r="AL217" s="538"/>
      <c r="AM217" s="538"/>
      <c r="AN217" s="538"/>
      <c r="AO217" s="538"/>
      <c r="AP217" s="538"/>
      <c r="AQ217" s="538"/>
      <c r="AR217" s="538"/>
      <c r="AS217" s="538"/>
      <c r="AT217" s="538"/>
      <c r="AU217" s="538"/>
      <c r="AV217" s="538"/>
      <c r="AW217" s="538"/>
      <c r="AX217" s="538"/>
      <c r="AY217" s="538"/>
      <c r="AZ217" s="538"/>
      <c r="BA217" s="538"/>
      <c r="BB217" s="538"/>
      <c r="BC217" s="539"/>
      <c r="BD217" s="301" t="s">
        <v>1221</v>
      </c>
      <c r="BS217" s="89" t="s">
        <v>454</v>
      </c>
      <c r="BT217" s="89" t="s">
        <v>455</v>
      </c>
      <c r="BU217" s="90" t="s">
        <v>1284</v>
      </c>
      <c r="BV217" s="87" t="s">
        <v>1283</v>
      </c>
      <c r="DH217" s="7" t="s">
        <v>1289</v>
      </c>
      <c r="DI217" s="7" t="s">
        <v>384</v>
      </c>
      <c r="DJ217" s="7" t="s">
        <v>474</v>
      </c>
      <c r="DK217" s="7" t="s">
        <v>475</v>
      </c>
      <c r="DL217" s="7" t="s">
        <v>473</v>
      </c>
      <c r="DQ217" s="7" t="s">
        <v>1284</v>
      </c>
      <c r="DR217" s="7" t="s">
        <v>1283</v>
      </c>
      <c r="EL217" s="831" t="s">
        <v>1288</v>
      </c>
      <c r="EM217" s="318" t="s">
        <v>1286</v>
      </c>
      <c r="EN217" s="274" t="s">
        <v>1287</v>
      </c>
      <c r="EO217" s="274">
        <v>0.05</v>
      </c>
      <c r="EP217" s="812">
        <v>0.7</v>
      </c>
      <c r="EQ217" s="810">
        <v>0.1</v>
      </c>
      <c r="ER217" s="818">
        <v>0.2</v>
      </c>
      <c r="ES217" s="817">
        <v>0.2</v>
      </c>
      <c r="ET217" s="827">
        <v>0.2</v>
      </c>
      <c r="EV217" s="710"/>
    </row>
    <row r="218" spans="1:152" ht="121.5" customHeight="1" x14ac:dyDescent="0.2">
      <c r="A218" s="277" t="s">
        <v>90</v>
      </c>
      <c r="B218" s="430" t="s">
        <v>91</v>
      </c>
      <c r="C218" s="431" t="s">
        <v>992</v>
      </c>
      <c r="D218" s="432" t="s">
        <v>1217</v>
      </c>
      <c r="E218" s="3" t="s">
        <v>802</v>
      </c>
      <c r="F218" s="433" t="str">
        <f t="shared" si="153"/>
        <v>E3.P_I</v>
      </c>
      <c r="G218" s="693" t="s">
        <v>343</v>
      </c>
      <c r="H218" s="694" t="s">
        <v>483</v>
      </c>
      <c r="I218" s="455" t="s">
        <v>1290</v>
      </c>
      <c r="J218" s="456" t="s">
        <v>61</v>
      </c>
      <c r="K218" s="457" t="str">
        <f t="shared" si="154"/>
        <v>E3.P_I.MR1</v>
      </c>
      <c r="L218" s="361" t="s">
        <v>463</v>
      </c>
      <c r="M218" s="362" t="s">
        <v>1291</v>
      </c>
      <c r="N218" s="406">
        <v>0.1</v>
      </c>
      <c r="O218" s="407">
        <v>0.3</v>
      </c>
      <c r="P218" s="711" t="s">
        <v>64</v>
      </c>
      <c r="Q218" s="712" t="str">
        <f t="shared" si="155"/>
        <v>E3.P_I.MR1-MP01-1</v>
      </c>
      <c r="R218" s="418" t="s">
        <v>1292</v>
      </c>
      <c r="S218" s="368" t="s">
        <v>1293</v>
      </c>
      <c r="T218" s="369">
        <v>0</v>
      </c>
      <c r="U218" s="370">
        <v>1</v>
      </c>
      <c r="V218" s="369" t="s">
        <v>67</v>
      </c>
      <c r="W218" s="563">
        <v>0.25</v>
      </c>
      <c r="X218" s="564">
        <v>0.25</v>
      </c>
      <c r="Y218" s="257">
        <v>0.5</v>
      </c>
      <c r="Z218" s="372">
        <v>0</v>
      </c>
      <c r="AA218" s="591">
        <v>22000000</v>
      </c>
      <c r="AB218" s="592">
        <v>0</v>
      </c>
      <c r="AC218" s="592">
        <v>0</v>
      </c>
      <c r="AD218" s="592">
        <v>0</v>
      </c>
      <c r="AE218" s="592">
        <v>0</v>
      </c>
      <c r="AF218" s="592">
        <v>0</v>
      </c>
      <c r="AG218" s="592">
        <f t="shared" ref="AG218" si="172">SUM(AA218:AF218)</f>
        <v>22000000</v>
      </c>
      <c r="AH218" s="592">
        <v>23000000</v>
      </c>
      <c r="AI218" s="592">
        <f>+AB218</f>
        <v>0</v>
      </c>
      <c r="AJ218" s="592">
        <f>+AC218</f>
        <v>0</v>
      </c>
      <c r="AK218" s="592">
        <f t="shared" ref="AK218:AM218" si="173">+AD218</f>
        <v>0</v>
      </c>
      <c r="AL218" s="592">
        <f t="shared" si="173"/>
        <v>0</v>
      </c>
      <c r="AM218" s="592">
        <f t="shared" si="173"/>
        <v>0</v>
      </c>
      <c r="AN218" s="592">
        <f t="shared" ref="AN218" si="174">SUM(AH218:AM218)</f>
        <v>23000000</v>
      </c>
      <c r="AO218" s="592">
        <v>44000000</v>
      </c>
      <c r="AP218" s="592">
        <f t="shared" ref="AP218:AT218" si="175">+AI218</f>
        <v>0</v>
      </c>
      <c r="AQ218" s="592">
        <f t="shared" si="175"/>
        <v>0</v>
      </c>
      <c r="AR218" s="592">
        <f t="shared" si="175"/>
        <v>0</v>
      </c>
      <c r="AS218" s="592">
        <f t="shared" si="175"/>
        <v>0</v>
      </c>
      <c r="AT218" s="592">
        <f t="shared" si="175"/>
        <v>0</v>
      </c>
      <c r="AU218" s="592">
        <f t="shared" ref="AU218" si="176">SUM(AO218:AT218)</f>
        <v>44000000</v>
      </c>
      <c r="AV218" s="592">
        <v>46000000</v>
      </c>
      <c r="AW218" s="592">
        <f t="shared" ref="AW218:BA218" si="177">+AP218</f>
        <v>0</v>
      </c>
      <c r="AX218" s="592">
        <f t="shared" si="177"/>
        <v>0</v>
      </c>
      <c r="AY218" s="592">
        <f t="shared" si="177"/>
        <v>0</v>
      </c>
      <c r="AZ218" s="592">
        <f t="shared" si="177"/>
        <v>0</v>
      </c>
      <c r="BA218" s="592">
        <f t="shared" si="177"/>
        <v>0</v>
      </c>
      <c r="BB218" s="592">
        <f t="shared" ref="BB218" si="178">SUM(AV218:BA218)</f>
        <v>46000000</v>
      </c>
      <c r="BC218" s="660">
        <f t="shared" ref="BC218" si="179">+BB218+AU218+AN218+AG218</f>
        <v>135000000</v>
      </c>
      <c r="BD218" s="301" t="s">
        <v>1221</v>
      </c>
      <c r="BS218" s="89" t="s">
        <v>454</v>
      </c>
      <c r="BT218" s="89" t="s">
        <v>455</v>
      </c>
      <c r="BU218" s="90" t="s">
        <v>1288</v>
      </c>
      <c r="BV218" s="87" t="s">
        <v>1286</v>
      </c>
      <c r="DH218" s="7" t="s">
        <v>1295</v>
      </c>
      <c r="DI218" s="7" t="s">
        <v>384</v>
      </c>
      <c r="DJ218" s="7" t="s">
        <v>474</v>
      </c>
      <c r="DK218" s="7" t="s">
        <v>475</v>
      </c>
      <c r="DL218" s="7" t="s">
        <v>473</v>
      </c>
      <c r="DQ218" s="7" t="s">
        <v>1288</v>
      </c>
      <c r="DR218" s="7" t="s">
        <v>1286</v>
      </c>
      <c r="EL218" s="826" t="s">
        <v>1294</v>
      </c>
      <c r="EM218" s="318" t="s">
        <v>1292</v>
      </c>
      <c r="EN218" s="274" t="s">
        <v>1293</v>
      </c>
      <c r="EO218" s="274">
        <v>0</v>
      </c>
      <c r="EP218" s="274">
        <v>1</v>
      </c>
      <c r="EQ218" s="329">
        <v>0</v>
      </c>
      <c r="ER218" s="818">
        <v>0</v>
      </c>
      <c r="ES218" s="276">
        <v>0.5</v>
      </c>
      <c r="ET218" s="827">
        <v>0.5</v>
      </c>
    </row>
    <row r="219" spans="1:152" ht="64.5" customHeight="1" x14ac:dyDescent="0.2">
      <c r="A219" s="277" t="s">
        <v>90</v>
      </c>
      <c r="B219" s="430" t="s">
        <v>91</v>
      </c>
      <c r="C219" s="431" t="s">
        <v>992</v>
      </c>
      <c r="D219" s="431"/>
      <c r="E219" s="8" t="s">
        <v>802</v>
      </c>
      <c r="F219" s="281" t="str">
        <f t="shared" si="153"/>
        <v>E3.P_I</v>
      </c>
      <c r="G219" s="691" t="s">
        <v>343</v>
      </c>
      <c r="H219" s="691" t="s">
        <v>483</v>
      </c>
      <c r="I219" s="458"/>
      <c r="J219" s="459" t="s">
        <v>61</v>
      </c>
      <c r="K219" s="374" t="str">
        <f t="shared" si="154"/>
        <v>E3.P_I.MR1</v>
      </c>
      <c r="L219" s="513" t="s">
        <v>463</v>
      </c>
      <c r="M219" s="514" t="s">
        <v>1291</v>
      </c>
      <c r="N219" s="412">
        <v>0.1</v>
      </c>
      <c r="O219" s="413">
        <v>0.3</v>
      </c>
      <c r="P219" s="713" t="s">
        <v>87</v>
      </c>
      <c r="Q219" s="714" t="str">
        <f t="shared" si="155"/>
        <v>E3.P_I.MR1-MP02-1</v>
      </c>
      <c r="R219" s="422" t="s">
        <v>1296</v>
      </c>
      <c r="S219" s="314" t="s">
        <v>1297</v>
      </c>
      <c r="T219" s="293">
        <v>35</v>
      </c>
      <c r="U219" s="294">
        <v>40</v>
      </c>
      <c r="V219" s="293" t="s">
        <v>67</v>
      </c>
      <c r="W219" s="295">
        <v>10</v>
      </c>
      <c r="X219" s="296">
        <v>10</v>
      </c>
      <c r="Y219" s="295">
        <v>10</v>
      </c>
      <c r="Z219" s="297">
        <v>10</v>
      </c>
      <c r="AA219" s="298"/>
      <c r="AB219" s="299"/>
      <c r="AC219" s="299"/>
      <c r="AD219" s="299"/>
      <c r="AE219" s="299"/>
      <c r="AF219" s="299"/>
      <c r="AG219" s="299"/>
      <c r="AH219" s="299"/>
      <c r="AI219" s="299"/>
      <c r="AJ219" s="299"/>
      <c r="AK219" s="299"/>
      <c r="AL219" s="299"/>
      <c r="AM219" s="299"/>
      <c r="AN219" s="299"/>
      <c r="AO219" s="299"/>
      <c r="AP219" s="299"/>
      <c r="AQ219" s="299"/>
      <c r="AR219" s="299"/>
      <c r="AS219" s="299"/>
      <c r="AT219" s="299"/>
      <c r="AU219" s="299"/>
      <c r="AV219" s="299"/>
      <c r="AW219" s="299"/>
      <c r="AX219" s="299"/>
      <c r="AY219" s="299"/>
      <c r="AZ219" s="299"/>
      <c r="BA219" s="299"/>
      <c r="BB219" s="299"/>
      <c r="BC219" s="300"/>
      <c r="BD219" s="301" t="s">
        <v>1221</v>
      </c>
      <c r="BS219" s="87" t="s">
        <v>462</v>
      </c>
      <c r="BT219" s="87" t="s">
        <v>463</v>
      </c>
      <c r="BU219" s="90" t="s">
        <v>1294</v>
      </c>
      <c r="BV219" s="87" t="s">
        <v>1292</v>
      </c>
      <c r="DH219" s="7" t="s">
        <v>1299</v>
      </c>
      <c r="DI219" s="7" t="s">
        <v>384</v>
      </c>
      <c r="DJ219" s="7" t="s">
        <v>482</v>
      </c>
      <c r="DK219" s="7" t="s">
        <v>483</v>
      </c>
      <c r="DL219" s="7" t="s">
        <v>481</v>
      </c>
      <c r="DQ219" s="7" t="s">
        <v>1294</v>
      </c>
      <c r="DR219" s="7" t="s">
        <v>1292</v>
      </c>
      <c r="EL219" s="826" t="s">
        <v>1298</v>
      </c>
      <c r="EM219" s="318" t="s">
        <v>1296</v>
      </c>
      <c r="EN219" s="274" t="s">
        <v>1297</v>
      </c>
      <c r="EO219" s="274">
        <v>35</v>
      </c>
      <c r="EP219" s="274">
        <v>40</v>
      </c>
      <c r="EQ219" s="275">
        <v>10</v>
      </c>
      <c r="ER219" s="275">
        <v>10</v>
      </c>
      <c r="ES219" s="275">
        <v>10</v>
      </c>
      <c r="ET219" s="829">
        <v>10</v>
      </c>
    </row>
    <row r="220" spans="1:152" ht="54" customHeight="1" thickBot="1" x14ac:dyDescent="0.25">
      <c r="A220" s="277" t="s">
        <v>90</v>
      </c>
      <c r="B220" s="430" t="s">
        <v>91</v>
      </c>
      <c r="C220" s="431" t="s">
        <v>992</v>
      </c>
      <c r="D220" s="431"/>
      <c r="E220" s="8" t="s">
        <v>802</v>
      </c>
      <c r="F220" s="281" t="str">
        <f t="shared" si="153"/>
        <v>E3.P_I</v>
      </c>
      <c r="G220" s="692" t="s">
        <v>343</v>
      </c>
      <c r="H220" s="692" t="s">
        <v>483</v>
      </c>
      <c r="I220" s="464"/>
      <c r="J220" s="465" t="s">
        <v>61</v>
      </c>
      <c r="K220" s="466" t="str">
        <f t="shared" si="154"/>
        <v>E3.P_I.MR1</v>
      </c>
      <c r="L220" s="549" t="s">
        <v>463</v>
      </c>
      <c r="M220" s="550" t="s">
        <v>1291</v>
      </c>
      <c r="N220" s="415">
        <v>0.1</v>
      </c>
      <c r="O220" s="416">
        <v>0.3</v>
      </c>
      <c r="P220" s="715" t="s">
        <v>99</v>
      </c>
      <c r="Q220" s="716" t="str">
        <f t="shared" si="155"/>
        <v>E3.P_I.MR1-MP03-1</v>
      </c>
      <c r="R220" s="477" t="s">
        <v>1300</v>
      </c>
      <c r="S220" s="337" t="s">
        <v>170</v>
      </c>
      <c r="T220" s="338">
        <v>0</v>
      </c>
      <c r="U220" s="339">
        <v>4</v>
      </c>
      <c r="V220" s="351" t="s">
        <v>67</v>
      </c>
      <c r="W220" s="353">
        <v>1</v>
      </c>
      <c r="X220" s="354">
        <v>1</v>
      </c>
      <c r="Y220" s="353">
        <v>1</v>
      </c>
      <c r="Z220" s="355">
        <v>1</v>
      </c>
      <c r="AA220" s="298"/>
      <c r="AB220" s="299"/>
      <c r="AC220" s="299"/>
      <c r="AD220" s="299"/>
      <c r="AE220" s="299"/>
      <c r="AF220" s="299"/>
      <c r="AG220" s="299"/>
      <c r="AH220" s="299"/>
      <c r="AI220" s="299"/>
      <c r="AJ220" s="299"/>
      <c r="AK220" s="299"/>
      <c r="AL220" s="299"/>
      <c r="AM220" s="299"/>
      <c r="AN220" s="299"/>
      <c r="AO220" s="299"/>
      <c r="AP220" s="299"/>
      <c r="AQ220" s="299"/>
      <c r="AR220" s="299"/>
      <c r="AS220" s="299"/>
      <c r="AT220" s="299"/>
      <c r="AU220" s="299"/>
      <c r="AV220" s="299"/>
      <c r="AW220" s="299"/>
      <c r="AX220" s="299"/>
      <c r="AY220" s="299"/>
      <c r="AZ220" s="299"/>
      <c r="BA220" s="299"/>
      <c r="BB220" s="299"/>
      <c r="BC220" s="300"/>
      <c r="BD220" s="301" t="s">
        <v>1221</v>
      </c>
      <c r="BS220" s="89" t="s">
        <v>462</v>
      </c>
      <c r="BT220" s="89" t="s">
        <v>463</v>
      </c>
      <c r="BU220" s="90" t="s">
        <v>1298</v>
      </c>
      <c r="BV220" s="87" t="s">
        <v>1296</v>
      </c>
      <c r="DH220" s="7" t="s">
        <v>1302</v>
      </c>
      <c r="DI220" s="7" t="s">
        <v>384</v>
      </c>
      <c r="DJ220" s="7" t="s">
        <v>482</v>
      </c>
      <c r="DK220" s="7" t="s">
        <v>483</v>
      </c>
      <c r="DL220" s="7" t="s">
        <v>481</v>
      </c>
      <c r="DQ220" s="7" t="s">
        <v>1298</v>
      </c>
      <c r="DR220" s="7" t="s">
        <v>1296</v>
      </c>
      <c r="EL220" s="826" t="s">
        <v>1301</v>
      </c>
      <c r="EM220" s="318" t="s">
        <v>1300</v>
      </c>
      <c r="EN220" s="274" t="s">
        <v>170</v>
      </c>
      <c r="EO220" s="274">
        <v>0</v>
      </c>
      <c r="EP220" s="274">
        <v>4</v>
      </c>
      <c r="EQ220" s="275">
        <v>1</v>
      </c>
      <c r="ER220" s="275">
        <v>1</v>
      </c>
      <c r="ES220" s="275">
        <v>1</v>
      </c>
      <c r="ET220" s="829">
        <v>1</v>
      </c>
    </row>
    <row r="221" spans="1:152" ht="156" customHeight="1" x14ac:dyDescent="0.2">
      <c r="A221" s="277" t="s">
        <v>90</v>
      </c>
      <c r="B221" s="430" t="s">
        <v>91</v>
      </c>
      <c r="C221" s="431" t="s">
        <v>992</v>
      </c>
      <c r="D221" s="432" t="s">
        <v>1217</v>
      </c>
      <c r="E221" s="3" t="s">
        <v>818</v>
      </c>
      <c r="F221" s="433" t="str">
        <f t="shared" si="153"/>
        <v>E3.P_J</v>
      </c>
      <c r="G221" s="434" t="s">
        <v>354</v>
      </c>
      <c r="H221" s="479" t="s">
        <v>491</v>
      </c>
      <c r="I221" s="455" t="s">
        <v>1303</v>
      </c>
      <c r="J221" s="456" t="s">
        <v>61</v>
      </c>
      <c r="K221" s="457" t="str">
        <f t="shared" si="154"/>
        <v>E3.P_J.MR1</v>
      </c>
      <c r="L221" s="361" t="s">
        <v>471</v>
      </c>
      <c r="M221" s="362" t="s">
        <v>1304</v>
      </c>
      <c r="N221" s="406">
        <v>1</v>
      </c>
      <c r="O221" s="407">
        <v>1</v>
      </c>
      <c r="P221" s="249" t="s">
        <v>64</v>
      </c>
      <c r="Q221" s="249" t="str">
        <f t="shared" si="155"/>
        <v>E3.P_J.MR1-MP01-1</v>
      </c>
      <c r="R221" s="717" t="s">
        <v>1305</v>
      </c>
      <c r="S221" s="718" t="s">
        <v>1306</v>
      </c>
      <c r="T221" s="369">
        <v>1</v>
      </c>
      <c r="U221" s="370">
        <v>1</v>
      </c>
      <c r="V221" s="369" t="s">
        <v>102</v>
      </c>
      <c r="W221" s="563">
        <v>0.25</v>
      </c>
      <c r="X221" s="564">
        <v>0.75</v>
      </c>
      <c r="Y221" s="255">
        <v>0</v>
      </c>
      <c r="Z221" s="372">
        <v>0</v>
      </c>
      <c r="AA221" s="591">
        <v>103000000</v>
      </c>
      <c r="AB221" s="592">
        <v>0</v>
      </c>
      <c r="AC221" s="592">
        <v>0</v>
      </c>
      <c r="AD221" s="592">
        <v>0</v>
      </c>
      <c r="AE221" s="592">
        <v>0</v>
      </c>
      <c r="AF221" s="592">
        <v>0</v>
      </c>
      <c r="AG221" s="592">
        <f t="shared" ref="AG221" si="180">SUM(AA221:AF221)</f>
        <v>103000000</v>
      </c>
      <c r="AH221" s="592">
        <v>79000000</v>
      </c>
      <c r="AI221" s="592">
        <f>+AB221</f>
        <v>0</v>
      </c>
      <c r="AJ221" s="592">
        <f>+AC221</f>
        <v>0</v>
      </c>
      <c r="AK221" s="592">
        <f t="shared" ref="AK221:AM221" si="181">+AD221</f>
        <v>0</v>
      </c>
      <c r="AL221" s="592">
        <f t="shared" si="181"/>
        <v>0</v>
      </c>
      <c r="AM221" s="592">
        <f t="shared" si="181"/>
        <v>0</v>
      </c>
      <c r="AN221" s="592">
        <f t="shared" ref="AN221" si="182">SUM(AH221:AM221)</f>
        <v>79000000</v>
      </c>
      <c r="AO221" s="592">
        <v>76500000</v>
      </c>
      <c r="AP221" s="592">
        <f t="shared" ref="AP221:AT221" si="183">+AI221</f>
        <v>0</v>
      </c>
      <c r="AQ221" s="592">
        <f t="shared" si="183"/>
        <v>0</v>
      </c>
      <c r="AR221" s="592">
        <f t="shared" si="183"/>
        <v>0</v>
      </c>
      <c r="AS221" s="592">
        <f t="shared" si="183"/>
        <v>0</v>
      </c>
      <c r="AT221" s="592">
        <f t="shared" si="183"/>
        <v>0</v>
      </c>
      <c r="AU221" s="592">
        <f t="shared" ref="AU221" si="184">SUM(AO221:AT221)</f>
        <v>76500000</v>
      </c>
      <c r="AV221" s="592">
        <v>105000000</v>
      </c>
      <c r="AW221" s="592">
        <f t="shared" ref="AW221:BA221" si="185">+AP221</f>
        <v>0</v>
      </c>
      <c r="AX221" s="592">
        <f t="shared" si="185"/>
        <v>0</v>
      </c>
      <c r="AY221" s="592">
        <f t="shared" si="185"/>
        <v>0</v>
      </c>
      <c r="AZ221" s="592">
        <f t="shared" si="185"/>
        <v>0</v>
      </c>
      <c r="BA221" s="592">
        <f t="shared" si="185"/>
        <v>0</v>
      </c>
      <c r="BB221" s="592">
        <f t="shared" ref="BB221" si="186">SUM(AV221:BA221)</f>
        <v>105000000</v>
      </c>
      <c r="BC221" s="660">
        <f t="shared" ref="BC221" si="187">+BB221+AU221+AN221+AG221</f>
        <v>363500000</v>
      </c>
      <c r="BD221" s="301" t="s">
        <v>1221</v>
      </c>
      <c r="BS221" s="89" t="s">
        <v>462</v>
      </c>
      <c r="BT221" s="89" t="s">
        <v>463</v>
      </c>
      <c r="BU221" s="90" t="s">
        <v>1301</v>
      </c>
      <c r="BV221" s="87" t="s">
        <v>1300</v>
      </c>
      <c r="DH221" s="7" t="s">
        <v>1308</v>
      </c>
      <c r="DI221" s="7" t="s">
        <v>384</v>
      </c>
      <c r="DJ221" s="7" t="s">
        <v>482</v>
      </c>
      <c r="DK221" s="7" t="s">
        <v>483</v>
      </c>
      <c r="DL221" s="7" t="s">
        <v>481</v>
      </c>
      <c r="DQ221" s="7" t="s">
        <v>1301</v>
      </c>
      <c r="DR221" s="7" t="s">
        <v>1300</v>
      </c>
      <c r="EL221" s="826" t="s">
        <v>1307</v>
      </c>
      <c r="EM221" s="819" t="s">
        <v>1305</v>
      </c>
      <c r="EN221" s="273" t="s">
        <v>1306</v>
      </c>
      <c r="EO221" s="274">
        <v>1</v>
      </c>
      <c r="EP221" s="274">
        <v>1</v>
      </c>
      <c r="EQ221" s="329">
        <v>0.25</v>
      </c>
      <c r="ER221" s="329">
        <v>0.75</v>
      </c>
      <c r="ES221" s="275">
        <v>0</v>
      </c>
      <c r="ET221" s="829">
        <v>0</v>
      </c>
    </row>
    <row r="222" spans="1:152" ht="55.5" customHeight="1" x14ac:dyDescent="0.2">
      <c r="A222" s="277" t="s">
        <v>90</v>
      </c>
      <c r="B222" s="430" t="s">
        <v>91</v>
      </c>
      <c r="C222" s="431" t="s">
        <v>992</v>
      </c>
      <c r="D222" s="431"/>
      <c r="E222" s="8" t="s">
        <v>818</v>
      </c>
      <c r="F222" s="281" t="str">
        <f t="shared" si="153"/>
        <v>E3.P_J</v>
      </c>
      <c r="G222" s="454" t="s">
        <v>354</v>
      </c>
      <c r="H222" s="454" t="s">
        <v>491</v>
      </c>
      <c r="I222" s="458"/>
      <c r="J222" s="459" t="s">
        <v>61</v>
      </c>
      <c r="K222" s="374" t="str">
        <f t="shared" si="154"/>
        <v>E3.P_J.MR1</v>
      </c>
      <c r="L222" s="638" t="s">
        <v>471</v>
      </c>
      <c r="M222" s="431" t="s">
        <v>1304</v>
      </c>
      <c r="N222" s="412">
        <v>1</v>
      </c>
      <c r="O222" s="413">
        <v>1</v>
      </c>
      <c r="P222" s="290" t="s">
        <v>74</v>
      </c>
      <c r="Q222" s="290" t="str">
        <f t="shared" si="155"/>
        <v>E3.P_J.MR1-MP01-2</v>
      </c>
      <c r="R222" s="719" t="s">
        <v>1305</v>
      </c>
      <c r="S222" s="292" t="s">
        <v>1309</v>
      </c>
      <c r="T222" s="293">
        <v>1</v>
      </c>
      <c r="U222" s="294">
        <v>1</v>
      </c>
      <c r="V222" s="293" t="s">
        <v>102</v>
      </c>
      <c r="W222" s="321">
        <v>0.25</v>
      </c>
      <c r="X222" s="322">
        <v>0.25</v>
      </c>
      <c r="Y222" s="321">
        <v>0.25</v>
      </c>
      <c r="Z222" s="323">
        <v>0.25</v>
      </c>
      <c r="AA222" s="298"/>
      <c r="AB222" s="299"/>
      <c r="AC222" s="299"/>
      <c r="AD222" s="299"/>
      <c r="AE222" s="299"/>
      <c r="AF222" s="299"/>
      <c r="AG222" s="299"/>
      <c r="AH222" s="299"/>
      <c r="AI222" s="299"/>
      <c r="AJ222" s="299"/>
      <c r="AK222" s="299"/>
      <c r="AL222" s="299"/>
      <c r="AM222" s="299"/>
      <c r="AN222" s="299"/>
      <c r="AO222" s="299"/>
      <c r="AP222" s="299"/>
      <c r="AQ222" s="299"/>
      <c r="AR222" s="299"/>
      <c r="AS222" s="299"/>
      <c r="AT222" s="299"/>
      <c r="AU222" s="299"/>
      <c r="AV222" s="299"/>
      <c r="AW222" s="299"/>
      <c r="AX222" s="299"/>
      <c r="AY222" s="299"/>
      <c r="AZ222" s="299"/>
      <c r="BA222" s="299"/>
      <c r="BB222" s="299"/>
      <c r="BC222" s="300"/>
      <c r="BD222" s="301" t="s">
        <v>1221</v>
      </c>
      <c r="BS222" s="87" t="s">
        <v>470</v>
      </c>
      <c r="BT222" s="87" t="s">
        <v>471</v>
      </c>
      <c r="BU222" s="90" t="s">
        <v>1307</v>
      </c>
      <c r="BV222" s="87" t="s">
        <v>1305</v>
      </c>
      <c r="DH222" s="7" t="s">
        <v>1311</v>
      </c>
      <c r="DI222" s="7" t="s">
        <v>384</v>
      </c>
      <c r="DJ222" s="7" t="s">
        <v>490</v>
      </c>
      <c r="DK222" s="7" t="s">
        <v>491</v>
      </c>
      <c r="DL222" s="7" t="s">
        <v>489</v>
      </c>
      <c r="DQ222" s="7" t="s">
        <v>1307</v>
      </c>
      <c r="DR222" s="7" t="s">
        <v>1305</v>
      </c>
      <c r="EL222" s="826" t="s">
        <v>1310</v>
      </c>
      <c r="EM222" s="819" t="s">
        <v>1305</v>
      </c>
      <c r="EN222" s="273" t="s">
        <v>1309</v>
      </c>
      <c r="EO222" s="274">
        <v>1</v>
      </c>
      <c r="EP222" s="274">
        <v>1</v>
      </c>
      <c r="EQ222" s="329">
        <v>0.25</v>
      </c>
      <c r="ER222" s="329">
        <v>0.25</v>
      </c>
      <c r="ES222" s="329">
        <v>0.25</v>
      </c>
      <c r="ET222" s="828">
        <v>0.25</v>
      </c>
    </row>
    <row r="223" spans="1:152" ht="35.25" customHeight="1" x14ac:dyDescent="0.2">
      <c r="A223" s="277" t="s">
        <v>90</v>
      </c>
      <c r="B223" s="430" t="s">
        <v>91</v>
      </c>
      <c r="C223" s="431" t="s">
        <v>992</v>
      </c>
      <c r="D223" s="431"/>
      <c r="E223" s="8" t="s">
        <v>818</v>
      </c>
      <c r="F223" s="281" t="str">
        <f t="shared" si="153"/>
        <v>E3.P_J</v>
      </c>
      <c r="G223" s="454" t="s">
        <v>354</v>
      </c>
      <c r="H223" s="454" t="s">
        <v>491</v>
      </c>
      <c r="I223" s="458"/>
      <c r="J223" s="459" t="s">
        <v>61</v>
      </c>
      <c r="K223" s="374" t="str">
        <f t="shared" si="154"/>
        <v>E3.P_J.MR1</v>
      </c>
      <c r="L223" s="638" t="s">
        <v>471</v>
      </c>
      <c r="M223" s="431" t="s">
        <v>1304</v>
      </c>
      <c r="N223" s="412">
        <v>1</v>
      </c>
      <c r="O223" s="413">
        <v>1</v>
      </c>
      <c r="P223" s="290" t="s">
        <v>87</v>
      </c>
      <c r="Q223" s="290" t="str">
        <f t="shared" si="155"/>
        <v>E3.P_J.MR1-MP02-1</v>
      </c>
      <c r="R223" s="422" t="s">
        <v>1312</v>
      </c>
      <c r="S223" s="314" t="s">
        <v>1313</v>
      </c>
      <c r="T223" s="293">
        <v>3</v>
      </c>
      <c r="U223" s="294">
        <v>3</v>
      </c>
      <c r="V223" s="293" t="s">
        <v>102</v>
      </c>
      <c r="W223" s="295">
        <v>0</v>
      </c>
      <c r="X223" s="296">
        <v>1</v>
      </c>
      <c r="Y223" s="295">
        <v>1</v>
      </c>
      <c r="Z223" s="297">
        <v>1</v>
      </c>
      <c r="AA223" s="298"/>
      <c r="AB223" s="299"/>
      <c r="AC223" s="299"/>
      <c r="AD223" s="299"/>
      <c r="AE223" s="299"/>
      <c r="AF223" s="299"/>
      <c r="AG223" s="299"/>
      <c r="AH223" s="299"/>
      <c r="AI223" s="299"/>
      <c r="AJ223" s="299"/>
      <c r="AK223" s="299"/>
      <c r="AL223" s="299"/>
      <c r="AM223" s="299"/>
      <c r="AN223" s="299"/>
      <c r="AO223" s="299"/>
      <c r="AP223" s="299"/>
      <c r="AQ223" s="299"/>
      <c r="AR223" s="299"/>
      <c r="AS223" s="299"/>
      <c r="AT223" s="299"/>
      <c r="AU223" s="299"/>
      <c r="AV223" s="299"/>
      <c r="AW223" s="299"/>
      <c r="AX223" s="299"/>
      <c r="AY223" s="299"/>
      <c r="AZ223" s="299"/>
      <c r="BA223" s="299"/>
      <c r="BB223" s="299"/>
      <c r="BC223" s="300"/>
      <c r="BD223" s="301" t="s">
        <v>1221</v>
      </c>
      <c r="BS223" s="89" t="s">
        <v>470</v>
      </c>
      <c r="BT223" s="89" t="s">
        <v>471</v>
      </c>
      <c r="BU223" s="90" t="s">
        <v>1310</v>
      </c>
      <c r="BV223" s="87" t="s">
        <v>1305</v>
      </c>
      <c r="DH223" s="7" t="s">
        <v>1315</v>
      </c>
      <c r="DI223" s="7" t="s">
        <v>384</v>
      </c>
      <c r="DJ223" s="7" t="s">
        <v>490</v>
      </c>
      <c r="DK223" s="7" t="s">
        <v>491</v>
      </c>
      <c r="DL223" s="7" t="s">
        <v>489</v>
      </c>
      <c r="DQ223" s="7" t="s">
        <v>1310</v>
      </c>
      <c r="DR223" s="7" t="s">
        <v>1305</v>
      </c>
      <c r="EL223" s="826" t="s">
        <v>1314</v>
      </c>
      <c r="EM223" s="318" t="s">
        <v>1312</v>
      </c>
      <c r="EN223" s="274" t="s">
        <v>1313</v>
      </c>
      <c r="EO223" s="274">
        <v>3</v>
      </c>
      <c r="EP223" s="274">
        <v>3</v>
      </c>
      <c r="EQ223" s="275">
        <v>0</v>
      </c>
      <c r="ER223" s="275">
        <v>1</v>
      </c>
      <c r="ES223" s="275">
        <v>1</v>
      </c>
      <c r="ET223" s="829">
        <v>1</v>
      </c>
    </row>
    <row r="224" spans="1:152" ht="62.25" customHeight="1" x14ac:dyDescent="0.2">
      <c r="A224" s="277" t="s">
        <v>90</v>
      </c>
      <c r="B224" s="430" t="s">
        <v>91</v>
      </c>
      <c r="C224" s="431" t="s">
        <v>992</v>
      </c>
      <c r="D224" s="431"/>
      <c r="E224" s="8" t="s">
        <v>818</v>
      </c>
      <c r="F224" s="281" t="str">
        <f t="shared" si="153"/>
        <v>E3.P_J</v>
      </c>
      <c r="G224" s="454" t="s">
        <v>354</v>
      </c>
      <c r="H224" s="454" t="s">
        <v>491</v>
      </c>
      <c r="I224" s="458"/>
      <c r="J224" s="459" t="s">
        <v>61</v>
      </c>
      <c r="K224" s="374" t="str">
        <f t="shared" si="154"/>
        <v>E3.P_J.MR1</v>
      </c>
      <c r="L224" s="638" t="s">
        <v>471</v>
      </c>
      <c r="M224" s="431" t="s">
        <v>1304</v>
      </c>
      <c r="N224" s="412">
        <v>1</v>
      </c>
      <c r="O224" s="413">
        <v>1</v>
      </c>
      <c r="P224" s="290" t="s">
        <v>99</v>
      </c>
      <c r="Q224" s="290" t="str">
        <f t="shared" si="155"/>
        <v>E3.P_J.MR1-MP03-1</v>
      </c>
      <c r="R224" s="719" t="s">
        <v>1316</v>
      </c>
      <c r="S224" s="292" t="s">
        <v>1317</v>
      </c>
      <c r="T224" s="293">
        <v>0.3</v>
      </c>
      <c r="U224" s="294">
        <v>1</v>
      </c>
      <c r="V224" s="293" t="s">
        <v>67</v>
      </c>
      <c r="W224" s="315">
        <v>0.2</v>
      </c>
      <c r="X224" s="330">
        <v>0.3</v>
      </c>
      <c r="Y224" s="321">
        <v>0.25</v>
      </c>
      <c r="Z224" s="323">
        <v>0.25</v>
      </c>
      <c r="AA224" s="298"/>
      <c r="AB224" s="299"/>
      <c r="AC224" s="299"/>
      <c r="AD224" s="299"/>
      <c r="AE224" s="299"/>
      <c r="AF224" s="299"/>
      <c r="AG224" s="299"/>
      <c r="AH224" s="299"/>
      <c r="AI224" s="299"/>
      <c r="AJ224" s="299"/>
      <c r="AK224" s="299"/>
      <c r="AL224" s="299"/>
      <c r="AM224" s="299"/>
      <c r="AN224" s="299"/>
      <c r="AO224" s="299"/>
      <c r="AP224" s="299"/>
      <c r="AQ224" s="299"/>
      <c r="AR224" s="299"/>
      <c r="AS224" s="299"/>
      <c r="AT224" s="299"/>
      <c r="AU224" s="299"/>
      <c r="AV224" s="299"/>
      <c r="AW224" s="299"/>
      <c r="AX224" s="299"/>
      <c r="AY224" s="299"/>
      <c r="AZ224" s="299"/>
      <c r="BA224" s="299"/>
      <c r="BB224" s="299"/>
      <c r="BC224" s="300"/>
      <c r="BD224" s="301" t="s">
        <v>1221</v>
      </c>
      <c r="BS224" s="89" t="s">
        <v>470</v>
      </c>
      <c r="BT224" s="89" t="s">
        <v>471</v>
      </c>
      <c r="BU224" s="90" t="s">
        <v>1314</v>
      </c>
      <c r="BV224" s="87" t="s">
        <v>1312</v>
      </c>
      <c r="DH224" s="7" t="s">
        <v>1319</v>
      </c>
      <c r="DI224" s="7" t="s">
        <v>384</v>
      </c>
      <c r="DJ224" s="7" t="s">
        <v>490</v>
      </c>
      <c r="DK224" s="7" t="s">
        <v>491</v>
      </c>
      <c r="DL224" s="7" t="s">
        <v>489</v>
      </c>
      <c r="DQ224" s="7" t="s">
        <v>1314</v>
      </c>
      <c r="DR224" s="7" t="s">
        <v>1312</v>
      </c>
      <c r="EL224" s="826" t="s">
        <v>1318</v>
      </c>
      <c r="EM224" s="819" t="s">
        <v>1316</v>
      </c>
      <c r="EN224" s="273" t="s">
        <v>1317</v>
      </c>
      <c r="EO224" s="274">
        <v>0.3</v>
      </c>
      <c r="EP224" s="274">
        <v>1</v>
      </c>
      <c r="EQ224" s="276">
        <v>0.2</v>
      </c>
      <c r="ER224" s="817">
        <v>0.2</v>
      </c>
      <c r="ES224" s="818">
        <v>0.3</v>
      </c>
      <c r="ET224" s="830">
        <v>0.3</v>
      </c>
    </row>
    <row r="225" spans="1:150" ht="42.75" customHeight="1" x14ac:dyDescent="0.2">
      <c r="A225" s="277" t="s">
        <v>90</v>
      </c>
      <c r="B225" s="430" t="s">
        <v>91</v>
      </c>
      <c r="C225" s="431" t="s">
        <v>992</v>
      </c>
      <c r="D225" s="431"/>
      <c r="E225" s="8" t="s">
        <v>818</v>
      </c>
      <c r="F225" s="281" t="str">
        <f t="shared" si="153"/>
        <v>E3.P_J</v>
      </c>
      <c r="G225" s="454" t="s">
        <v>354</v>
      </c>
      <c r="H225" s="454" t="s">
        <v>491</v>
      </c>
      <c r="I225" s="458"/>
      <c r="J225" s="459" t="s">
        <v>61</v>
      </c>
      <c r="K225" s="374" t="str">
        <f t="shared" si="154"/>
        <v>E3.P_J.MR1</v>
      </c>
      <c r="L225" s="638" t="s">
        <v>471</v>
      </c>
      <c r="M225" s="431" t="s">
        <v>1304</v>
      </c>
      <c r="N225" s="412">
        <v>1</v>
      </c>
      <c r="O225" s="413">
        <v>1</v>
      </c>
      <c r="P225" s="290" t="s">
        <v>1320</v>
      </c>
      <c r="Q225" s="290" t="str">
        <f t="shared" si="155"/>
        <v>E3.P_J.MR1-MP03-2</v>
      </c>
      <c r="R225" s="719" t="s">
        <v>1316</v>
      </c>
      <c r="S225" s="292" t="s">
        <v>1321</v>
      </c>
      <c r="T225" s="293">
        <v>0</v>
      </c>
      <c r="U225" s="294">
        <v>1</v>
      </c>
      <c r="V225" s="293" t="s">
        <v>67</v>
      </c>
      <c r="W225" s="321">
        <v>0.25</v>
      </c>
      <c r="X225" s="322">
        <v>0.25</v>
      </c>
      <c r="Y225" s="321">
        <v>0.25</v>
      </c>
      <c r="Z225" s="323">
        <v>0.25</v>
      </c>
      <c r="AA225" s="298"/>
      <c r="AB225" s="299"/>
      <c r="AC225" s="299"/>
      <c r="AD225" s="299"/>
      <c r="AE225" s="299"/>
      <c r="AF225" s="299"/>
      <c r="AG225" s="299"/>
      <c r="AH225" s="299"/>
      <c r="AI225" s="299"/>
      <c r="AJ225" s="299"/>
      <c r="AK225" s="299"/>
      <c r="AL225" s="299"/>
      <c r="AM225" s="299"/>
      <c r="AN225" s="299"/>
      <c r="AO225" s="299"/>
      <c r="AP225" s="299"/>
      <c r="AQ225" s="299"/>
      <c r="AR225" s="299"/>
      <c r="AS225" s="299"/>
      <c r="AT225" s="299"/>
      <c r="AU225" s="299"/>
      <c r="AV225" s="299"/>
      <c r="AW225" s="299"/>
      <c r="AX225" s="299"/>
      <c r="AY225" s="299"/>
      <c r="AZ225" s="299"/>
      <c r="BA225" s="299"/>
      <c r="BB225" s="299"/>
      <c r="BC225" s="300"/>
      <c r="BD225" s="301" t="s">
        <v>1221</v>
      </c>
      <c r="BS225" s="89" t="s">
        <v>470</v>
      </c>
      <c r="BT225" s="89" t="s">
        <v>471</v>
      </c>
      <c r="BU225" s="90" t="s">
        <v>1318</v>
      </c>
      <c r="BV225" s="87" t="s">
        <v>1316</v>
      </c>
      <c r="DH225" s="7" t="s">
        <v>1323</v>
      </c>
      <c r="DI225" s="7" t="s">
        <v>384</v>
      </c>
      <c r="DJ225" s="7" t="s">
        <v>490</v>
      </c>
      <c r="DK225" s="7" t="s">
        <v>491</v>
      </c>
      <c r="DL225" s="7" t="s">
        <v>489</v>
      </c>
      <c r="DQ225" s="7" t="s">
        <v>1318</v>
      </c>
      <c r="DR225" s="7" t="s">
        <v>1316</v>
      </c>
      <c r="EL225" s="826" t="s">
        <v>1322</v>
      </c>
      <c r="EM225" s="819" t="s">
        <v>1316</v>
      </c>
      <c r="EN225" s="273" t="s">
        <v>1321</v>
      </c>
      <c r="EO225" s="274">
        <v>0</v>
      </c>
      <c r="EP225" s="274">
        <v>1</v>
      </c>
      <c r="EQ225" s="329">
        <v>0</v>
      </c>
      <c r="ER225" s="818">
        <v>0</v>
      </c>
      <c r="ES225" s="818">
        <v>0.5</v>
      </c>
      <c r="ET225" s="830">
        <v>0.5</v>
      </c>
    </row>
    <row r="226" spans="1:150" ht="51.75" customHeight="1" x14ac:dyDescent="0.2">
      <c r="A226" s="277" t="s">
        <v>90</v>
      </c>
      <c r="B226" s="430" t="s">
        <v>91</v>
      </c>
      <c r="C226" s="431" t="s">
        <v>992</v>
      </c>
      <c r="D226" s="431"/>
      <c r="E226" s="8" t="s">
        <v>818</v>
      </c>
      <c r="F226" s="281" t="str">
        <f t="shared" si="153"/>
        <v>E3.P_J</v>
      </c>
      <c r="G226" s="454" t="s">
        <v>354</v>
      </c>
      <c r="H226" s="454" t="s">
        <v>491</v>
      </c>
      <c r="I226" s="458"/>
      <c r="J226" s="459" t="s">
        <v>61</v>
      </c>
      <c r="K226" s="374" t="str">
        <f t="shared" si="154"/>
        <v>E3.P_J.MR1</v>
      </c>
      <c r="L226" s="638" t="s">
        <v>471</v>
      </c>
      <c r="M226" s="431" t="s">
        <v>1304</v>
      </c>
      <c r="N226" s="412">
        <v>1</v>
      </c>
      <c r="O226" s="413">
        <v>1</v>
      </c>
      <c r="P226" s="290" t="s">
        <v>112</v>
      </c>
      <c r="Q226" s="290" t="str">
        <f t="shared" si="155"/>
        <v>E3.P_J.MR1-MP04-1</v>
      </c>
      <c r="R226" s="422" t="s">
        <v>1324</v>
      </c>
      <c r="S226" s="314" t="s">
        <v>1325</v>
      </c>
      <c r="T226" s="293">
        <v>1</v>
      </c>
      <c r="U226" s="294">
        <v>1</v>
      </c>
      <c r="V226" s="293" t="s">
        <v>102</v>
      </c>
      <c r="W226" s="321">
        <v>0.25</v>
      </c>
      <c r="X226" s="322">
        <v>0.25</v>
      </c>
      <c r="Y226" s="321">
        <v>0.25</v>
      </c>
      <c r="Z226" s="323">
        <v>0.25</v>
      </c>
      <c r="AA226" s="298"/>
      <c r="AB226" s="299"/>
      <c r="AC226" s="299"/>
      <c r="AD226" s="299"/>
      <c r="AE226" s="299"/>
      <c r="AF226" s="299"/>
      <c r="AG226" s="299"/>
      <c r="AH226" s="299"/>
      <c r="AI226" s="299"/>
      <c r="AJ226" s="299"/>
      <c r="AK226" s="299"/>
      <c r="AL226" s="299"/>
      <c r="AM226" s="299"/>
      <c r="AN226" s="299"/>
      <c r="AO226" s="299"/>
      <c r="AP226" s="299"/>
      <c r="AQ226" s="299"/>
      <c r="AR226" s="299"/>
      <c r="AS226" s="299"/>
      <c r="AT226" s="299"/>
      <c r="AU226" s="299"/>
      <c r="AV226" s="299"/>
      <c r="AW226" s="299"/>
      <c r="AX226" s="299"/>
      <c r="AY226" s="299"/>
      <c r="AZ226" s="299"/>
      <c r="BA226" s="299"/>
      <c r="BB226" s="299"/>
      <c r="BC226" s="300"/>
      <c r="BD226" s="301" t="s">
        <v>1221</v>
      </c>
      <c r="BS226" s="89" t="s">
        <v>470</v>
      </c>
      <c r="BT226" s="89" t="s">
        <v>471</v>
      </c>
      <c r="BU226" s="90" t="s">
        <v>1322</v>
      </c>
      <c r="BV226" s="87" t="s">
        <v>1316</v>
      </c>
      <c r="DH226" s="7" t="s">
        <v>1327</v>
      </c>
      <c r="DI226" s="7" t="s">
        <v>384</v>
      </c>
      <c r="DJ226" s="7" t="s">
        <v>490</v>
      </c>
      <c r="DK226" s="7" t="s">
        <v>491</v>
      </c>
      <c r="DL226" s="7" t="s">
        <v>489</v>
      </c>
      <c r="DQ226" s="7" t="s">
        <v>1322</v>
      </c>
      <c r="DR226" s="7" t="s">
        <v>1316</v>
      </c>
      <c r="EL226" s="826" t="s">
        <v>1326</v>
      </c>
      <c r="EM226" s="318" t="s">
        <v>1324</v>
      </c>
      <c r="EN226" s="274" t="s">
        <v>1325</v>
      </c>
      <c r="EO226" s="274">
        <v>1</v>
      </c>
      <c r="EP226" s="274">
        <v>1</v>
      </c>
      <c r="EQ226" s="329">
        <v>0.25</v>
      </c>
      <c r="ER226" s="329">
        <v>0.25</v>
      </c>
      <c r="ES226" s="329">
        <v>0.25</v>
      </c>
      <c r="ET226" s="828">
        <v>0.25</v>
      </c>
    </row>
    <row r="227" spans="1:150" ht="59.25" customHeight="1" x14ac:dyDescent="0.2">
      <c r="A227" s="277" t="s">
        <v>90</v>
      </c>
      <c r="B227" s="430" t="s">
        <v>91</v>
      </c>
      <c r="C227" s="431" t="s">
        <v>992</v>
      </c>
      <c r="D227" s="431"/>
      <c r="E227" s="8" t="s">
        <v>818</v>
      </c>
      <c r="F227" s="281" t="str">
        <f t="shared" si="153"/>
        <v>E3.P_J</v>
      </c>
      <c r="G227" s="454" t="s">
        <v>354</v>
      </c>
      <c r="H227" s="454" t="s">
        <v>491</v>
      </c>
      <c r="I227" s="458"/>
      <c r="J227" s="459" t="s">
        <v>61</v>
      </c>
      <c r="K227" s="374" t="str">
        <f t="shared" si="154"/>
        <v>E3.P_J.MR1</v>
      </c>
      <c r="L227" s="638" t="s">
        <v>471</v>
      </c>
      <c r="M227" s="431" t="s">
        <v>1304</v>
      </c>
      <c r="N227" s="412">
        <v>1</v>
      </c>
      <c r="O227" s="413">
        <v>1</v>
      </c>
      <c r="P227" s="290" t="s">
        <v>122</v>
      </c>
      <c r="Q227" s="290" t="str">
        <f t="shared" si="155"/>
        <v>E3.P_J.MR1-MP05-1</v>
      </c>
      <c r="R227" s="422" t="s">
        <v>1328</v>
      </c>
      <c r="S227" s="314" t="s">
        <v>1329</v>
      </c>
      <c r="T227" s="293">
        <v>0.25</v>
      </c>
      <c r="U227" s="294">
        <v>1</v>
      </c>
      <c r="V227" s="293" t="s">
        <v>67</v>
      </c>
      <c r="W227" s="315">
        <v>0.2</v>
      </c>
      <c r="X227" s="330">
        <v>0.3</v>
      </c>
      <c r="Y227" s="321">
        <v>0.25</v>
      </c>
      <c r="Z227" s="323">
        <v>0.25</v>
      </c>
      <c r="AA227" s="298"/>
      <c r="AB227" s="299"/>
      <c r="AC227" s="299"/>
      <c r="AD227" s="299"/>
      <c r="AE227" s="299"/>
      <c r="AF227" s="299"/>
      <c r="AG227" s="299"/>
      <c r="AH227" s="299"/>
      <c r="AI227" s="299"/>
      <c r="AJ227" s="299"/>
      <c r="AK227" s="299"/>
      <c r="AL227" s="299"/>
      <c r="AM227" s="299"/>
      <c r="AN227" s="299"/>
      <c r="AO227" s="299"/>
      <c r="AP227" s="299"/>
      <c r="AQ227" s="299"/>
      <c r="AR227" s="299"/>
      <c r="AS227" s="299"/>
      <c r="AT227" s="299"/>
      <c r="AU227" s="299"/>
      <c r="AV227" s="299"/>
      <c r="AW227" s="299"/>
      <c r="AX227" s="299"/>
      <c r="AY227" s="299"/>
      <c r="AZ227" s="299"/>
      <c r="BA227" s="299"/>
      <c r="BB227" s="299"/>
      <c r="BC227" s="300"/>
      <c r="BD227" s="301" t="s">
        <v>1221</v>
      </c>
      <c r="BS227" s="89" t="s">
        <v>470</v>
      </c>
      <c r="BT227" s="89" t="s">
        <v>471</v>
      </c>
      <c r="BU227" s="90" t="s">
        <v>1326</v>
      </c>
      <c r="BV227" s="87" t="s">
        <v>1324</v>
      </c>
      <c r="DH227" s="7" t="s">
        <v>1331</v>
      </c>
      <c r="DI227" s="7" t="s">
        <v>384</v>
      </c>
      <c r="DJ227" s="7" t="s">
        <v>490</v>
      </c>
      <c r="DK227" s="7" t="s">
        <v>491</v>
      </c>
      <c r="DL227" s="7" t="s">
        <v>489</v>
      </c>
      <c r="DQ227" s="7" t="s">
        <v>1326</v>
      </c>
      <c r="DR227" s="7" t="s">
        <v>1324</v>
      </c>
      <c r="EL227" s="826" t="s">
        <v>1330</v>
      </c>
      <c r="EM227" s="318" t="s">
        <v>1328</v>
      </c>
      <c r="EN227" s="274" t="s">
        <v>1329</v>
      </c>
      <c r="EO227" s="274">
        <v>0.25</v>
      </c>
      <c r="EP227" s="274">
        <v>1</v>
      </c>
      <c r="EQ227" s="276">
        <v>0.2</v>
      </c>
      <c r="ER227" s="276">
        <v>0.3</v>
      </c>
      <c r="ES227" s="329">
        <v>0.25</v>
      </c>
      <c r="ET227" s="828">
        <v>0.25</v>
      </c>
    </row>
    <row r="228" spans="1:150" ht="53.25" customHeight="1" thickBot="1" x14ac:dyDescent="0.25">
      <c r="A228" s="277" t="s">
        <v>90</v>
      </c>
      <c r="B228" s="430" t="s">
        <v>91</v>
      </c>
      <c r="C228" s="431" t="s">
        <v>992</v>
      </c>
      <c r="D228" s="431"/>
      <c r="E228" s="8" t="s">
        <v>818</v>
      </c>
      <c r="F228" s="281" t="str">
        <f t="shared" si="153"/>
        <v>E3.P_J</v>
      </c>
      <c r="G228" s="566" t="s">
        <v>354</v>
      </c>
      <c r="H228" s="566" t="s">
        <v>491</v>
      </c>
      <c r="I228" s="464"/>
      <c r="J228" s="465" t="s">
        <v>61</v>
      </c>
      <c r="K228" s="466" t="str">
        <f t="shared" si="154"/>
        <v>E3.P_J.MR1</v>
      </c>
      <c r="L228" s="639" t="s">
        <v>471</v>
      </c>
      <c r="M228" s="599" t="s">
        <v>1304</v>
      </c>
      <c r="N228" s="415">
        <v>1</v>
      </c>
      <c r="O228" s="416">
        <v>1</v>
      </c>
      <c r="P228" s="347" t="s">
        <v>132</v>
      </c>
      <c r="Q228" s="348" t="str">
        <f t="shared" si="155"/>
        <v>E3.P_J.MR1-MP06-1</v>
      </c>
      <c r="R228" s="477" t="s">
        <v>1332</v>
      </c>
      <c r="S228" s="337" t="s">
        <v>1333</v>
      </c>
      <c r="T228" s="338">
        <v>1</v>
      </c>
      <c r="U228" s="339">
        <v>4</v>
      </c>
      <c r="V228" s="351" t="s">
        <v>67</v>
      </c>
      <c r="W228" s="353">
        <v>1</v>
      </c>
      <c r="X228" s="354">
        <v>1</v>
      </c>
      <c r="Y228" s="353">
        <v>1</v>
      </c>
      <c r="Z228" s="355">
        <v>1</v>
      </c>
      <c r="AA228" s="298"/>
      <c r="AB228" s="299"/>
      <c r="AC228" s="299"/>
      <c r="AD228" s="299"/>
      <c r="AE228" s="299"/>
      <c r="AF228" s="299"/>
      <c r="AG228" s="299"/>
      <c r="AH228" s="299"/>
      <c r="AI228" s="299"/>
      <c r="AJ228" s="299"/>
      <c r="AK228" s="299"/>
      <c r="AL228" s="299"/>
      <c r="AM228" s="299"/>
      <c r="AN228" s="299"/>
      <c r="AO228" s="299"/>
      <c r="AP228" s="299"/>
      <c r="AQ228" s="299"/>
      <c r="AR228" s="299"/>
      <c r="AS228" s="299"/>
      <c r="AT228" s="299"/>
      <c r="AU228" s="299"/>
      <c r="AV228" s="299"/>
      <c r="AW228" s="299"/>
      <c r="AX228" s="299"/>
      <c r="AY228" s="299"/>
      <c r="AZ228" s="299"/>
      <c r="BA228" s="299"/>
      <c r="BB228" s="299"/>
      <c r="BC228" s="300"/>
      <c r="BD228" s="301" t="s">
        <v>1221</v>
      </c>
      <c r="BS228" s="89" t="s">
        <v>470</v>
      </c>
      <c r="BT228" s="89" t="s">
        <v>471</v>
      </c>
      <c r="BU228" s="90" t="s">
        <v>1330</v>
      </c>
      <c r="BV228" s="87" t="s">
        <v>1328</v>
      </c>
      <c r="DH228" s="7" t="s">
        <v>1335</v>
      </c>
      <c r="DI228" s="7" t="s">
        <v>384</v>
      </c>
      <c r="DJ228" s="7" t="s">
        <v>490</v>
      </c>
      <c r="DK228" s="7" t="s">
        <v>491</v>
      </c>
      <c r="DL228" s="7" t="s">
        <v>489</v>
      </c>
      <c r="DQ228" s="7" t="s">
        <v>1330</v>
      </c>
      <c r="DR228" s="7" t="s">
        <v>1328</v>
      </c>
      <c r="EL228" s="826" t="s">
        <v>1334</v>
      </c>
      <c r="EM228" s="318" t="s">
        <v>1332</v>
      </c>
      <c r="EN228" s="274" t="s">
        <v>1333</v>
      </c>
      <c r="EO228" s="274">
        <v>1</v>
      </c>
      <c r="EP228" s="274">
        <v>4</v>
      </c>
      <c r="EQ228" s="275">
        <v>0</v>
      </c>
      <c r="ER228" s="816">
        <v>1</v>
      </c>
      <c r="ES228" s="816">
        <v>3</v>
      </c>
      <c r="ET228" s="833">
        <v>0</v>
      </c>
    </row>
    <row r="229" spans="1:150" ht="174" customHeight="1" thickBot="1" x14ac:dyDescent="0.25">
      <c r="A229" s="277" t="s">
        <v>90</v>
      </c>
      <c r="B229" s="430" t="s">
        <v>91</v>
      </c>
      <c r="C229" s="431" t="s">
        <v>992</v>
      </c>
      <c r="D229" s="432" t="s">
        <v>1217</v>
      </c>
      <c r="E229" s="25" t="s">
        <v>1336</v>
      </c>
      <c r="F229" s="720" t="str">
        <f t="shared" si="153"/>
        <v>E3.P_K</v>
      </c>
      <c r="G229" s="721" t="s">
        <v>365</v>
      </c>
      <c r="H229" s="722" t="s">
        <v>499</v>
      </c>
      <c r="I229" s="662" t="s">
        <v>1337</v>
      </c>
      <c r="J229" s="723" t="s">
        <v>61</v>
      </c>
      <c r="K229" s="724" t="str">
        <f t="shared" si="154"/>
        <v>E3.P_K.MR1</v>
      </c>
      <c r="L229" s="577" t="s">
        <v>479</v>
      </c>
      <c r="M229" s="578" t="s">
        <v>1338</v>
      </c>
      <c r="N229" s="586">
        <v>0</v>
      </c>
      <c r="O229" s="665">
        <v>23</v>
      </c>
      <c r="P229" s="725" t="s">
        <v>64</v>
      </c>
      <c r="Q229" s="25" t="str">
        <f t="shared" si="155"/>
        <v>E3.P_K.MR1-MP01-1</v>
      </c>
      <c r="R229" s="578" t="s">
        <v>1339</v>
      </c>
      <c r="S229" s="666" t="s">
        <v>1340</v>
      </c>
      <c r="T229" s="585">
        <v>0</v>
      </c>
      <c r="U229" s="586">
        <v>23</v>
      </c>
      <c r="V229" s="585" t="s">
        <v>67</v>
      </c>
      <c r="W229" s="726">
        <v>4</v>
      </c>
      <c r="X229" s="727">
        <v>2</v>
      </c>
      <c r="Y229" s="726">
        <v>9</v>
      </c>
      <c r="Z229" s="728">
        <v>8</v>
      </c>
      <c r="AA229" s="729">
        <f>200000000+150000000+1915448+354547783</f>
        <v>706463231</v>
      </c>
      <c r="AB229" s="730">
        <v>0</v>
      </c>
      <c r="AC229" s="730">
        <v>0</v>
      </c>
      <c r="AD229" s="730">
        <v>0</v>
      </c>
      <c r="AE229" s="730">
        <v>0</v>
      </c>
      <c r="AF229" s="730">
        <v>493536769</v>
      </c>
      <c r="AG229" s="730">
        <f t="shared" ref="AG229:AG230" si="188">SUM(AA229:AF229)</f>
        <v>1200000000</v>
      </c>
      <c r="AH229" s="730">
        <f t="shared" ref="AH229:AM229" si="189">AA229*1.035</f>
        <v>731189444.08499992</v>
      </c>
      <c r="AI229" s="730">
        <f t="shared" si="189"/>
        <v>0</v>
      </c>
      <c r="AJ229" s="730">
        <f t="shared" si="189"/>
        <v>0</v>
      </c>
      <c r="AK229" s="730">
        <f t="shared" si="189"/>
        <v>0</v>
      </c>
      <c r="AL229" s="730">
        <f t="shared" si="189"/>
        <v>0</v>
      </c>
      <c r="AM229" s="730">
        <f t="shared" si="189"/>
        <v>510810555.91499996</v>
      </c>
      <c r="AN229" s="730">
        <f t="shared" ref="AN229:AN230" si="190">SUM(AH229:AM229)</f>
        <v>1242000000</v>
      </c>
      <c r="AO229" s="730">
        <f t="shared" ref="AO229:AT229" si="191">AH229*1.035</f>
        <v>756781074.62797487</v>
      </c>
      <c r="AP229" s="730">
        <f t="shared" si="191"/>
        <v>0</v>
      </c>
      <c r="AQ229" s="730">
        <f t="shared" si="191"/>
        <v>0</v>
      </c>
      <c r="AR229" s="730">
        <f t="shared" si="191"/>
        <v>0</v>
      </c>
      <c r="AS229" s="730">
        <f t="shared" si="191"/>
        <v>0</v>
      </c>
      <c r="AT229" s="730">
        <f t="shared" si="191"/>
        <v>528688925.37202489</v>
      </c>
      <c r="AU229" s="730">
        <f t="shared" ref="AU229:AU230" si="192">SUM(AO229:AT229)</f>
        <v>1285469999.9999998</v>
      </c>
      <c r="AV229" s="730">
        <f t="shared" ref="AV229:BA229" si="193">AO229*1.035</f>
        <v>783268412.23995388</v>
      </c>
      <c r="AW229" s="730">
        <f t="shared" si="193"/>
        <v>0</v>
      </c>
      <c r="AX229" s="730">
        <f t="shared" si="193"/>
        <v>0</v>
      </c>
      <c r="AY229" s="730">
        <f t="shared" si="193"/>
        <v>0</v>
      </c>
      <c r="AZ229" s="730">
        <f t="shared" si="193"/>
        <v>0</v>
      </c>
      <c r="BA229" s="730">
        <f t="shared" si="193"/>
        <v>547193037.76004577</v>
      </c>
      <c r="BB229" s="730">
        <f t="shared" ref="BB229:BB230" si="194">SUM(AV229:BA229)</f>
        <v>1330461449.9999995</v>
      </c>
      <c r="BC229" s="731">
        <f t="shared" ref="BC229:BC230" si="195">+BB229+AU229+AN229+AG229</f>
        <v>5057931449.999999</v>
      </c>
      <c r="BD229" s="301" t="s">
        <v>1221</v>
      </c>
      <c r="BS229" s="89" t="s">
        <v>470</v>
      </c>
      <c r="BT229" s="89" t="s">
        <v>471</v>
      </c>
      <c r="BU229" s="90" t="s">
        <v>1334</v>
      </c>
      <c r="BV229" s="87" t="s">
        <v>1332</v>
      </c>
      <c r="BW229" s="732"/>
      <c r="DH229" s="7" t="s">
        <v>1342</v>
      </c>
      <c r="DI229" s="7" t="s">
        <v>384</v>
      </c>
      <c r="DJ229" s="7" t="s">
        <v>490</v>
      </c>
      <c r="DK229" s="7" t="s">
        <v>491</v>
      </c>
      <c r="DL229" s="7" t="s">
        <v>489</v>
      </c>
      <c r="DQ229" s="7" t="s">
        <v>1334</v>
      </c>
      <c r="DR229" s="7" t="s">
        <v>1332</v>
      </c>
      <c r="EL229" s="831" t="s">
        <v>1341</v>
      </c>
      <c r="EM229" s="318" t="s">
        <v>1339</v>
      </c>
      <c r="EN229" s="274" t="s">
        <v>1340</v>
      </c>
      <c r="EO229" s="274">
        <v>0</v>
      </c>
      <c r="EP229" s="274">
        <v>23</v>
      </c>
      <c r="EQ229" s="275">
        <v>4</v>
      </c>
      <c r="ER229" s="816">
        <v>10</v>
      </c>
      <c r="ES229" s="816">
        <v>6</v>
      </c>
      <c r="ET229" s="833">
        <v>3</v>
      </c>
    </row>
    <row r="230" spans="1:150" ht="100.5" customHeight="1" x14ac:dyDescent="0.2">
      <c r="A230" s="277" t="s">
        <v>90</v>
      </c>
      <c r="B230" s="430" t="s">
        <v>91</v>
      </c>
      <c r="C230" s="431" t="s">
        <v>992</v>
      </c>
      <c r="D230" s="432" t="s">
        <v>1127</v>
      </c>
      <c r="E230" s="26" t="s">
        <v>1343</v>
      </c>
      <c r="F230" s="239" t="str">
        <f t="shared" si="153"/>
        <v>E3.P_L</v>
      </c>
      <c r="G230" s="733" t="s">
        <v>379</v>
      </c>
      <c r="H230" s="241" t="s">
        <v>507</v>
      </c>
      <c r="I230" s="657" t="s">
        <v>1344</v>
      </c>
      <c r="J230" s="456" t="s">
        <v>61</v>
      </c>
      <c r="K230" s="457" t="str">
        <f t="shared" si="154"/>
        <v>E3.P_L.MR1</v>
      </c>
      <c r="L230" s="516" t="s">
        <v>487</v>
      </c>
      <c r="M230" s="734" t="s">
        <v>1345</v>
      </c>
      <c r="N230" s="735" t="s">
        <v>1346</v>
      </c>
      <c r="O230" s="736" t="s">
        <v>1347</v>
      </c>
      <c r="P230" s="711" t="s">
        <v>64</v>
      </c>
      <c r="Q230" s="712" t="str">
        <f t="shared" si="155"/>
        <v>E3.P_L.MR1-MP01-1</v>
      </c>
      <c r="R230" s="623" t="s">
        <v>1348</v>
      </c>
      <c r="S230" s="521" t="s">
        <v>1349</v>
      </c>
      <c r="T230" s="522">
        <v>3</v>
      </c>
      <c r="U230" s="523">
        <v>3</v>
      </c>
      <c r="V230" s="522" t="s">
        <v>67</v>
      </c>
      <c r="W230" s="626">
        <v>0.2</v>
      </c>
      <c r="X230" s="627">
        <v>0.8</v>
      </c>
      <c r="Y230" s="524">
        <v>1</v>
      </c>
      <c r="Z230" s="670">
        <v>1</v>
      </c>
      <c r="AA230" s="591">
        <f>5419364376-6121067476+701703100</f>
        <v>0</v>
      </c>
      <c r="AB230" s="592">
        <v>980802926</v>
      </c>
      <c r="AC230" s="592">
        <v>510000000</v>
      </c>
      <c r="AD230" s="592">
        <v>0</v>
      </c>
      <c r="AE230" s="592">
        <v>0</v>
      </c>
      <c r="AF230" s="592">
        <v>4347947000</v>
      </c>
      <c r="AG230" s="592">
        <f t="shared" si="188"/>
        <v>5838749926</v>
      </c>
      <c r="AH230" s="592">
        <f>AA230*1.035</f>
        <v>0</v>
      </c>
      <c r="AI230" s="592">
        <v>800000000</v>
      </c>
      <c r="AJ230" s="592">
        <v>395529000</v>
      </c>
      <c r="AK230" s="592">
        <f>AD230*1.035</f>
        <v>0</v>
      </c>
      <c r="AL230" s="592">
        <f>AE230*1.035</f>
        <v>0</v>
      </c>
      <c r="AM230" s="592">
        <v>4855322000</v>
      </c>
      <c r="AN230" s="592">
        <f t="shared" si="190"/>
        <v>6050851000</v>
      </c>
      <c r="AO230" s="592">
        <f>AH230*1.035</f>
        <v>0</v>
      </c>
      <c r="AP230" s="592">
        <v>1050660000</v>
      </c>
      <c r="AQ230" s="592">
        <v>199710000</v>
      </c>
      <c r="AR230" s="592">
        <f>AK230*1.035</f>
        <v>0</v>
      </c>
      <c r="AS230" s="592">
        <f>AL230*1.035</f>
        <v>0</v>
      </c>
      <c r="AT230" s="592">
        <v>5124277000</v>
      </c>
      <c r="AU230" s="592">
        <f t="shared" si="192"/>
        <v>6374647000</v>
      </c>
      <c r="AV230" s="592">
        <v>624555000</v>
      </c>
      <c r="AW230" s="592">
        <f>AP230*1.035</f>
        <v>1087433100</v>
      </c>
      <c r="AX230" s="592">
        <v>0</v>
      </c>
      <c r="AY230" s="592">
        <f>AR230*1.035</f>
        <v>0</v>
      </c>
      <c r="AZ230" s="592">
        <f>AS230*1.035</f>
        <v>0</v>
      </c>
      <c r="BA230" s="592">
        <v>4639918000</v>
      </c>
      <c r="BB230" s="592">
        <f t="shared" si="194"/>
        <v>6351906100</v>
      </c>
      <c r="BC230" s="660">
        <f t="shared" si="195"/>
        <v>24616154026</v>
      </c>
      <c r="BD230" s="301" t="s">
        <v>1127</v>
      </c>
      <c r="BS230" s="87" t="s">
        <v>478</v>
      </c>
      <c r="BT230" s="87" t="s">
        <v>479</v>
      </c>
      <c r="BU230" s="90" t="s">
        <v>1341</v>
      </c>
      <c r="BV230" s="87" t="s">
        <v>1339</v>
      </c>
      <c r="DH230" s="7" t="s">
        <v>1351</v>
      </c>
      <c r="DI230" s="7" t="s">
        <v>384</v>
      </c>
      <c r="DJ230" s="7" t="s">
        <v>498</v>
      </c>
      <c r="DK230" s="7" t="s">
        <v>499</v>
      </c>
      <c r="DL230" s="7" t="s">
        <v>497</v>
      </c>
      <c r="DQ230" s="7" t="s">
        <v>1341</v>
      </c>
      <c r="DR230" s="7" t="s">
        <v>1339</v>
      </c>
      <c r="EL230" s="826" t="s">
        <v>1350</v>
      </c>
      <c r="EM230" s="318" t="s">
        <v>1348</v>
      </c>
      <c r="EN230" s="274" t="s">
        <v>1349</v>
      </c>
      <c r="EO230" s="274">
        <v>3</v>
      </c>
      <c r="EP230" s="274">
        <v>3</v>
      </c>
      <c r="EQ230" s="276">
        <v>0.2</v>
      </c>
      <c r="ER230" s="817">
        <v>0.2</v>
      </c>
      <c r="ES230" s="817">
        <v>1.4</v>
      </c>
      <c r="ET230" s="827">
        <v>1.2</v>
      </c>
    </row>
    <row r="231" spans="1:150" ht="54" customHeight="1" x14ac:dyDescent="0.2">
      <c r="A231" s="277" t="s">
        <v>90</v>
      </c>
      <c r="B231" s="430" t="s">
        <v>91</v>
      </c>
      <c r="C231" s="431" t="s">
        <v>992</v>
      </c>
      <c r="D231" s="431"/>
      <c r="E231" s="8" t="s">
        <v>1343</v>
      </c>
      <c r="F231" s="281" t="str">
        <f t="shared" si="153"/>
        <v>E3.P_L</v>
      </c>
      <c r="G231" s="454" t="s">
        <v>379</v>
      </c>
      <c r="H231" s="454" t="s">
        <v>507</v>
      </c>
      <c r="I231" s="737"/>
      <c r="J231" s="281" t="s">
        <v>61</v>
      </c>
      <c r="K231" s="649" t="str">
        <f t="shared" si="154"/>
        <v>E3.P_L.MR1</v>
      </c>
      <c r="L231" s="410" t="s">
        <v>487</v>
      </c>
      <c r="M231" s="411" t="s">
        <v>1352</v>
      </c>
      <c r="N231" s="738" t="s">
        <v>1346</v>
      </c>
      <c r="O231" s="739" t="s">
        <v>1347</v>
      </c>
      <c r="P231" s="713" t="s">
        <v>87</v>
      </c>
      <c r="Q231" s="714" t="str">
        <f t="shared" si="155"/>
        <v>E3.P_L.MR1-MP02-1</v>
      </c>
      <c r="R231" s="629" t="s">
        <v>1353</v>
      </c>
      <c r="S231" s="530" t="s">
        <v>1354</v>
      </c>
      <c r="T231" s="531">
        <v>0</v>
      </c>
      <c r="U231" s="541">
        <v>0.8</v>
      </c>
      <c r="V231" s="540" t="s">
        <v>67</v>
      </c>
      <c r="W231" s="535">
        <v>0</v>
      </c>
      <c r="X231" s="534">
        <v>0.4</v>
      </c>
      <c r="Y231" s="533">
        <v>0.2</v>
      </c>
      <c r="Z231" s="542">
        <v>0.2</v>
      </c>
      <c r="AA231" s="543"/>
      <c r="AB231" s="544"/>
      <c r="AC231" s="544"/>
      <c r="AD231" s="544"/>
      <c r="AE231" s="544"/>
      <c r="AF231" s="544"/>
      <c r="AG231" s="544"/>
      <c r="AH231" s="544"/>
      <c r="AI231" s="544"/>
      <c r="AJ231" s="544"/>
      <c r="AK231" s="544"/>
      <c r="AL231" s="544"/>
      <c r="AM231" s="544"/>
      <c r="AN231" s="544"/>
      <c r="AO231" s="544"/>
      <c r="AP231" s="544"/>
      <c r="AQ231" s="544"/>
      <c r="AR231" s="544"/>
      <c r="AS231" s="544"/>
      <c r="AT231" s="544"/>
      <c r="AU231" s="544"/>
      <c r="AV231" s="544"/>
      <c r="AW231" s="544"/>
      <c r="AX231" s="544"/>
      <c r="AY231" s="544"/>
      <c r="AZ231" s="544"/>
      <c r="BA231" s="544"/>
      <c r="BB231" s="544"/>
      <c r="BC231" s="545"/>
      <c r="BD231" s="301" t="s">
        <v>1127</v>
      </c>
      <c r="BS231" s="87" t="s">
        <v>486</v>
      </c>
      <c r="BT231" s="87" t="s">
        <v>487</v>
      </c>
      <c r="BU231" s="90" t="s">
        <v>1350</v>
      </c>
      <c r="BV231" s="87" t="s">
        <v>1348</v>
      </c>
      <c r="DH231" s="7" t="s">
        <v>1356</v>
      </c>
      <c r="DI231" s="7" t="s">
        <v>384</v>
      </c>
      <c r="DJ231" s="7" t="s">
        <v>506</v>
      </c>
      <c r="DK231" s="7" t="s">
        <v>507</v>
      </c>
      <c r="DL231" s="7" t="s">
        <v>505</v>
      </c>
      <c r="DQ231" s="7" t="s">
        <v>1350</v>
      </c>
      <c r="DR231" s="7" t="s">
        <v>1348</v>
      </c>
      <c r="EL231" s="826" t="s">
        <v>1355</v>
      </c>
      <c r="EM231" s="318" t="s">
        <v>1353</v>
      </c>
      <c r="EN231" s="274" t="s">
        <v>1354</v>
      </c>
      <c r="EO231" s="274">
        <v>0</v>
      </c>
      <c r="EP231" s="275">
        <v>80</v>
      </c>
      <c r="EQ231" s="275">
        <v>0</v>
      </c>
      <c r="ER231" s="817">
        <v>0</v>
      </c>
      <c r="ES231" s="276">
        <v>20</v>
      </c>
      <c r="ET231" s="827">
        <v>60</v>
      </c>
    </row>
    <row r="232" spans="1:150" ht="46.5" customHeight="1" x14ac:dyDescent="0.2">
      <c r="A232" s="277" t="s">
        <v>90</v>
      </c>
      <c r="B232" s="430" t="s">
        <v>91</v>
      </c>
      <c r="C232" s="431" t="s">
        <v>992</v>
      </c>
      <c r="D232" s="431"/>
      <c r="E232" s="8" t="s">
        <v>1343</v>
      </c>
      <c r="F232" s="281" t="str">
        <f t="shared" si="153"/>
        <v>E3.P_L</v>
      </c>
      <c r="G232" s="454" t="s">
        <v>379</v>
      </c>
      <c r="H232" s="454" t="s">
        <v>507</v>
      </c>
      <c r="I232" s="737"/>
      <c r="J232" s="281" t="s">
        <v>61</v>
      </c>
      <c r="K232" s="649" t="str">
        <f t="shared" si="154"/>
        <v>E3.P_L.MR1</v>
      </c>
      <c r="L232" s="410" t="s">
        <v>487</v>
      </c>
      <c r="M232" s="411" t="s">
        <v>1352</v>
      </c>
      <c r="N232" s="738" t="s">
        <v>1346</v>
      </c>
      <c r="O232" s="739" t="s">
        <v>1347</v>
      </c>
      <c r="P232" s="713" t="s">
        <v>99</v>
      </c>
      <c r="Q232" s="714" t="str">
        <f t="shared" si="155"/>
        <v>E3.P_L.MR1-MP03-1</v>
      </c>
      <c r="R232" s="629" t="s">
        <v>1357</v>
      </c>
      <c r="S232" s="530" t="s">
        <v>305</v>
      </c>
      <c r="T232" s="671">
        <v>1</v>
      </c>
      <c r="U232" s="672">
        <v>1</v>
      </c>
      <c r="V232" s="671" t="s">
        <v>102</v>
      </c>
      <c r="W232" s="535">
        <v>0</v>
      </c>
      <c r="X232" s="676">
        <v>1</v>
      </c>
      <c r="Y232" s="535">
        <v>0</v>
      </c>
      <c r="Z232" s="536">
        <v>0</v>
      </c>
      <c r="AA232" s="673"/>
      <c r="AB232" s="674"/>
      <c r="AC232" s="674"/>
      <c r="AD232" s="674"/>
      <c r="AE232" s="674"/>
      <c r="AF232" s="674"/>
      <c r="AG232" s="674"/>
      <c r="AH232" s="674"/>
      <c r="AI232" s="674"/>
      <c r="AJ232" s="674"/>
      <c r="AK232" s="674"/>
      <c r="AL232" s="674"/>
      <c r="AM232" s="674"/>
      <c r="AN232" s="674"/>
      <c r="AO232" s="674"/>
      <c r="AP232" s="674"/>
      <c r="AQ232" s="674"/>
      <c r="AR232" s="674"/>
      <c r="AS232" s="674"/>
      <c r="AT232" s="674"/>
      <c r="AU232" s="674"/>
      <c r="AV232" s="674"/>
      <c r="AW232" s="674"/>
      <c r="AX232" s="674"/>
      <c r="AY232" s="674"/>
      <c r="AZ232" s="674"/>
      <c r="BA232" s="674"/>
      <c r="BB232" s="674"/>
      <c r="BC232" s="675"/>
      <c r="BD232" s="301" t="s">
        <v>1127</v>
      </c>
      <c r="BS232" s="89" t="s">
        <v>486</v>
      </c>
      <c r="BT232" s="89" t="s">
        <v>487</v>
      </c>
      <c r="BU232" s="90" t="s">
        <v>1355</v>
      </c>
      <c r="BV232" s="87" t="s">
        <v>1353</v>
      </c>
      <c r="DH232" s="7" t="s">
        <v>1359</v>
      </c>
      <c r="DI232" s="7" t="s">
        <v>384</v>
      </c>
      <c r="DJ232" s="7" t="s">
        <v>506</v>
      </c>
      <c r="DK232" s="7" t="s">
        <v>507</v>
      </c>
      <c r="DL232" s="7" t="s">
        <v>505</v>
      </c>
      <c r="DQ232" s="7" t="s">
        <v>1355</v>
      </c>
      <c r="DR232" s="7" t="s">
        <v>1353</v>
      </c>
      <c r="EL232" s="826" t="s">
        <v>1358</v>
      </c>
      <c r="EM232" s="318" t="s">
        <v>1357</v>
      </c>
      <c r="EN232" s="274" t="s">
        <v>305</v>
      </c>
      <c r="EO232" s="386">
        <v>1</v>
      </c>
      <c r="EP232" s="386">
        <v>1</v>
      </c>
      <c r="EQ232" s="276">
        <v>0.5</v>
      </c>
      <c r="ER232" s="817">
        <v>0.2</v>
      </c>
      <c r="ES232" s="817">
        <v>0.2</v>
      </c>
      <c r="ET232" s="827">
        <v>0.1</v>
      </c>
    </row>
    <row r="233" spans="1:150" ht="39" customHeight="1" x14ac:dyDescent="0.2">
      <c r="A233" s="277" t="s">
        <v>90</v>
      </c>
      <c r="B233" s="430" t="s">
        <v>91</v>
      </c>
      <c r="C233" s="431" t="s">
        <v>992</v>
      </c>
      <c r="D233" s="431"/>
      <c r="E233" s="8" t="s">
        <v>1343</v>
      </c>
      <c r="F233" s="281" t="str">
        <f t="shared" si="153"/>
        <v>E3.P_L</v>
      </c>
      <c r="G233" s="454" t="s">
        <v>379</v>
      </c>
      <c r="H233" s="454" t="s">
        <v>507</v>
      </c>
      <c r="I233" s="737"/>
      <c r="J233" s="281" t="s">
        <v>61</v>
      </c>
      <c r="K233" s="649" t="str">
        <f t="shared" si="154"/>
        <v>E3.P_L.MR1</v>
      </c>
      <c r="L233" s="410" t="s">
        <v>487</v>
      </c>
      <c r="M233" s="411" t="s">
        <v>1352</v>
      </c>
      <c r="N233" s="738" t="s">
        <v>1346</v>
      </c>
      <c r="O233" s="739" t="s">
        <v>1347</v>
      </c>
      <c r="P233" s="714" t="s">
        <v>112</v>
      </c>
      <c r="Q233" s="714" t="str">
        <f t="shared" si="155"/>
        <v>E3.P_L.MR1-MP04-1</v>
      </c>
      <c r="R233" s="529" t="s">
        <v>1360</v>
      </c>
      <c r="S233" s="696" t="s">
        <v>1361</v>
      </c>
      <c r="T233" s="671">
        <v>0</v>
      </c>
      <c r="U233" s="672">
        <v>1</v>
      </c>
      <c r="V233" s="671" t="s">
        <v>67</v>
      </c>
      <c r="W233" s="535">
        <v>0</v>
      </c>
      <c r="X233" s="676">
        <v>1</v>
      </c>
      <c r="Y233" s="535">
        <v>0</v>
      </c>
      <c r="Z233" s="536">
        <v>0</v>
      </c>
      <c r="AA233" s="673"/>
      <c r="AB233" s="674"/>
      <c r="AC233" s="674"/>
      <c r="AD233" s="674"/>
      <c r="AE233" s="674"/>
      <c r="AF233" s="674"/>
      <c r="AG233" s="674"/>
      <c r="AH233" s="674"/>
      <c r="AI233" s="674"/>
      <c r="AJ233" s="674"/>
      <c r="AK233" s="674"/>
      <c r="AL233" s="674"/>
      <c r="AM233" s="674"/>
      <c r="AN233" s="674"/>
      <c r="AO233" s="674"/>
      <c r="AP233" s="674"/>
      <c r="AQ233" s="674"/>
      <c r="AR233" s="674"/>
      <c r="AS233" s="674"/>
      <c r="AT233" s="674"/>
      <c r="AU233" s="674"/>
      <c r="AV233" s="674"/>
      <c r="AW233" s="674"/>
      <c r="AX233" s="674"/>
      <c r="AY233" s="674"/>
      <c r="AZ233" s="674"/>
      <c r="BA233" s="674"/>
      <c r="BB233" s="674"/>
      <c r="BC233" s="675"/>
      <c r="BD233" s="301" t="s">
        <v>1127</v>
      </c>
      <c r="BS233" s="89" t="s">
        <v>486</v>
      </c>
      <c r="BT233" s="89" t="s">
        <v>487</v>
      </c>
      <c r="BU233" s="90" t="s">
        <v>1358</v>
      </c>
      <c r="BV233" s="87" t="s">
        <v>1357</v>
      </c>
      <c r="DH233" s="7" t="s">
        <v>1363</v>
      </c>
      <c r="DI233" s="7" t="s">
        <v>384</v>
      </c>
      <c r="DJ233" s="7" t="s">
        <v>506</v>
      </c>
      <c r="DK233" s="7" t="s">
        <v>507</v>
      </c>
      <c r="DL233" s="7" t="s">
        <v>505</v>
      </c>
      <c r="DQ233" s="7" t="s">
        <v>1358</v>
      </c>
      <c r="DR233" s="7" t="s">
        <v>1357</v>
      </c>
      <c r="EL233" s="826" t="s">
        <v>1362</v>
      </c>
      <c r="EM233" s="819" t="s">
        <v>1360</v>
      </c>
      <c r="EN233" s="273" t="s">
        <v>1361</v>
      </c>
      <c r="EO233" s="386">
        <v>0</v>
      </c>
      <c r="EP233" s="386">
        <v>1</v>
      </c>
      <c r="EQ233" s="275">
        <v>0</v>
      </c>
      <c r="ER233" s="817">
        <v>0.4</v>
      </c>
      <c r="ES233" s="817">
        <v>0.6</v>
      </c>
      <c r="ET233" s="829">
        <v>0</v>
      </c>
    </row>
    <row r="234" spans="1:150" ht="39" customHeight="1" x14ac:dyDescent="0.2">
      <c r="A234" s="277" t="s">
        <v>90</v>
      </c>
      <c r="B234" s="430" t="s">
        <v>91</v>
      </c>
      <c r="C234" s="431" t="s">
        <v>992</v>
      </c>
      <c r="D234" s="431"/>
      <c r="E234" s="8" t="s">
        <v>1343</v>
      </c>
      <c r="F234" s="281" t="str">
        <f t="shared" si="153"/>
        <v>E3.P_L</v>
      </c>
      <c r="G234" s="454" t="s">
        <v>379</v>
      </c>
      <c r="H234" s="454" t="s">
        <v>507</v>
      </c>
      <c r="I234" s="737"/>
      <c r="J234" s="281" t="s">
        <v>61</v>
      </c>
      <c r="K234" s="649" t="str">
        <f t="shared" si="154"/>
        <v>E3.P_L.MR1</v>
      </c>
      <c r="L234" s="410" t="s">
        <v>487</v>
      </c>
      <c r="M234" s="411" t="s">
        <v>1352</v>
      </c>
      <c r="N234" s="738" t="s">
        <v>1346</v>
      </c>
      <c r="O234" s="739" t="s">
        <v>1347</v>
      </c>
      <c r="P234" s="714" t="s">
        <v>1364</v>
      </c>
      <c r="Q234" s="714" t="str">
        <f t="shared" si="155"/>
        <v>E3.P_L.MR1-MP04-2</v>
      </c>
      <c r="R234" s="529" t="s">
        <v>1360</v>
      </c>
      <c r="S234" s="696" t="s">
        <v>1365</v>
      </c>
      <c r="T234" s="671">
        <v>0</v>
      </c>
      <c r="U234" s="672">
        <v>1</v>
      </c>
      <c r="V234" s="671" t="s">
        <v>67</v>
      </c>
      <c r="W234" s="533">
        <v>0.1</v>
      </c>
      <c r="X234" s="534">
        <v>0.9</v>
      </c>
      <c r="Y234" s="535">
        <v>0</v>
      </c>
      <c r="Z234" s="536">
        <v>0</v>
      </c>
      <c r="AA234" s="673"/>
      <c r="AB234" s="674"/>
      <c r="AC234" s="674"/>
      <c r="AD234" s="674"/>
      <c r="AE234" s="674"/>
      <c r="AF234" s="674"/>
      <c r="AG234" s="674"/>
      <c r="AH234" s="674"/>
      <c r="AI234" s="674"/>
      <c r="AJ234" s="674"/>
      <c r="AK234" s="674"/>
      <c r="AL234" s="674"/>
      <c r="AM234" s="674"/>
      <c r="AN234" s="674"/>
      <c r="AO234" s="674"/>
      <c r="AP234" s="674"/>
      <c r="AQ234" s="674"/>
      <c r="AR234" s="674"/>
      <c r="AS234" s="674"/>
      <c r="AT234" s="674"/>
      <c r="AU234" s="674"/>
      <c r="AV234" s="674"/>
      <c r="AW234" s="674"/>
      <c r="AX234" s="674"/>
      <c r="AY234" s="674"/>
      <c r="AZ234" s="674"/>
      <c r="BA234" s="674"/>
      <c r="BB234" s="674"/>
      <c r="BC234" s="675"/>
      <c r="BD234" s="301" t="s">
        <v>1127</v>
      </c>
      <c r="BS234" s="89" t="s">
        <v>486</v>
      </c>
      <c r="BT234" s="89" t="s">
        <v>487</v>
      </c>
      <c r="BU234" s="90" t="s">
        <v>1362</v>
      </c>
      <c r="BV234" s="87" t="s">
        <v>1360</v>
      </c>
      <c r="DH234" s="7" t="s">
        <v>1367</v>
      </c>
      <c r="DI234" s="7" t="s">
        <v>384</v>
      </c>
      <c r="DJ234" s="7" t="s">
        <v>506</v>
      </c>
      <c r="DK234" s="7" t="s">
        <v>507</v>
      </c>
      <c r="DL234" s="7" t="s">
        <v>505</v>
      </c>
      <c r="DQ234" s="7" t="s">
        <v>1362</v>
      </c>
      <c r="DR234" s="7" t="s">
        <v>1360</v>
      </c>
      <c r="EL234" s="826" t="s">
        <v>1366</v>
      </c>
      <c r="EM234" s="819" t="s">
        <v>1360</v>
      </c>
      <c r="EN234" s="273" t="s">
        <v>1365</v>
      </c>
      <c r="EO234" s="386">
        <v>0</v>
      </c>
      <c r="EP234" s="386">
        <v>1</v>
      </c>
      <c r="EQ234" s="276">
        <v>0.1</v>
      </c>
      <c r="ER234" s="276">
        <v>0.9</v>
      </c>
      <c r="ES234" s="275">
        <v>0</v>
      </c>
      <c r="ET234" s="829">
        <v>0</v>
      </c>
    </row>
    <row r="235" spans="1:150" ht="44.25" customHeight="1" x14ac:dyDescent="0.2">
      <c r="A235" s="277" t="s">
        <v>90</v>
      </c>
      <c r="B235" s="430" t="s">
        <v>91</v>
      </c>
      <c r="C235" s="431" t="s">
        <v>992</v>
      </c>
      <c r="D235" s="431"/>
      <c r="E235" s="8" t="s">
        <v>1343</v>
      </c>
      <c r="F235" s="281" t="str">
        <f t="shared" si="153"/>
        <v>E3.P_L</v>
      </c>
      <c r="G235" s="454" t="s">
        <v>379</v>
      </c>
      <c r="H235" s="454" t="s">
        <v>507</v>
      </c>
      <c r="I235" s="737"/>
      <c r="J235" s="281" t="s">
        <v>61</v>
      </c>
      <c r="K235" s="649" t="str">
        <f t="shared" si="154"/>
        <v>E3.P_L.MR1</v>
      </c>
      <c r="L235" s="410" t="s">
        <v>487</v>
      </c>
      <c r="M235" s="411" t="s">
        <v>1352</v>
      </c>
      <c r="N235" s="738" t="s">
        <v>1346</v>
      </c>
      <c r="O235" s="739" t="s">
        <v>1347</v>
      </c>
      <c r="P235" s="714" t="s">
        <v>1368</v>
      </c>
      <c r="Q235" s="714" t="str">
        <f t="shared" si="155"/>
        <v>E3.P_L.MR1-MP04-3</v>
      </c>
      <c r="R235" s="529" t="s">
        <v>1360</v>
      </c>
      <c r="S235" s="696" t="s">
        <v>1369</v>
      </c>
      <c r="T235" s="671">
        <v>0</v>
      </c>
      <c r="U235" s="672">
        <v>1</v>
      </c>
      <c r="V235" s="671" t="s">
        <v>67</v>
      </c>
      <c r="W235" s="535">
        <v>0</v>
      </c>
      <c r="X235" s="676">
        <v>1</v>
      </c>
      <c r="Y235" s="535">
        <v>0</v>
      </c>
      <c r="Z235" s="536">
        <v>0</v>
      </c>
      <c r="AA235" s="673"/>
      <c r="AB235" s="674"/>
      <c r="AC235" s="674"/>
      <c r="AD235" s="674"/>
      <c r="AE235" s="674"/>
      <c r="AF235" s="674"/>
      <c r="AG235" s="674"/>
      <c r="AH235" s="674"/>
      <c r="AI235" s="674"/>
      <c r="AJ235" s="674"/>
      <c r="AK235" s="674"/>
      <c r="AL235" s="674"/>
      <c r="AM235" s="674"/>
      <c r="AN235" s="674"/>
      <c r="AO235" s="674"/>
      <c r="AP235" s="674"/>
      <c r="AQ235" s="674"/>
      <c r="AR235" s="674"/>
      <c r="AS235" s="674"/>
      <c r="AT235" s="674"/>
      <c r="AU235" s="674"/>
      <c r="AV235" s="674"/>
      <c r="AW235" s="674"/>
      <c r="AX235" s="674"/>
      <c r="AY235" s="674"/>
      <c r="AZ235" s="674"/>
      <c r="BA235" s="674"/>
      <c r="BB235" s="674"/>
      <c r="BC235" s="675"/>
      <c r="BD235" s="301" t="s">
        <v>1127</v>
      </c>
      <c r="BS235" s="89" t="s">
        <v>486</v>
      </c>
      <c r="BT235" s="89" t="s">
        <v>487</v>
      </c>
      <c r="BU235" s="90" t="s">
        <v>1366</v>
      </c>
      <c r="BV235" s="87" t="s">
        <v>1360</v>
      </c>
      <c r="DH235" s="7" t="s">
        <v>1371</v>
      </c>
      <c r="DI235" s="7" t="s">
        <v>384</v>
      </c>
      <c r="DJ235" s="7" t="s">
        <v>506</v>
      </c>
      <c r="DK235" s="7" t="s">
        <v>507</v>
      </c>
      <c r="DL235" s="7" t="s">
        <v>505</v>
      </c>
      <c r="DQ235" s="7" t="s">
        <v>1366</v>
      </c>
      <c r="DR235" s="7" t="s">
        <v>1360</v>
      </c>
      <c r="EL235" s="826" t="s">
        <v>1370</v>
      </c>
      <c r="EM235" s="819" t="s">
        <v>1360</v>
      </c>
      <c r="EN235" s="273" t="s">
        <v>1369</v>
      </c>
      <c r="EO235" s="386">
        <v>0</v>
      </c>
      <c r="EP235" s="386">
        <v>1</v>
      </c>
      <c r="EQ235" s="275">
        <v>0</v>
      </c>
      <c r="ER235" s="275">
        <v>1</v>
      </c>
      <c r="ES235" s="275">
        <v>0</v>
      </c>
      <c r="ET235" s="829">
        <v>0</v>
      </c>
    </row>
    <row r="236" spans="1:150" ht="42" customHeight="1" x14ac:dyDescent="0.2">
      <c r="A236" s="277" t="s">
        <v>90</v>
      </c>
      <c r="B236" s="430" t="s">
        <v>91</v>
      </c>
      <c r="C236" s="431" t="s">
        <v>992</v>
      </c>
      <c r="D236" s="431"/>
      <c r="E236" s="8" t="s">
        <v>1343</v>
      </c>
      <c r="F236" s="281" t="str">
        <f t="shared" si="153"/>
        <v>E3.P_L</v>
      </c>
      <c r="G236" s="454" t="s">
        <v>379</v>
      </c>
      <c r="H236" s="454" t="s">
        <v>507</v>
      </c>
      <c r="I236" s="737"/>
      <c r="J236" s="281" t="s">
        <v>61</v>
      </c>
      <c r="K236" s="649" t="str">
        <f t="shared" si="154"/>
        <v>E3.P_L.MR1</v>
      </c>
      <c r="L236" s="410" t="s">
        <v>487</v>
      </c>
      <c r="M236" s="411" t="s">
        <v>1352</v>
      </c>
      <c r="N236" s="738" t="s">
        <v>1346</v>
      </c>
      <c r="O236" s="739" t="s">
        <v>1347</v>
      </c>
      <c r="P236" s="714" t="s">
        <v>122</v>
      </c>
      <c r="Q236" s="714" t="str">
        <f t="shared" si="155"/>
        <v>E3.P_L.MR1-MP05-1</v>
      </c>
      <c r="R236" s="529" t="s">
        <v>1372</v>
      </c>
      <c r="S236" s="696" t="s">
        <v>1373</v>
      </c>
      <c r="T236" s="671">
        <v>0</v>
      </c>
      <c r="U236" s="740">
        <v>0.3</v>
      </c>
      <c r="V236" s="741" t="s">
        <v>67</v>
      </c>
      <c r="W236" s="535">
        <v>0</v>
      </c>
      <c r="X236" s="676">
        <v>1</v>
      </c>
      <c r="Y236" s="535">
        <v>1</v>
      </c>
      <c r="Z236" s="536">
        <v>1</v>
      </c>
      <c r="AA236" s="742"/>
      <c r="AB236" s="743"/>
      <c r="AC236" s="743"/>
      <c r="AD236" s="743"/>
      <c r="AE236" s="743"/>
      <c r="AF236" s="743"/>
      <c r="AG236" s="743"/>
      <c r="AH236" s="743"/>
      <c r="AI236" s="743"/>
      <c r="AJ236" s="743"/>
      <c r="AK236" s="743"/>
      <c r="AL236" s="743"/>
      <c r="AM236" s="743"/>
      <c r="AN236" s="743"/>
      <c r="AO236" s="743"/>
      <c r="AP236" s="743"/>
      <c r="AQ236" s="743"/>
      <c r="AR236" s="743"/>
      <c r="AS236" s="743"/>
      <c r="AT236" s="743"/>
      <c r="AU236" s="743"/>
      <c r="AV236" s="743"/>
      <c r="AW236" s="743"/>
      <c r="AX236" s="743"/>
      <c r="AY236" s="743"/>
      <c r="AZ236" s="743"/>
      <c r="BA236" s="743"/>
      <c r="BB236" s="743"/>
      <c r="BC236" s="744"/>
      <c r="BD236" s="301" t="s">
        <v>1127</v>
      </c>
      <c r="BS236" s="89" t="s">
        <v>486</v>
      </c>
      <c r="BT236" s="89" t="s">
        <v>487</v>
      </c>
      <c r="BU236" s="90" t="s">
        <v>1370</v>
      </c>
      <c r="BV236" s="87" t="s">
        <v>1360</v>
      </c>
      <c r="DH236" s="7" t="s">
        <v>1375</v>
      </c>
      <c r="DI236" s="7" t="s">
        <v>384</v>
      </c>
      <c r="DJ236" s="7" t="s">
        <v>506</v>
      </c>
      <c r="DK236" s="7" t="s">
        <v>507</v>
      </c>
      <c r="DL236" s="7" t="s">
        <v>505</v>
      </c>
      <c r="DQ236" s="7" t="s">
        <v>1370</v>
      </c>
      <c r="DR236" s="7" t="s">
        <v>1360</v>
      </c>
      <c r="EL236" s="826" t="s">
        <v>1374</v>
      </c>
      <c r="EM236" s="819" t="s">
        <v>1372</v>
      </c>
      <c r="EN236" s="273" t="s">
        <v>1373</v>
      </c>
      <c r="EO236" s="386">
        <v>0</v>
      </c>
      <c r="EP236" s="813">
        <v>0.3</v>
      </c>
      <c r="EQ236" s="814">
        <v>0.05</v>
      </c>
      <c r="ER236" s="814">
        <v>0.05</v>
      </c>
      <c r="ES236" s="810">
        <v>0.1</v>
      </c>
      <c r="ET236" s="834">
        <v>0.1</v>
      </c>
    </row>
    <row r="237" spans="1:150" ht="41.25" customHeight="1" x14ac:dyDescent="0.2">
      <c r="A237" s="277" t="s">
        <v>90</v>
      </c>
      <c r="B237" s="430" t="s">
        <v>91</v>
      </c>
      <c r="C237" s="431" t="s">
        <v>992</v>
      </c>
      <c r="D237" s="431"/>
      <c r="E237" s="8" t="s">
        <v>1343</v>
      </c>
      <c r="F237" s="281" t="str">
        <f t="shared" si="153"/>
        <v>E3.P_L</v>
      </c>
      <c r="G237" s="454" t="s">
        <v>379</v>
      </c>
      <c r="H237" s="454" t="s">
        <v>507</v>
      </c>
      <c r="I237" s="737"/>
      <c r="J237" s="281" t="s">
        <v>61</v>
      </c>
      <c r="K237" s="649" t="str">
        <f t="shared" si="154"/>
        <v>E3.P_L.MR1</v>
      </c>
      <c r="L237" s="410" t="s">
        <v>487</v>
      </c>
      <c r="M237" s="411" t="s">
        <v>1352</v>
      </c>
      <c r="N237" s="738" t="s">
        <v>1346</v>
      </c>
      <c r="O237" s="739" t="s">
        <v>1347</v>
      </c>
      <c r="P237" s="714" t="s">
        <v>132</v>
      </c>
      <c r="Q237" s="714" t="str">
        <f t="shared" si="155"/>
        <v>E3.P_L.MR1-MP06-1</v>
      </c>
      <c r="R237" s="529" t="s">
        <v>1376</v>
      </c>
      <c r="S237" s="696" t="s">
        <v>1377</v>
      </c>
      <c r="T237" s="671">
        <v>0</v>
      </c>
      <c r="U237" s="672">
        <v>1</v>
      </c>
      <c r="V237" s="671" t="s">
        <v>67</v>
      </c>
      <c r="W237" s="533">
        <v>0.3</v>
      </c>
      <c r="X237" s="534">
        <v>0.7</v>
      </c>
      <c r="Y237" s="535">
        <v>0</v>
      </c>
      <c r="Z237" s="536">
        <v>0</v>
      </c>
      <c r="AA237" s="673"/>
      <c r="AB237" s="674"/>
      <c r="AC237" s="674"/>
      <c r="AD237" s="674"/>
      <c r="AE237" s="674"/>
      <c r="AF237" s="674"/>
      <c r="AG237" s="674"/>
      <c r="AH237" s="674"/>
      <c r="AI237" s="674"/>
      <c r="AJ237" s="674"/>
      <c r="AK237" s="674"/>
      <c r="AL237" s="674"/>
      <c r="AM237" s="674"/>
      <c r="AN237" s="674"/>
      <c r="AO237" s="674"/>
      <c r="AP237" s="674"/>
      <c r="AQ237" s="674"/>
      <c r="AR237" s="674"/>
      <c r="AS237" s="674"/>
      <c r="AT237" s="674"/>
      <c r="AU237" s="674"/>
      <c r="AV237" s="674"/>
      <c r="AW237" s="674"/>
      <c r="AX237" s="674"/>
      <c r="AY237" s="674"/>
      <c r="AZ237" s="674"/>
      <c r="BA237" s="674"/>
      <c r="BB237" s="674"/>
      <c r="BC237" s="675"/>
      <c r="BD237" s="301" t="s">
        <v>1127</v>
      </c>
      <c r="BS237" s="89" t="s">
        <v>486</v>
      </c>
      <c r="BT237" s="89" t="s">
        <v>487</v>
      </c>
      <c r="BU237" s="90" t="s">
        <v>1374</v>
      </c>
      <c r="BV237" s="87" t="s">
        <v>1372</v>
      </c>
      <c r="DH237" s="7" t="s">
        <v>1379</v>
      </c>
      <c r="DI237" s="7" t="s">
        <v>384</v>
      </c>
      <c r="DJ237" s="7" t="s">
        <v>506</v>
      </c>
      <c r="DK237" s="7" t="s">
        <v>507</v>
      </c>
      <c r="DL237" s="7" t="s">
        <v>505</v>
      </c>
      <c r="DQ237" s="7" t="s">
        <v>1374</v>
      </c>
      <c r="DR237" s="7" t="s">
        <v>1372</v>
      </c>
      <c r="EL237" s="826" t="s">
        <v>1378</v>
      </c>
      <c r="EM237" s="819" t="s">
        <v>1376</v>
      </c>
      <c r="EN237" s="273" t="s">
        <v>1377</v>
      </c>
      <c r="EO237" s="386">
        <v>0</v>
      </c>
      <c r="EP237" s="386">
        <v>1</v>
      </c>
      <c r="EQ237" s="276">
        <v>0.3</v>
      </c>
      <c r="ER237" s="817">
        <v>0</v>
      </c>
      <c r="ES237" s="817">
        <v>0.3</v>
      </c>
      <c r="ET237" s="827">
        <v>0.4</v>
      </c>
    </row>
    <row r="238" spans="1:150" ht="39" customHeight="1" x14ac:dyDescent="0.2">
      <c r="A238" s="277" t="s">
        <v>90</v>
      </c>
      <c r="B238" s="430" t="s">
        <v>91</v>
      </c>
      <c r="C238" s="431" t="s">
        <v>992</v>
      </c>
      <c r="D238" s="431"/>
      <c r="E238" s="8" t="s">
        <v>1343</v>
      </c>
      <c r="F238" s="281" t="str">
        <f t="shared" si="153"/>
        <v>E3.P_L</v>
      </c>
      <c r="G238" s="454" t="s">
        <v>379</v>
      </c>
      <c r="H238" s="454" t="s">
        <v>507</v>
      </c>
      <c r="I238" s="737"/>
      <c r="J238" s="281" t="s">
        <v>61</v>
      </c>
      <c r="K238" s="649" t="str">
        <f t="shared" si="154"/>
        <v>E3.P_L.MR1</v>
      </c>
      <c r="L238" s="410" t="s">
        <v>487</v>
      </c>
      <c r="M238" s="411" t="s">
        <v>1352</v>
      </c>
      <c r="N238" s="738" t="s">
        <v>1346</v>
      </c>
      <c r="O238" s="739" t="s">
        <v>1347</v>
      </c>
      <c r="P238" s="714" t="s">
        <v>1380</v>
      </c>
      <c r="Q238" s="714" t="str">
        <f t="shared" si="155"/>
        <v>E3.P_L.MR1-MP06-2</v>
      </c>
      <c r="R238" s="529" t="s">
        <v>1376</v>
      </c>
      <c r="S238" s="696" t="s">
        <v>1381</v>
      </c>
      <c r="T238" s="671">
        <v>0</v>
      </c>
      <c r="U238" s="672">
        <v>1</v>
      </c>
      <c r="V238" s="671" t="s">
        <v>67</v>
      </c>
      <c r="W238" s="535">
        <v>0</v>
      </c>
      <c r="X238" s="676">
        <v>1</v>
      </c>
      <c r="Y238" s="535">
        <v>0</v>
      </c>
      <c r="Z238" s="536">
        <v>0</v>
      </c>
      <c r="AA238" s="673"/>
      <c r="AB238" s="674"/>
      <c r="AC238" s="674"/>
      <c r="AD238" s="674"/>
      <c r="AE238" s="674"/>
      <c r="AF238" s="674"/>
      <c r="AG238" s="674"/>
      <c r="AH238" s="674"/>
      <c r="AI238" s="674"/>
      <c r="AJ238" s="674"/>
      <c r="AK238" s="674"/>
      <c r="AL238" s="674"/>
      <c r="AM238" s="674"/>
      <c r="AN238" s="674"/>
      <c r="AO238" s="674"/>
      <c r="AP238" s="674"/>
      <c r="AQ238" s="674"/>
      <c r="AR238" s="674"/>
      <c r="AS238" s="674"/>
      <c r="AT238" s="674"/>
      <c r="AU238" s="674"/>
      <c r="AV238" s="674"/>
      <c r="AW238" s="674"/>
      <c r="AX238" s="674"/>
      <c r="AY238" s="674"/>
      <c r="AZ238" s="674"/>
      <c r="BA238" s="674"/>
      <c r="BB238" s="674"/>
      <c r="BC238" s="675"/>
      <c r="BD238" s="301" t="s">
        <v>1127</v>
      </c>
      <c r="BS238" s="89" t="s">
        <v>486</v>
      </c>
      <c r="BT238" s="89" t="s">
        <v>487</v>
      </c>
      <c r="BU238" s="90" t="s">
        <v>1378</v>
      </c>
      <c r="BV238" s="87" t="s">
        <v>1376</v>
      </c>
      <c r="DH238" s="7" t="s">
        <v>1383</v>
      </c>
      <c r="DI238" s="7" t="s">
        <v>384</v>
      </c>
      <c r="DJ238" s="7" t="s">
        <v>506</v>
      </c>
      <c r="DK238" s="7" t="s">
        <v>507</v>
      </c>
      <c r="DL238" s="7" t="s">
        <v>505</v>
      </c>
      <c r="DQ238" s="7" t="s">
        <v>1378</v>
      </c>
      <c r="DR238" s="7" t="s">
        <v>1376</v>
      </c>
      <c r="EL238" s="826" t="s">
        <v>1382</v>
      </c>
      <c r="EM238" s="819" t="s">
        <v>1376</v>
      </c>
      <c r="EN238" s="273" t="s">
        <v>1381</v>
      </c>
      <c r="EO238" s="386">
        <v>0</v>
      </c>
      <c r="EP238" s="386">
        <v>1</v>
      </c>
      <c r="EQ238" s="275">
        <v>0</v>
      </c>
      <c r="ER238" s="816">
        <v>0</v>
      </c>
      <c r="ES238" s="275">
        <v>0</v>
      </c>
      <c r="ET238" s="833">
        <v>1</v>
      </c>
    </row>
    <row r="239" spans="1:150" ht="37.5" customHeight="1" thickBot="1" x14ac:dyDescent="0.25">
      <c r="A239" s="277" t="s">
        <v>90</v>
      </c>
      <c r="B239" s="430" t="s">
        <v>91</v>
      </c>
      <c r="C239" s="431" t="s">
        <v>992</v>
      </c>
      <c r="D239" s="431"/>
      <c r="E239" s="8" t="s">
        <v>1343</v>
      </c>
      <c r="F239" s="281" t="str">
        <f t="shared" si="153"/>
        <v>E3.P_L</v>
      </c>
      <c r="G239" s="454" t="s">
        <v>379</v>
      </c>
      <c r="H239" s="454" t="s">
        <v>507</v>
      </c>
      <c r="I239" s="745"/>
      <c r="J239" s="600" t="s">
        <v>61</v>
      </c>
      <c r="K239" s="746" t="str">
        <f t="shared" si="154"/>
        <v>E3.P_L.MR1</v>
      </c>
      <c r="L239" s="426" t="s">
        <v>487</v>
      </c>
      <c r="M239" s="427" t="s">
        <v>1352</v>
      </c>
      <c r="N239" s="747" t="s">
        <v>1346</v>
      </c>
      <c r="O239" s="748" t="s">
        <v>1347</v>
      </c>
      <c r="P239" s="716" t="s">
        <v>142</v>
      </c>
      <c r="Q239" s="716" t="str">
        <f t="shared" si="155"/>
        <v>E3.P_L.MR1-MP07-1</v>
      </c>
      <c r="R239" s="630" t="s">
        <v>1384</v>
      </c>
      <c r="S239" s="553" t="s">
        <v>1385</v>
      </c>
      <c r="T239" s="749">
        <v>1</v>
      </c>
      <c r="U239" s="679">
        <v>4</v>
      </c>
      <c r="V239" s="678" t="s">
        <v>67</v>
      </c>
      <c r="W239" s="556">
        <v>1</v>
      </c>
      <c r="X239" s="557">
        <v>1</v>
      </c>
      <c r="Y239" s="556">
        <v>1</v>
      </c>
      <c r="Z239" s="558">
        <v>1</v>
      </c>
      <c r="AA239" s="673"/>
      <c r="AB239" s="674"/>
      <c r="AC239" s="674"/>
      <c r="AD239" s="674"/>
      <c r="AE239" s="674"/>
      <c r="AF239" s="674"/>
      <c r="AG239" s="674"/>
      <c r="AH239" s="674"/>
      <c r="AI239" s="674"/>
      <c r="AJ239" s="674"/>
      <c r="AK239" s="674"/>
      <c r="AL239" s="674"/>
      <c r="AM239" s="674"/>
      <c r="AN239" s="674"/>
      <c r="AO239" s="674"/>
      <c r="AP239" s="674"/>
      <c r="AQ239" s="674"/>
      <c r="AR239" s="674"/>
      <c r="AS239" s="674"/>
      <c r="AT239" s="674"/>
      <c r="AU239" s="674"/>
      <c r="AV239" s="674"/>
      <c r="AW239" s="674"/>
      <c r="AX239" s="674"/>
      <c r="AY239" s="674"/>
      <c r="AZ239" s="674"/>
      <c r="BA239" s="674"/>
      <c r="BB239" s="674"/>
      <c r="BC239" s="675"/>
      <c r="BD239" s="301" t="s">
        <v>1127</v>
      </c>
      <c r="BS239" s="89" t="s">
        <v>486</v>
      </c>
      <c r="BT239" s="89" t="s">
        <v>487</v>
      </c>
      <c r="BU239" s="90" t="s">
        <v>1382</v>
      </c>
      <c r="BV239" s="87" t="s">
        <v>1376</v>
      </c>
      <c r="DH239" s="7" t="s">
        <v>1387</v>
      </c>
      <c r="DI239" s="7" t="s">
        <v>384</v>
      </c>
      <c r="DJ239" s="7" t="s">
        <v>506</v>
      </c>
      <c r="DK239" s="7" t="s">
        <v>507</v>
      </c>
      <c r="DL239" s="7" t="s">
        <v>505</v>
      </c>
      <c r="DQ239" s="7" t="s">
        <v>1382</v>
      </c>
      <c r="DR239" s="7" t="s">
        <v>1376</v>
      </c>
      <c r="EL239" s="826" t="s">
        <v>1386</v>
      </c>
      <c r="EM239" s="318" t="s">
        <v>1384</v>
      </c>
      <c r="EN239" s="274" t="s">
        <v>1385</v>
      </c>
      <c r="EO239" s="386">
        <v>1</v>
      </c>
      <c r="EP239" s="840">
        <v>4</v>
      </c>
      <c r="EQ239" s="275">
        <v>1</v>
      </c>
      <c r="ER239" s="275">
        <v>1</v>
      </c>
      <c r="ES239" s="275">
        <v>1</v>
      </c>
      <c r="ET239" s="829">
        <v>1</v>
      </c>
    </row>
    <row r="240" spans="1:150" ht="114.75" customHeight="1" x14ac:dyDescent="0.2">
      <c r="A240" s="277" t="s">
        <v>90</v>
      </c>
      <c r="B240" s="430" t="s">
        <v>91</v>
      </c>
      <c r="C240" s="431" t="s">
        <v>992</v>
      </c>
      <c r="D240" s="431"/>
      <c r="E240" s="8" t="s">
        <v>1343</v>
      </c>
      <c r="F240" s="281" t="str">
        <f t="shared" si="153"/>
        <v>E3.P_L</v>
      </c>
      <c r="G240" s="454" t="s">
        <v>379</v>
      </c>
      <c r="H240" s="454" t="s">
        <v>507</v>
      </c>
      <c r="I240" s="455" t="s">
        <v>1388</v>
      </c>
      <c r="J240" s="456" t="s">
        <v>167</v>
      </c>
      <c r="K240" s="457" t="str">
        <f t="shared" si="154"/>
        <v>E3.P_L.MR2</v>
      </c>
      <c r="L240" s="361" t="s">
        <v>495</v>
      </c>
      <c r="M240" s="362" t="s">
        <v>1352</v>
      </c>
      <c r="N240" s="247" t="s">
        <v>1389</v>
      </c>
      <c r="O240" s="247" t="s">
        <v>1390</v>
      </c>
      <c r="P240" s="366" t="s">
        <v>64</v>
      </c>
      <c r="Q240" s="366" t="str">
        <f t="shared" si="155"/>
        <v>E3.P_L.MR2-MP01-1</v>
      </c>
      <c r="R240" s="418" t="s">
        <v>1391</v>
      </c>
      <c r="S240" s="368" t="s">
        <v>1392</v>
      </c>
      <c r="T240" s="369">
        <v>0</v>
      </c>
      <c r="U240" s="619">
        <v>5</v>
      </c>
      <c r="V240" s="618" t="s">
        <v>67</v>
      </c>
      <c r="W240" s="486">
        <v>0</v>
      </c>
      <c r="X240" s="487">
        <v>4</v>
      </c>
      <c r="Y240" s="486">
        <v>1</v>
      </c>
      <c r="Z240" s="488">
        <v>0</v>
      </c>
      <c r="AA240" s="298"/>
      <c r="AB240" s="299"/>
      <c r="AC240" s="299"/>
      <c r="AD240" s="299"/>
      <c r="AE240" s="299"/>
      <c r="AF240" s="299"/>
      <c r="AG240" s="299"/>
      <c r="AH240" s="299"/>
      <c r="AI240" s="299"/>
      <c r="AJ240" s="299"/>
      <c r="AK240" s="299"/>
      <c r="AL240" s="299"/>
      <c r="AM240" s="299"/>
      <c r="AN240" s="299"/>
      <c r="AO240" s="299"/>
      <c r="AP240" s="299"/>
      <c r="AQ240" s="299"/>
      <c r="AR240" s="299"/>
      <c r="AS240" s="299"/>
      <c r="AT240" s="299"/>
      <c r="AU240" s="299"/>
      <c r="AV240" s="299"/>
      <c r="AW240" s="299"/>
      <c r="AX240" s="299"/>
      <c r="AY240" s="299"/>
      <c r="AZ240" s="299"/>
      <c r="BA240" s="299"/>
      <c r="BB240" s="299"/>
      <c r="BC240" s="300"/>
      <c r="BD240" s="301" t="s">
        <v>1127</v>
      </c>
      <c r="BS240" s="89" t="s">
        <v>486</v>
      </c>
      <c r="BT240" s="89" t="s">
        <v>487</v>
      </c>
      <c r="BU240" s="90" t="s">
        <v>1386</v>
      </c>
      <c r="BV240" s="87" t="s">
        <v>1384</v>
      </c>
      <c r="DH240" s="7" t="s">
        <v>1394</v>
      </c>
      <c r="DI240" s="7" t="s">
        <v>384</v>
      </c>
      <c r="DJ240" s="7" t="s">
        <v>506</v>
      </c>
      <c r="DK240" s="7" t="s">
        <v>507</v>
      </c>
      <c r="DL240" s="7" t="s">
        <v>505</v>
      </c>
      <c r="DQ240" s="7" t="s">
        <v>1386</v>
      </c>
      <c r="DR240" s="7" t="s">
        <v>1384</v>
      </c>
      <c r="EL240" s="831" t="s">
        <v>1393</v>
      </c>
      <c r="EM240" s="318" t="s">
        <v>1391</v>
      </c>
      <c r="EN240" s="274" t="s">
        <v>1392</v>
      </c>
      <c r="EO240" s="274">
        <v>0</v>
      </c>
      <c r="EP240" s="274">
        <v>5</v>
      </c>
      <c r="EQ240" s="275">
        <v>1</v>
      </c>
      <c r="ER240" s="816">
        <v>3</v>
      </c>
      <c r="ES240" s="817">
        <v>0.9</v>
      </c>
      <c r="ET240" s="827">
        <v>0.1</v>
      </c>
    </row>
    <row r="241" spans="1:152" ht="51" customHeight="1" x14ac:dyDescent="0.2">
      <c r="A241" s="277" t="s">
        <v>90</v>
      </c>
      <c r="B241" s="430" t="s">
        <v>91</v>
      </c>
      <c r="C241" s="431" t="s">
        <v>992</v>
      </c>
      <c r="D241" s="431"/>
      <c r="E241" s="8" t="s">
        <v>1343</v>
      </c>
      <c r="F241" s="281" t="str">
        <f t="shared" si="153"/>
        <v>E3.P_L</v>
      </c>
      <c r="G241" s="454" t="s">
        <v>379</v>
      </c>
      <c r="H241" s="454" t="s">
        <v>507</v>
      </c>
      <c r="I241" s="458"/>
      <c r="J241" s="459" t="s">
        <v>167</v>
      </c>
      <c r="K241" s="374" t="str">
        <f t="shared" si="154"/>
        <v>E3.P_L.MR2</v>
      </c>
      <c r="L241" s="410" t="s">
        <v>495</v>
      </c>
      <c r="M241" s="411" t="s">
        <v>1352</v>
      </c>
      <c r="N241" s="288" t="s">
        <v>1389</v>
      </c>
      <c r="O241" s="288" t="s">
        <v>1390</v>
      </c>
      <c r="P241" s="378" t="s">
        <v>87</v>
      </c>
      <c r="Q241" s="378" t="str">
        <f t="shared" si="155"/>
        <v>E3.P_L.MR2-MP02-1</v>
      </c>
      <c r="R241" s="719" t="s">
        <v>1395</v>
      </c>
      <c r="S241" s="292" t="s">
        <v>1396</v>
      </c>
      <c r="T241" s="293">
        <v>0</v>
      </c>
      <c r="U241" s="294">
        <v>1</v>
      </c>
      <c r="V241" s="293" t="s">
        <v>67</v>
      </c>
      <c r="W241" s="295">
        <v>0</v>
      </c>
      <c r="X241" s="296">
        <v>0</v>
      </c>
      <c r="Y241" s="295">
        <v>1</v>
      </c>
      <c r="Z241" s="297">
        <v>0</v>
      </c>
      <c r="AA241" s="298"/>
      <c r="AB241" s="299"/>
      <c r="AC241" s="299"/>
      <c r="AD241" s="299"/>
      <c r="AE241" s="299"/>
      <c r="AF241" s="299"/>
      <c r="AG241" s="299"/>
      <c r="AH241" s="299"/>
      <c r="AI241" s="299"/>
      <c r="AJ241" s="299"/>
      <c r="AK241" s="299"/>
      <c r="AL241" s="299"/>
      <c r="AM241" s="299"/>
      <c r="AN241" s="299"/>
      <c r="AO241" s="299"/>
      <c r="AP241" s="299"/>
      <c r="AQ241" s="299"/>
      <c r="AR241" s="299"/>
      <c r="AS241" s="299"/>
      <c r="AT241" s="299"/>
      <c r="AU241" s="299"/>
      <c r="AV241" s="299"/>
      <c r="AW241" s="299"/>
      <c r="AX241" s="299"/>
      <c r="AY241" s="299"/>
      <c r="AZ241" s="299"/>
      <c r="BA241" s="299"/>
      <c r="BB241" s="299"/>
      <c r="BC241" s="300"/>
      <c r="BD241" s="301" t="s">
        <v>1127</v>
      </c>
      <c r="BS241" s="87" t="s">
        <v>494</v>
      </c>
      <c r="BT241" s="87" t="s">
        <v>495</v>
      </c>
      <c r="BU241" s="90" t="s">
        <v>1393</v>
      </c>
      <c r="BV241" s="87" t="s">
        <v>1391</v>
      </c>
      <c r="DH241" s="7" t="s">
        <v>1398</v>
      </c>
      <c r="DI241" s="7" t="s">
        <v>384</v>
      </c>
      <c r="DJ241" s="7" t="s">
        <v>506</v>
      </c>
      <c r="DK241" s="7" t="s">
        <v>507</v>
      </c>
      <c r="DL241" s="7" t="s">
        <v>513</v>
      </c>
      <c r="DQ241" s="7" t="s">
        <v>1393</v>
      </c>
      <c r="DR241" s="7" t="s">
        <v>1391</v>
      </c>
      <c r="EL241" s="831" t="s">
        <v>1397</v>
      </c>
      <c r="EM241" s="819" t="s">
        <v>1395</v>
      </c>
      <c r="EN241" s="273" t="s">
        <v>1396</v>
      </c>
      <c r="EO241" s="274">
        <v>0</v>
      </c>
      <c r="EP241" s="274">
        <v>1</v>
      </c>
      <c r="EQ241" s="275">
        <v>0</v>
      </c>
      <c r="ER241" s="817">
        <v>0.5</v>
      </c>
      <c r="ES241" s="817">
        <v>0.5</v>
      </c>
      <c r="ET241" s="829">
        <v>0</v>
      </c>
    </row>
    <row r="242" spans="1:152" ht="51" customHeight="1" x14ac:dyDescent="0.2">
      <c r="A242" s="277" t="s">
        <v>90</v>
      </c>
      <c r="B242" s="430" t="s">
        <v>91</v>
      </c>
      <c r="C242" s="431" t="s">
        <v>992</v>
      </c>
      <c r="D242" s="431"/>
      <c r="E242" s="8" t="s">
        <v>1343</v>
      </c>
      <c r="F242" s="281" t="str">
        <f t="shared" si="153"/>
        <v>E3.P_L</v>
      </c>
      <c r="G242" s="454" t="s">
        <v>379</v>
      </c>
      <c r="H242" s="454" t="s">
        <v>507</v>
      </c>
      <c r="I242" s="458"/>
      <c r="J242" s="459" t="s">
        <v>167</v>
      </c>
      <c r="K242" s="374" t="str">
        <f t="shared" si="154"/>
        <v>E3.P_L.MR2</v>
      </c>
      <c r="L242" s="410" t="s">
        <v>495</v>
      </c>
      <c r="M242" s="411" t="s">
        <v>1352</v>
      </c>
      <c r="N242" s="288" t="s">
        <v>1389</v>
      </c>
      <c r="O242" s="288" t="s">
        <v>1390</v>
      </c>
      <c r="P242" s="378" t="s">
        <v>1271</v>
      </c>
      <c r="Q242" s="378" t="str">
        <f t="shared" si="155"/>
        <v>E3.P_L.MR2-MP02-2</v>
      </c>
      <c r="R242" s="719" t="s">
        <v>1395</v>
      </c>
      <c r="S242" s="292" t="s">
        <v>1399</v>
      </c>
      <c r="T242" s="293">
        <v>5</v>
      </c>
      <c r="U242" s="294">
        <v>1</v>
      </c>
      <c r="V242" s="293" t="s">
        <v>67</v>
      </c>
      <c r="W242" s="295">
        <v>0</v>
      </c>
      <c r="X242" s="330">
        <v>0.7</v>
      </c>
      <c r="Y242" s="315">
        <v>0.3</v>
      </c>
      <c r="Z242" s="297">
        <v>0</v>
      </c>
      <c r="AA242" s="298"/>
      <c r="AB242" s="299"/>
      <c r="AC242" s="299"/>
      <c r="AD242" s="299"/>
      <c r="AE242" s="299"/>
      <c r="AF242" s="299"/>
      <c r="AG242" s="299"/>
      <c r="AH242" s="299"/>
      <c r="AI242" s="299"/>
      <c r="AJ242" s="299"/>
      <c r="AK242" s="299"/>
      <c r="AL242" s="299"/>
      <c r="AM242" s="299"/>
      <c r="AN242" s="299"/>
      <c r="AO242" s="299"/>
      <c r="AP242" s="299"/>
      <c r="AQ242" s="299"/>
      <c r="AR242" s="299"/>
      <c r="AS242" s="299"/>
      <c r="AT242" s="299"/>
      <c r="AU242" s="299"/>
      <c r="AV242" s="299"/>
      <c r="AW242" s="299"/>
      <c r="AX242" s="299"/>
      <c r="AY242" s="299"/>
      <c r="AZ242" s="299"/>
      <c r="BA242" s="299"/>
      <c r="BB242" s="299"/>
      <c r="BC242" s="300"/>
      <c r="BD242" s="301" t="s">
        <v>1127</v>
      </c>
      <c r="BS242" s="89" t="s">
        <v>494</v>
      </c>
      <c r="BT242" s="89" t="s">
        <v>495</v>
      </c>
      <c r="BU242" s="90" t="s">
        <v>1397</v>
      </c>
      <c r="BV242" s="87" t="s">
        <v>1395</v>
      </c>
      <c r="DH242" s="7" t="s">
        <v>1401</v>
      </c>
      <c r="DI242" s="7" t="s">
        <v>384</v>
      </c>
      <c r="DJ242" s="7" t="s">
        <v>506</v>
      </c>
      <c r="DK242" s="7" t="s">
        <v>507</v>
      </c>
      <c r="DL242" s="7" t="s">
        <v>513</v>
      </c>
      <c r="DQ242" s="7" t="s">
        <v>1397</v>
      </c>
      <c r="DR242" s="7" t="s">
        <v>1395</v>
      </c>
      <c r="EL242" s="831" t="s">
        <v>1400</v>
      </c>
      <c r="EM242" s="819" t="s">
        <v>1395</v>
      </c>
      <c r="EN242" s="812" t="s">
        <v>1399</v>
      </c>
      <c r="EO242" s="812">
        <v>5</v>
      </c>
      <c r="EP242" s="812">
        <v>1</v>
      </c>
      <c r="EQ242" s="811">
        <v>0</v>
      </c>
      <c r="ER242" s="817">
        <v>0.2</v>
      </c>
      <c r="ES242" s="817">
        <v>0.8</v>
      </c>
      <c r="ET242" s="839">
        <v>0</v>
      </c>
    </row>
    <row r="243" spans="1:152" ht="42.75" customHeight="1" x14ac:dyDescent="0.2">
      <c r="A243" s="277" t="s">
        <v>90</v>
      </c>
      <c r="B243" s="430" t="s">
        <v>91</v>
      </c>
      <c r="C243" s="431" t="s">
        <v>992</v>
      </c>
      <c r="D243" s="431"/>
      <c r="E243" s="8" t="s">
        <v>1343</v>
      </c>
      <c r="F243" s="281" t="str">
        <f t="shared" si="153"/>
        <v>E3.P_L</v>
      </c>
      <c r="G243" s="454" t="s">
        <v>379</v>
      </c>
      <c r="H243" s="454" t="s">
        <v>507</v>
      </c>
      <c r="I243" s="458"/>
      <c r="J243" s="459" t="s">
        <v>167</v>
      </c>
      <c r="K243" s="374" t="str">
        <f t="shared" si="154"/>
        <v>E3.P_L.MR2</v>
      </c>
      <c r="L243" s="410" t="s">
        <v>495</v>
      </c>
      <c r="M243" s="411" t="s">
        <v>1352</v>
      </c>
      <c r="N243" s="288" t="s">
        <v>1389</v>
      </c>
      <c r="O243" s="288" t="s">
        <v>1390</v>
      </c>
      <c r="P243" s="378" t="s">
        <v>99</v>
      </c>
      <c r="Q243" s="378" t="str">
        <f t="shared" si="155"/>
        <v>E3.P_L.MR2-MP03-1</v>
      </c>
      <c r="R243" s="422" t="s">
        <v>1402</v>
      </c>
      <c r="S243" s="314" t="s">
        <v>1403</v>
      </c>
      <c r="T243" s="687">
        <v>0.01</v>
      </c>
      <c r="U243" s="750">
        <v>0.5</v>
      </c>
      <c r="V243" s="652" t="s">
        <v>67</v>
      </c>
      <c r="W243" s="295">
        <v>0</v>
      </c>
      <c r="X243" s="330">
        <v>0.2</v>
      </c>
      <c r="Y243" s="315">
        <v>0.2</v>
      </c>
      <c r="Z243" s="316">
        <v>0.1</v>
      </c>
      <c r="AA243" s="751"/>
      <c r="AB243" s="752"/>
      <c r="AC243" s="752"/>
      <c r="AD243" s="752"/>
      <c r="AE243" s="752"/>
      <c r="AF243" s="752"/>
      <c r="AG243" s="752"/>
      <c r="AH243" s="752"/>
      <c r="AI243" s="752"/>
      <c r="AJ243" s="752"/>
      <c r="AK243" s="752"/>
      <c r="AL243" s="752"/>
      <c r="AM243" s="752"/>
      <c r="AN243" s="752"/>
      <c r="AO243" s="752"/>
      <c r="AP243" s="752"/>
      <c r="AQ243" s="752"/>
      <c r="AR243" s="752"/>
      <c r="AS243" s="752"/>
      <c r="AT243" s="752"/>
      <c r="AU243" s="752"/>
      <c r="AV243" s="752"/>
      <c r="AW243" s="752"/>
      <c r="AX243" s="752"/>
      <c r="AY243" s="752"/>
      <c r="AZ243" s="752"/>
      <c r="BA243" s="752"/>
      <c r="BB243" s="752"/>
      <c r="BC243" s="753"/>
      <c r="BD243" s="301" t="s">
        <v>1127</v>
      </c>
      <c r="BS243" s="89" t="s">
        <v>494</v>
      </c>
      <c r="BT243" s="89" t="s">
        <v>495</v>
      </c>
      <c r="BU243" s="90" t="s">
        <v>1400</v>
      </c>
      <c r="BV243" s="87" t="s">
        <v>1395</v>
      </c>
      <c r="DH243" s="7" t="s">
        <v>1405</v>
      </c>
      <c r="DI243" s="7" t="s">
        <v>384</v>
      </c>
      <c r="DJ243" s="7" t="s">
        <v>506</v>
      </c>
      <c r="DK243" s="7" t="s">
        <v>507</v>
      </c>
      <c r="DL243" s="7" t="s">
        <v>513</v>
      </c>
      <c r="DQ243" s="7" t="s">
        <v>1400</v>
      </c>
      <c r="DR243" s="7" t="s">
        <v>1395</v>
      </c>
      <c r="EL243" s="831" t="s">
        <v>1404</v>
      </c>
      <c r="EM243" s="318" t="s">
        <v>1402</v>
      </c>
      <c r="EN243" s="274" t="s">
        <v>1403</v>
      </c>
      <c r="EO243" s="688">
        <v>0.01</v>
      </c>
      <c r="EP243" s="653">
        <v>0.5</v>
      </c>
      <c r="EQ243" s="275">
        <v>0</v>
      </c>
      <c r="ER243" s="276">
        <v>0.2</v>
      </c>
      <c r="ES243" s="276">
        <v>0.2</v>
      </c>
      <c r="ET243" s="832">
        <v>0.1</v>
      </c>
      <c r="EV243" s="754"/>
    </row>
    <row r="244" spans="1:152" ht="40.5" customHeight="1" x14ac:dyDescent="0.2">
      <c r="A244" s="277" t="s">
        <v>90</v>
      </c>
      <c r="B244" s="430" t="s">
        <v>91</v>
      </c>
      <c r="C244" s="431" t="s">
        <v>992</v>
      </c>
      <c r="D244" s="431"/>
      <c r="E244" s="8" t="s">
        <v>1343</v>
      </c>
      <c r="F244" s="281" t="str">
        <f t="shared" si="153"/>
        <v>E3.P_L</v>
      </c>
      <c r="G244" s="454" t="s">
        <v>379</v>
      </c>
      <c r="H244" s="454" t="s">
        <v>507</v>
      </c>
      <c r="I244" s="458"/>
      <c r="J244" s="459" t="s">
        <v>167</v>
      </c>
      <c r="K244" s="374" t="str">
        <f t="shared" si="154"/>
        <v>E3.P_L.MR2</v>
      </c>
      <c r="L244" s="410" t="s">
        <v>495</v>
      </c>
      <c r="M244" s="411" t="s">
        <v>1352</v>
      </c>
      <c r="N244" s="288" t="s">
        <v>1389</v>
      </c>
      <c r="O244" s="288" t="s">
        <v>1390</v>
      </c>
      <c r="P244" s="378" t="s">
        <v>112</v>
      </c>
      <c r="Q244" s="378" t="str">
        <f t="shared" si="155"/>
        <v>E3.P_L.MR2-MP04-1</v>
      </c>
      <c r="R244" s="719" t="s">
        <v>1406</v>
      </c>
      <c r="S244" s="292" t="s">
        <v>1377</v>
      </c>
      <c r="T244" s="381">
        <v>0</v>
      </c>
      <c r="U244" s="382">
        <v>1</v>
      </c>
      <c r="V244" s="381" t="s">
        <v>67</v>
      </c>
      <c r="W244" s="295">
        <v>0</v>
      </c>
      <c r="X244" s="296">
        <v>1</v>
      </c>
      <c r="Y244" s="295">
        <v>0</v>
      </c>
      <c r="Z244" s="297">
        <v>0</v>
      </c>
      <c r="AA244" s="383"/>
      <c r="AB244" s="384"/>
      <c r="AC244" s="384"/>
      <c r="AD244" s="384"/>
      <c r="AE244" s="384"/>
      <c r="AF244" s="384"/>
      <c r="AG244" s="384"/>
      <c r="AH244" s="384"/>
      <c r="AI244" s="384"/>
      <c r="AJ244" s="384"/>
      <c r="AK244" s="384"/>
      <c r="AL244" s="384"/>
      <c r="AM244" s="384"/>
      <c r="AN244" s="384"/>
      <c r="AO244" s="384"/>
      <c r="AP244" s="384"/>
      <c r="AQ244" s="384"/>
      <c r="AR244" s="384"/>
      <c r="AS244" s="384"/>
      <c r="AT244" s="384"/>
      <c r="AU244" s="384"/>
      <c r="AV244" s="384"/>
      <c r="AW244" s="384"/>
      <c r="AX244" s="384"/>
      <c r="AY244" s="384"/>
      <c r="AZ244" s="384"/>
      <c r="BA244" s="384"/>
      <c r="BB244" s="384"/>
      <c r="BC244" s="385"/>
      <c r="BD244" s="301" t="s">
        <v>1127</v>
      </c>
      <c r="BS244" s="89" t="s">
        <v>494</v>
      </c>
      <c r="BT244" s="89" t="s">
        <v>495</v>
      </c>
      <c r="BU244" s="90" t="s">
        <v>1404</v>
      </c>
      <c r="BV244" s="87" t="s">
        <v>1402</v>
      </c>
      <c r="DH244" s="7" t="s">
        <v>1408</v>
      </c>
      <c r="DI244" s="7" t="s">
        <v>384</v>
      </c>
      <c r="DJ244" s="7" t="s">
        <v>506</v>
      </c>
      <c r="DK244" s="7" t="s">
        <v>507</v>
      </c>
      <c r="DL244" s="7" t="s">
        <v>513</v>
      </c>
      <c r="DQ244" s="7" t="s">
        <v>1404</v>
      </c>
      <c r="DR244" s="7" t="s">
        <v>1402</v>
      </c>
      <c r="EL244" s="831" t="s">
        <v>1407</v>
      </c>
      <c r="EM244" s="819" t="s">
        <v>1406</v>
      </c>
      <c r="EN244" s="273" t="s">
        <v>1377</v>
      </c>
      <c r="EO244" s="386">
        <v>0</v>
      </c>
      <c r="EP244" s="386">
        <v>1</v>
      </c>
      <c r="EQ244" s="276">
        <v>0.3</v>
      </c>
      <c r="ER244" s="817">
        <v>0.1</v>
      </c>
      <c r="ES244" s="817">
        <v>0.6</v>
      </c>
      <c r="ET244" s="829">
        <v>0</v>
      </c>
    </row>
    <row r="245" spans="1:152" ht="39" customHeight="1" x14ac:dyDescent="0.2">
      <c r="A245" s="277" t="s">
        <v>90</v>
      </c>
      <c r="B245" s="430" t="s">
        <v>91</v>
      </c>
      <c r="C245" s="431" t="s">
        <v>992</v>
      </c>
      <c r="D245" s="431"/>
      <c r="E245" s="8" t="s">
        <v>1343</v>
      </c>
      <c r="F245" s="281" t="str">
        <f t="shared" si="153"/>
        <v>E3.P_L</v>
      </c>
      <c r="G245" s="454" t="s">
        <v>379</v>
      </c>
      <c r="H245" s="454" t="s">
        <v>507</v>
      </c>
      <c r="I245" s="458"/>
      <c r="J245" s="459" t="s">
        <v>167</v>
      </c>
      <c r="K245" s="374" t="str">
        <f t="shared" si="154"/>
        <v>E3.P_L.MR2</v>
      </c>
      <c r="L245" s="410" t="s">
        <v>495</v>
      </c>
      <c r="M245" s="411" t="s">
        <v>1352</v>
      </c>
      <c r="N245" s="288" t="s">
        <v>1389</v>
      </c>
      <c r="O245" s="288" t="s">
        <v>1390</v>
      </c>
      <c r="P245" s="378" t="s">
        <v>1364</v>
      </c>
      <c r="Q245" s="378" t="str">
        <f t="shared" si="155"/>
        <v>E3.P_L.MR2-MP04-2</v>
      </c>
      <c r="R245" s="719" t="s">
        <v>1406</v>
      </c>
      <c r="S245" s="292" t="s">
        <v>1381</v>
      </c>
      <c r="T245" s="381">
        <v>0</v>
      </c>
      <c r="U245" s="382">
        <v>1</v>
      </c>
      <c r="V245" s="381" t="s">
        <v>67</v>
      </c>
      <c r="W245" s="295">
        <v>0</v>
      </c>
      <c r="X245" s="296">
        <v>1</v>
      </c>
      <c r="Y245" s="295">
        <v>0</v>
      </c>
      <c r="Z245" s="297">
        <v>0</v>
      </c>
      <c r="AA245" s="383"/>
      <c r="AB245" s="384"/>
      <c r="AC245" s="384"/>
      <c r="AD245" s="384"/>
      <c r="AE245" s="384"/>
      <c r="AF245" s="384"/>
      <c r="AG245" s="384"/>
      <c r="AH245" s="384"/>
      <c r="AI245" s="384"/>
      <c r="AJ245" s="384"/>
      <c r="AK245" s="384"/>
      <c r="AL245" s="384"/>
      <c r="AM245" s="384"/>
      <c r="AN245" s="384"/>
      <c r="AO245" s="384"/>
      <c r="AP245" s="384"/>
      <c r="AQ245" s="384"/>
      <c r="AR245" s="384"/>
      <c r="AS245" s="384"/>
      <c r="AT245" s="384"/>
      <c r="AU245" s="384"/>
      <c r="AV245" s="384"/>
      <c r="AW245" s="384"/>
      <c r="AX245" s="384"/>
      <c r="AY245" s="384"/>
      <c r="AZ245" s="384"/>
      <c r="BA245" s="384"/>
      <c r="BB245" s="384"/>
      <c r="BC245" s="385"/>
      <c r="BD245" s="301" t="s">
        <v>1127</v>
      </c>
      <c r="BS245" s="89" t="s">
        <v>494</v>
      </c>
      <c r="BT245" s="89" t="s">
        <v>495</v>
      </c>
      <c r="BU245" s="90" t="s">
        <v>1407</v>
      </c>
      <c r="BV245" s="87" t="s">
        <v>1406</v>
      </c>
      <c r="DH245" s="7" t="s">
        <v>1410</v>
      </c>
      <c r="DI245" s="7" t="s">
        <v>384</v>
      </c>
      <c r="DJ245" s="7" t="s">
        <v>506</v>
      </c>
      <c r="DK245" s="7" t="s">
        <v>507</v>
      </c>
      <c r="DL245" s="7" t="s">
        <v>513</v>
      </c>
      <c r="DQ245" s="7" t="s">
        <v>1407</v>
      </c>
      <c r="DR245" s="7" t="s">
        <v>1406</v>
      </c>
      <c r="EL245" s="831" t="s">
        <v>1409</v>
      </c>
      <c r="EM245" s="819" t="s">
        <v>1406</v>
      </c>
      <c r="EN245" s="273" t="s">
        <v>1381</v>
      </c>
      <c r="EO245" s="386">
        <v>0</v>
      </c>
      <c r="EP245" s="386">
        <v>1</v>
      </c>
      <c r="EQ245" s="276">
        <v>0.1</v>
      </c>
      <c r="ER245" s="817">
        <v>0</v>
      </c>
      <c r="ES245" s="817">
        <v>0.2</v>
      </c>
      <c r="ET245" s="827">
        <v>0.7</v>
      </c>
    </row>
    <row r="246" spans="1:152" ht="42.75" customHeight="1" x14ac:dyDescent="0.2">
      <c r="A246" s="277" t="s">
        <v>90</v>
      </c>
      <c r="B246" s="430" t="s">
        <v>91</v>
      </c>
      <c r="C246" s="431" t="s">
        <v>992</v>
      </c>
      <c r="D246" s="431"/>
      <c r="E246" s="8" t="s">
        <v>1343</v>
      </c>
      <c r="F246" s="281" t="str">
        <f t="shared" si="153"/>
        <v>E3.P_L</v>
      </c>
      <c r="G246" s="454" t="s">
        <v>379</v>
      </c>
      <c r="H246" s="454" t="s">
        <v>507</v>
      </c>
      <c r="I246" s="458"/>
      <c r="J246" s="459" t="s">
        <v>167</v>
      </c>
      <c r="K246" s="374" t="str">
        <f t="shared" si="154"/>
        <v>E3.P_L.MR2</v>
      </c>
      <c r="L246" s="410" t="s">
        <v>495</v>
      </c>
      <c r="M246" s="411" t="s">
        <v>1352</v>
      </c>
      <c r="N246" s="288" t="s">
        <v>1389</v>
      </c>
      <c r="O246" s="288" t="s">
        <v>1390</v>
      </c>
      <c r="P246" s="378" t="s">
        <v>122</v>
      </c>
      <c r="Q246" s="378" t="str">
        <f t="shared" si="155"/>
        <v>E3.P_L.MR2-MP05-1</v>
      </c>
      <c r="R246" s="719" t="s">
        <v>1411</v>
      </c>
      <c r="S246" s="292" t="s">
        <v>1412</v>
      </c>
      <c r="T246" s="652">
        <v>0.4</v>
      </c>
      <c r="U246" s="382">
        <v>1</v>
      </c>
      <c r="V246" s="381" t="s">
        <v>67</v>
      </c>
      <c r="W246" s="315">
        <v>0.8</v>
      </c>
      <c r="X246" s="330">
        <v>0.2</v>
      </c>
      <c r="Y246" s="295">
        <v>0</v>
      </c>
      <c r="Z246" s="297">
        <v>0</v>
      </c>
      <c r="AA246" s="383"/>
      <c r="AB246" s="384"/>
      <c r="AC246" s="384"/>
      <c r="AD246" s="384"/>
      <c r="AE246" s="384"/>
      <c r="AF246" s="384"/>
      <c r="AG246" s="384"/>
      <c r="AH246" s="384"/>
      <c r="AI246" s="384"/>
      <c r="AJ246" s="384"/>
      <c r="AK246" s="384"/>
      <c r="AL246" s="384"/>
      <c r="AM246" s="384"/>
      <c r="AN246" s="384"/>
      <c r="AO246" s="384"/>
      <c r="AP246" s="384"/>
      <c r="AQ246" s="384"/>
      <c r="AR246" s="384"/>
      <c r="AS246" s="384"/>
      <c r="AT246" s="384"/>
      <c r="AU246" s="384"/>
      <c r="AV246" s="384"/>
      <c r="AW246" s="384"/>
      <c r="AX246" s="384"/>
      <c r="AY246" s="384"/>
      <c r="AZ246" s="384"/>
      <c r="BA246" s="384"/>
      <c r="BB246" s="384"/>
      <c r="BC246" s="385"/>
      <c r="BD246" s="301" t="s">
        <v>1127</v>
      </c>
      <c r="BS246" s="89" t="s">
        <v>494</v>
      </c>
      <c r="BT246" s="89" t="s">
        <v>495</v>
      </c>
      <c r="BU246" s="90" t="s">
        <v>1409</v>
      </c>
      <c r="BV246" s="87" t="s">
        <v>1406</v>
      </c>
      <c r="DH246" s="7" t="s">
        <v>1414</v>
      </c>
      <c r="DI246" s="7" t="s">
        <v>384</v>
      </c>
      <c r="DJ246" s="7" t="s">
        <v>506</v>
      </c>
      <c r="DK246" s="7" t="s">
        <v>507</v>
      </c>
      <c r="DL246" s="7" t="s">
        <v>513</v>
      </c>
      <c r="DQ246" s="7" t="s">
        <v>1409</v>
      </c>
      <c r="DR246" s="7" t="s">
        <v>1406</v>
      </c>
      <c r="EL246" s="831" t="s">
        <v>1413</v>
      </c>
      <c r="EM246" s="819" t="s">
        <v>1411</v>
      </c>
      <c r="EN246" s="273" t="s">
        <v>1412</v>
      </c>
      <c r="EO246" s="653">
        <v>0.4</v>
      </c>
      <c r="EP246" s="386">
        <v>1</v>
      </c>
      <c r="EQ246" s="276">
        <v>0.8</v>
      </c>
      <c r="ER246" s="276">
        <v>0.2</v>
      </c>
      <c r="ES246" s="275">
        <v>0</v>
      </c>
      <c r="ET246" s="829">
        <v>0</v>
      </c>
    </row>
    <row r="247" spans="1:152" ht="42" customHeight="1" x14ac:dyDescent="0.2">
      <c r="A247" s="277" t="s">
        <v>90</v>
      </c>
      <c r="B247" s="430" t="s">
        <v>91</v>
      </c>
      <c r="C247" s="431" t="s">
        <v>992</v>
      </c>
      <c r="D247" s="431"/>
      <c r="E247" s="8" t="s">
        <v>1343</v>
      </c>
      <c r="F247" s="281" t="str">
        <f t="shared" si="153"/>
        <v>E3.P_L</v>
      </c>
      <c r="G247" s="454" t="s">
        <v>379</v>
      </c>
      <c r="H247" s="454" t="s">
        <v>507</v>
      </c>
      <c r="I247" s="458"/>
      <c r="J247" s="459" t="s">
        <v>167</v>
      </c>
      <c r="K247" s="374" t="str">
        <f t="shared" si="154"/>
        <v>E3.P_L.MR2</v>
      </c>
      <c r="L247" s="410" t="s">
        <v>495</v>
      </c>
      <c r="M247" s="411" t="s">
        <v>1352</v>
      </c>
      <c r="N247" s="288" t="s">
        <v>1389</v>
      </c>
      <c r="O247" s="288" t="s">
        <v>1390</v>
      </c>
      <c r="P247" s="378" t="s">
        <v>1415</v>
      </c>
      <c r="Q247" s="378" t="str">
        <f t="shared" si="155"/>
        <v>E3.P_L.MR2-MP05-2</v>
      </c>
      <c r="R247" s="719" t="s">
        <v>1411</v>
      </c>
      <c r="S247" s="292" t="s">
        <v>1416</v>
      </c>
      <c r="T247" s="381">
        <v>0</v>
      </c>
      <c r="U247" s="382">
        <v>1</v>
      </c>
      <c r="V247" s="381" t="s">
        <v>67</v>
      </c>
      <c r="W247" s="295">
        <v>0</v>
      </c>
      <c r="X247" s="330">
        <v>0.5</v>
      </c>
      <c r="Y247" s="315">
        <v>0.5</v>
      </c>
      <c r="Z247" s="297">
        <v>0</v>
      </c>
      <c r="AA247" s="383"/>
      <c r="AB247" s="384"/>
      <c r="AC247" s="384"/>
      <c r="AD247" s="384"/>
      <c r="AE247" s="384"/>
      <c r="AF247" s="384"/>
      <c r="AG247" s="384"/>
      <c r="AH247" s="384"/>
      <c r="AI247" s="384"/>
      <c r="AJ247" s="384"/>
      <c r="AK247" s="384"/>
      <c r="AL247" s="384"/>
      <c r="AM247" s="384"/>
      <c r="AN247" s="384"/>
      <c r="AO247" s="384"/>
      <c r="AP247" s="384"/>
      <c r="AQ247" s="384"/>
      <c r="AR247" s="384"/>
      <c r="AS247" s="384"/>
      <c r="AT247" s="384"/>
      <c r="AU247" s="384"/>
      <c r="AV247" s="384"/>
      <c r="AW247" s="384"/>
      <c r="AX247" s="384"/>
      <c r="AY247" s="384"/>
      <c r="AZ247" s="384"/>
      <c r="BA247" s="384"/>
      <c r="BB247" s="384"/>
      <c r="BC247" s="385"/>
      <c r="BD247" s="301" t="s">
        <v>1127</v>
      </c>
      <c r="BS247" s="89" t="s">
        <v>494</v>
      </c>
      <c r="BT247" s="89" t="s">
        <v>495</v>
      </c>
      <c r="BU247" s="90" t="s">
        <v>1413</v>
      </c>
      <c r="BV247" s="87" t="s">
        <v>1411</v>
      </c>
      <c r="DH247" s="7" t="s">
        <v>1418</v>
      </c>
      <c r="DI247" s="7" t="s">
        <v>384</v>
      </c>
      <c r="DJ247" s="7" t="s">
        <v>506</v>
      </c>
      <c r="DK247" s="7" t="s">
        <v>507</v>
      </c>
      <c r="DL247" s="7" t="s">
        <v>513</v>
      </c>
      <c r="DQ247" s="7" t="s">
        <v>1413</v>
      </c>
      <c r="DR247" s="7" t="s">
        <v>1411</v>
      </c>
      <c r="EL247" s="831" t="s">
        <v>1417</v>
      </c>
      <c r="EM247" s="819" t="s">
        <v>1411</v>
      </c>
      <c r="EN247" s="273" t="s">
        <v>1416</v>
      </c>
      <c r="EO247" s="386">
        <v>0</v>
      </c>
      <c r="EP247" s="386">
        <v>1</v>
      </c>
      <c r="EQ247" s="275">
        <v>0</v>
      </c>
      <c r="ER247" s="817">
        <v>0.2</v>
      </c>
      <c r="ES247" s="817">
        <v>0.6</v>
      </c>
      <c r="ET247" s="827">
        <v>0.2</v>
      </c>
    </row>
    <row r="248" spans="1:152" ht="33" customHeight="1" thickBot="1" x14ac:dyDescent="0.25">
      <c r="A248" s="277" t="s">
        <v>90</v>
      </c>
      <c r="B248" s="430" t="s">
        <v>91</v>
      </c>
      <c r="C248" s="431" t="s">
        <v>992</v>
      </c>
      <c r="D248" s="431"/>
      <c r="E248" s="8" t="s">
        <v>1343</v>
      </c>
      <c r="F248" s="281" t="str">
        <f t="shared" si="153"/>
        <v>E3.P_L</v>
      </c>
      <c r="G248" s="454" t="s">
        <v>379</v>
      </c>
      <c r="H248" s="454" t="s">
        <v>507</v>
      </c>
      <c r="I248" s="464"/>
      <c r="J248" s="465" t="s">
        <v>167</v>
      </c>
      <c r="K248" s="466" t="str">
        <f t="shared" si="154"/>
        <v>E3.P_L.MR2</v>
      </c>
      <c r="L248" s="426" t="s">
        <v>495</v>
      </c>
      <c r="M248" s="427" t="s">
        <v>1352</v>
      </c>
      <c r="N248" s="428" t="s">
        <v>1389</v>
      </c>
      <c r="O248" s="428" t="s">
        <v>1390</v>
      </c>
      <c r="P248" s="391" t="s">
        <v>132</v>
      </c>
      <c r="Q248" s="392" t="str">
        <f t="shared" si="155"/>
        <v>E3.P_L.MR2-MP06-1</v>
      </c>
      <c r="R248" s="477" t="s">
        <v>1419</v>
      </c>
      <c r="S248" s="337" t="s">
        <v>1385</v>
      </c>
      <c r="T248" s="620">
        <v>0</v>
      </c>
      <c r="U248" s="621">
        <v>4</v>
      </c>
      <c r="V248" s="620" t="s">
        <v>67</v>
      </c>
      <c r="W248" s="503">
        <v>1</v>
      </c>
      <c r="X248" s="568">
        <v>1</v>
      </c>
      <c r="Y248" s="503">
        <v>1</v>
      </c>
      <c r="Z248" s="569">
        <v>1</v>
      </c>
      <c r="AA248" s="383"/>
      <c r="AB248" s="384"/>
      <c r="AC248" s="384"/>
      <c r="AD248" s="384"/>
      <c r="AE248" s="384"/>
      <c r="AF248" s="384"/>
      <c r="AG248" s="384"/>
      <c r="AH248" s="384"/>
      <c r="AI248" s="384"/>
      <c r="AJ248" s="384"/>
      <c r="AK248" s="384"/>
      <c r="AL248" s="384"/>
      <c r="AM248" s="384"/>
      <c r="AN248" s="384"/>
      <c r="AO248" s="384"/>
      <c r="AP248" s="384"/>
      <c r="AQ248" s="384"/>
      <c r="AR248" s="384"/>
      <c r="AS248" s="384"/>
      <c r="AT248" s="384"/>
      <c r="AU248" s="384"/>
      <c r="AV248" s="384"/>
      <c r="AW248" s="384"/>
      <c r="AX248" s="384"/>
      <c r="AY248" s="384"/>
      <c r="AZ248" s="384"/>
      <c r="BA248" s="384"/>
      <c r="BB248" s="384"/>
      <c r="BC248" s="385"/>
      <c r="BD248" s="301" t="s">
        <v>1127</v>
      </c>
      <c r="BS248" s="89" t="s">
        <v>494</v>
      </c>
      <c r="BT248" s="89" t="s">
        <v>495</v>
      </c>
      <c r="BU248" s="90" t="s">
        <v>1417</v>
      </c>
      <c r="BV248" s="87" t="s">
        <v>1411</v>
      </c>
      <c r="DH248" s="7" t="s">
        <v>1421</v>
      </c>
      <c r="DI248" s="7" t="s">
        <v>384</v>
      </c>
      <c r="DJ248" s="7" t="s">
        <v>506</v>
      </c>
      <c r="DK248" s="7" t="s">
        <v>507</v>
      </c>
      <c r="DL248" s="7" t="s">
        <v>513</v>
      </c>
      <c r="DQ248" s="7" t="s">
        <v>1417</v>
      </c>
      <c r="DR248" s="7" t="s">
        <v>1411</v>
      </c>
      <c r="EL248" s="831" t="s">
        <v>1420</v>
      </c>
      <c r="EM248" s="318" t="s">
        <v>1419</v>
      </c>
      <c r="EN248" s="274" t="s">
        <v>1385</v>
      </c>
      <c r="EO248" s="386">
        <v>0</v>
      </c>
      <c r="EP248" s="386">
        <v>4</v>
      </c>
      <c r="EQ248" s="275">
        <v>1</v>
      </c>
      <c r="ER248" s="275">
        <v>1</v>
      </c>
      <c r="ES248" s="275">
        <v>1</v>
      </c>
      <c r="ET248" s="829">
        <v>1</v>
      </c>
    </row>
    <row r="249" spans="1:152" ht="105" customHeight="1" x14ac:dyDescent="0.2">
      <c r="A249" s="277" t="s">
        <v>90</v>
      </c>
      <c r="B249" s="430" t="s">
        <v>91</v>
      </c>
      <c r="C249" s="431" t="s">
        <v>992</v>
      </c>
      <c r="D249" s="431"/>
      <c r="E249" s="8" t="s">
        <v>1343</v>
      </c>
      <c r="F249" s="281" t="str">
        <f t="shared" si="153"/>
        <v>E3.P_L</v>
      </c>
      <c r="G249" s="755" t="s">
        <v>379</v>
      </c>
      <c r="H249" s="755" t="s">
        <v>507</v>
      </c>
      <c r="I249" s="455" t="s">
        <v>1422</v>
      </c>
      <c r="J249" s="456" t="s">
        <v>212</v>
      </c>
      <c r="K249" s="457" t="str">
        <f t="shared" si="154"/>
        <v>E3.P_L.MR3</v>
      </c>
      <c r="L249" s="361" t="s">
        <v>503</v>
      </c>
      <c r="M249" s="659" t="s">
        <v>1352</v>
      </c>
      <c r="N249" s="247" t="s">
        <v>1423</v>
      </c>
      <c r="O249" s="247" t="s">
        <v>1424</v>
      </c>
      <c r="P249" s="365" t="s">
        <v>64</v>
      </c>
      <c r="Q249" s="366" t="str">
        <f t="shared" si="155"/>
        <v>E3.P_L.MR3-MP01-1</v>
      </c>
      <c r="R249" s="422" t="s">
        <v>1425</v>
      </c>
      <c r="S249" s="314" t="s">
        <v>1385</v>
      </c>
      <c r="T249" s="369">
        <v>0</v>
      </c>
      <c r="U249" s="370">
        <v>4</v>
      </c>
      <c r="V249" s="369" t="s">
        <v>67</v>
      </c>
      <c r="W249" s="255">
        <v>1</v>
      </c>
      <c r="X249" s="371">
        <v>1</v>
      </c>
      <c r="Y249" s="255">
        <v>1</v>
      </c>
      <c r="Z249" s="372">
        <v>1</v>
      </c>
      <c r="AA249" s="298"/>
      <c r="AB249" s="299"/>
      <c r="AC249" s="299"/>
      <c r="AD249" s="299"/>
      <c r="AE249" s="299"/>
      <c r="AF249" s="299"/>
      <c r="AG249" s="299"/>
      <c r="AH249" s="299"/>
      <c r="AI249" s="299"/>
      <c r="AJ249" s="299"/>
      <c r="AK249" s="299"/>
      <c r="AL249" s="299"/>
      <c r="AM249" s="299"/>
      <c r="AN249" s="299"/>
      <c r="AO249" s="299"/>
      <c r="AP249" s="299"/>
      <c r="AQ249" s="299"/>
      <c r="AR249" s="299"/>
      <c r="AS249" s="299"/>
      <c r="AT249" s="299"/>
      <c r="AU249" s="299"/>
      <c r="AV249" s="299"/>
      <c r="AW249" s="299"/>
      <c r="AX249" s="299"/>
      <c r="AY249" s="299"/>
      <c r="AZ249" s="299"/>
      <c r="BA249" s="299"/>
      <c r="BB249" s="299"/>
      <c r="BC249" s="300"/>
      <c r="BD249" s="301" t="s">
        <v>1127</v>
      </c>
      <c r="BS249" s="89" t="s">
        <v>494</v>
      </c>
      <c r="BT249" s="89" t="s">
        <v>495</v>
      </c>
      <c r="BU249" s="90" t="s">
        <v>1420</v>
      </c>
      <c r="BV249" s="87" t="s">
        <v>1419</v>
      </c>
      <c r="DH249" s="7" t="s">
        <v>1427</v>
      </c>
      <c r="DI249" s="7" t="s">
        <v>384</v>
      </c>
      <c r="DJ249" s="7" t="s">
        <v>506</v>
      </c>
      <c r="DK249" s="7" t="s">
        <v>507</v>
      </c>
      <c r="DL249" s="7" t="s">
        <v>513</v>
      </c>
      <c r="DQ249" s="7" t="s">
        <v>1420</v>
      </c>
      <c r="DR249" s="7" t="s">
        <v>1419</v>
      </c>
      <c r="EL249" s="831" t="s">
        <v>1426</v>
      </c>
      <c r="EM249" s="318" t="s">
        <v>1425</v>
      </c>
      <c r="EN249" s="274" t="s">
        <v>1385</v>
      </c>
      <c r="EO249" s="274">
        <v>0</v>
      </c>
      <c r="EP249" s="274">
        <v>4</v>
      </c>
      <c r="EQ249" s="275">
        <v>1</v>
      </c>
      <c r="ER249" s="275">
        <v>1</v>
      </c>
      <c r="ES249" s="275">
        <v>1</v>
      </c>
      <c r="ET249" s="829">
        <v>1</v>
      </c>
    </row>
    <row r="250" spans="1:152" ht="39" customHeight="1" x14ac:dyDescent="0.2">
      <c r="A250" s="277" t="s">
        <v>90</v>
      </c>
      <c r="B250" s="430" t="s">
        <v>91</v>
      </c>
      <c r="C250" s="431" t="s">
        <v>992</v>
      </c>
      <c r="D250" s="431"/>
      <c r="E250" s="8" t="s">
        <v>1343</v>
      </c>
      <c r="F250" s="281" t="str">
        <f t="shared" si="153"/>
        <v>E3.P_L</v>
      </c>
      <c r="G250" s="755" t="s">
        <v>379</v>
      </c>
      <c r="H250" s="755" t="s">
        <v>507</v>
      </c>
      <c r="I250" s="458"/>
      <c r="J250" s="459" t="s">
        <v>212</v>
      </c>
      <c r="K250" s="374" t="str">
        <f t="shared" si="154"/>
        <v>E3.P_L.MR3</v>
      </c>
      <c r="L250" s="286" t="s">
        <v>503</v>
      </c>
      <c r="M250" s="287" t="s">
        <v>1352</v>
      </c>
      <c r="N250" s="288" t="s">
        <v>1423</v>
      </c>
      <c r="O250" s="288" t="s">
        <v>1424</v>
      </c>
      <c r="P250" s="377" t="s">
        <v>87</v>
      </c>
      <c r="Q250" s="378" t="str">
        <f t="shared" si="155"/>
        <v>E3.P_L.MR3-MP02-1</v>
      </c>
      <c r="R250" s="422" t="s">
        <v>1428</v>
      </c>
      <c r="S250" s="314" t="s">
        <v>1429</v>
      </c>
      <c r="T250" s="293">
        <v>7</v>
      </c>
      <c r="U250" s="294">
        <v>3</v>
      </c>
      <c r="V250" s="293" t="s">
        <v>67</v>
      </c>
      <c r="W250" s="295">
        <v>0</v>
      </c>
      <c r="X250" s="296">
        <v>1</v>
      </c>
      <c r="Y250" s="295">
        <v>1</v>
      </c>
      <c r="Z250" s="297">
        <v>1</v>
      </c>
      <c r="AA250" s="298"/>
      <c r="AB250" s="299"/>
      <c r="AC250" s="299"/>
      <c r="AD250" s="299"/>
      <c r="AE250" s="299"/>
      <c r="AF250" s="299"/>
      <c r="AG250" s="299"/>
      <c r="AH250" s="299"/>
      <c r="AI250" s="299"/>
      <c r="AJ250" s="299"/>
      <c r="AK250" s="299"/>
      <c r="AL250" s="299"/>
      <c r="AM250" s="299"/>
      <c r="AN250" s="299"/>
      <c r="AO250" s="299"/>
      <c r="AP250" s="299"/>
      <c r="AQ250" s="299"/>
      <c r="AR250" s="299"/>
      <c r="AS250" s="299"/>
      <c r="AT250" s="299"/>
      <c r="AU250" s="299"/>
      <c r="AV250" s="299"/>
      <c r="AW250" s="299"/>
      <c r="AX250" s="299"/>
      <c r="AY250" s="299"/>
      <c r="AZ250" s="299"/>
      <c r="BA250" s="299"/>
      <c r="BB250" s="299"/>
      <c r="BC250" s="300"/>
      <c r="BD250" s="301" t="s">
        <v>1127</v>
      </c>
      <c r="BS250" s="87" t="s">
        <v>502</v>
      </c>
      <c r="BT250" s="87" t="s">
        <v>503</v>
      </c>
      <c r="BU250" s="90" t="s">
        <v>1426</v>
      </c>
      <c r="BV250" s="87" t="s">
        <v>1425</v>
      </c>
      <c r="DH250" s="7" t="s">
        <v>1431</v>
      </c>
      <c r="DI250" s="7" t="s">
        <v>384</v>
      </c>
      <c r="DJ250" s="7" t="s">
        <v>506</v>
      </c>
      <c r="DK250" s="7" t="s">
        <v>507</v>
      </c>
      <c r="DL250" s="7" t="s">
        <v>520</v>
      </c>
      <c r="DQ250" s="7" t="s">
        <v>1426</v>
      </c>
      <c r="DR250" s="7" t="s">
        <v>1425</v>
      </c>
      <c r="EL250" s="831" t="s">
        <v>1430</v>
      </c>
      <c r="EM250" s="318" t="s">
        <v>1428</v>
      </c>
      <c r="EN250" s="274" t="s">
        <v>1429</v>
      </c>
      <c r="EO250" s="274">
        <v>7</v>
      </c>
      <c r="EP250" s="274">
        <v>3</v>
      </c>
      <c r="EQ250" s="276">
        <v>0.5</v>
      </c>
      <c r="ER250" s="816">
        <v>1</v>
      </c>
      <c r="ES250" s="275">
        <v>1</v>
      </c>
      <c r="ET250" s="827">
        <v>0.5</v>
      </c>
    </row>
    <row r="251" spans="1:152" ht="48" customHeight="1" thickBot="1" x14ac:dyDescent="0.25">
      <c r="A251" s="277" t="s">
        <v>90</v>
      </c>
      <c r="B251" s="430" t="s">
        <v>91</v>
      </c>
      <c r="C251" s="431" t="s">
        <v>992</v>
      </c>
      <c r="D251" s="431"/>
      <c r="E251" s="8" t="s">
        <v>1343</v>
      </c>
      <c r="F251" s="281" t="str">
        <f t="shared" si="153"/>
        <v>E3.P_L</v>
      </c>
      <c r="G251" s="755" t="s">
        <v>379</v>
      </c>
      <c r="H251" s="755" t="s">
        <v>507</v>
      </c>
      <c r="I251" s="464"/>
      <c r="J251" s="465" t="s">
        <v>212</v>
      </c>
      <c r="K251" s="466" t="str">
        <f t="shared" si="154"/>
        <v>E3.P_L.MR3</v>
      </c>
      <c r="L251" s="387" t="s">
        <v>503</v>
      </c>
      <c r="M251" s="388" t="s">
        <v>1352</v>
      </c>
      <c r="N251" s="428" t="s">
        <v>1423</v>
      </c>
      <c r="O251" s="428" t="s">
        <v>1424</v>
      </c>
      <c r="P251" s="391" t="s">
        <v>99</v>
      </c>
      <c r="Q251" s="392" t="str">
        <f t="shared" si="155"/>
        <v>E3.P_L.MR3-MP03-1</v>
      </c>
      <c r="R251" s="477" t="s">
        <v>1432</v>
      </c>
      <c r="S251" s="337" t="s">
        <v>1433</v>
      </c>
      <c r="T251" s="351">
        <v>0</v>
      </c>
      <c r="U251" s="352">
        <v>2</v>
      </c>
      <c r="V251" s="351" t="s">
        <v>67</v>
      </c>
      <c r="W251" s="353">
        <v>0</v>
      </c>
      <c r="X251" s="354">
        <v>1</v>
      </c>
      <c r="Y251" s="353">
        <v>1</v>
      </c>
      <c r="Z251" s="355">
        <v>0</v>
      </c>
      <c r="AA251" s="298"/>
      <c r="AB251" s="299"/>
      <c r="AC251" s="299"/>
      <c r="AD251" s="299"/>
      <c r="AE251" s="299"/>
      <c r="AF251" s="299"/>
      <c r="AG251" s="299"/>
      <c r="AH251" s="299"/>
      <c r="AI251" s="299"/>
      <c r="AJ251" s="299"/>
      <c r="AK251" s="299"/>
      <c r="AL251" s="299"/>
      <c r="AM251" s="299"/>
      <c r="AN251" s="299"/>
      <c r="AO251" s="299"/>
      <c r="AP251" s="299"/>
      <c r="AQ251" s="299"/>
      <c r="AR251" s="299"/>
      <c r="AS251" s="299"/>
      <c r="AT251" s="299"/>
      <c r="AU251" s="299"/>
      <c r="AV251" s="299"/>
      <c r="AW251" s="299"/>
      <c r="AX251" s="299"/>
      <c r="AY251" s="299"/>
      <c r="AZ251" s="299"/>
      <c r="BA251" s="299"/>
      <c r="BB251" s="299"/>
      <c r="BC251" s="300"/>
      <c r="BD251" s="301" t="s">
        <v>1127</v>
      </c>
      <c r="BS251" s="89" t="s">
        <v>502</v>
      </c>
      <c r="BT251" s="89" t="s">
        <v>503</v>
      </c>
      <c r="BU251" s="90" t="s">
        <v>1430</v>
      </c>
      <c r="BV251" s="87" t="s">
        <v>1428</v>
      </c>
      <c r="DH251" s="7" t="s">
        <v>1435</v>
      </c>
      <c r="DI251" s="7" t="s">
        <v>384</v>
      </c>
      <c r="DJ251" s="7" t="s">
        <v>506</v>
      </c>
      <c r="DK251" s="7" t="s">
        <v>507</v>
      </c>
      <c r="DL251" s="7" t="s">
        <v>520</v>
      </c>
      <c r="DQ251" s="7" t="s">
        <v>1430</v>
      </c>
      <c r="DR251" s="7" t="s">
        <v>1428</v>
      </c>
      <c r="EL251" s="831" t="s">
        <v>1434</v>
      </c>
      <c r="EM251" s="318" t="s">
        <v>1432</v>
      </c>
      <c r="EN251" s="274" t="s">
        <v>1433</v>
      </c>
      <c r="EO251" s="274">
        <v>0</v>
      </c>
      <c r="EP251" s="274">
        <v>2</v>
      </c>
      <c r="EQ251" s="275">
        <v>0</v>
      </c>
      <c r="ER251" s="275">
        <v>1</v>
      </c>
      <c r="ES251" s="275">
        <v>1</v>
      </c>
      <c r="ET251" s="829">
        <v>0</v>
      </c>
    </row>
    <row r="252" spans="1:152" ht="119.25" customHeight="1" x14ac:dyDescent="0.2">
      <c r="A252" s="277" t="s">
        <v>90</v>
      </c>
      <c r="B252" s="430" t="s">
        <v>91</v>
      </c>
      <c r="C252" s="431" t="s">
        <v>992</v>
      </c>
      <c r="D252" s="431"/>
      <c r="E252" s="8" t="s">
        <v>1343</v>
      </c>
      <c r="F252" s="281" t="str">
        <f t="shared" si="153"/>
        <v>E3.P_L</v>
      </c>
      <c r="G252" s="454" t="s">
        <v>379</v>
      </c>
      <c r="H252" s="454" t="s">
        <v>507</v>
      </c>
      <c r="I252" s="455" t="s">
        <v>1436</v>
      </c>
      <c r="J252" s="456" t="s">
        <v>268</v>
      </c>
      <c r="K252" s="457" t="str">
        <f t="shared" si="154"/>
        <v>E3.P_L.MR4</v>
      </c>
      <c r="L252" s="361" t="s">
        <v>511</v>
      </c>
      <c r="M252" s="362" t="s">
        <v>1437</v>
      </c>
      <c r="N252" s="756">
        <v>0</v>
      </c>
      <c r="O252" s="481">
        <v>4</v>
      </c>
      <c r="P252" s="483" t="s">
        <v>64</v>
      </c>
      <c r="Q252" s="483" t="str">
        <f t="shared" si="155"/>
        <v>E3.P_L.MR4-MP01-1</v>
      </c>
      <c r="R252" s="717" t="s">
        <v>1438</v>
      </c>
      <c r="S252" s="718" t="s">
        <v>1439</v>
      </c>
      <c r="T252" s="618">
        <v>0</v>
      </c>
      <c r="U252" s="619">
        <v>1</v>
      </c>
      <c r="V252" s="618" t="s">
        <v>67</v>
      </c>
      <c r="W252" s="486">
        <v>1</v>
      </c>
      <c r="X252" s="487">
        <v>0</v>
      </c>
      <c r="Y252" s="486">
        <v>0</v>
      </c>
      <c r="Z252" s="488">
        <v>0</v>
      </c>
      <c r="AA252" s="298"/>
      <c r="AB252" s="299"/>
      <c r="AC252" s="299"/>
      <c r="AD252" s="299"/>
      <c r="AE252" s="299"/>
      <c r="AF252" s="299"/>
      <c r="AG252" s="299"/>
      <c r="AH252" s="299"/>
      <c r="AI252" s="299"/>
      <c r="AJ252" s="299"/>
      <c r="AK252" s="299"/>
      <c r="AL252" s="299"/>
      <c r="AM252" s="299"/>
      <c r="AN252" s="299"/>
      <c r="AO252" s="299"/>
      <c r="AP252" s="299"/>
      <c r="AQ252" s="299"/>
      <c r="AR252" s="299"/>
      <c r="AS252" s="299"/>
      <c r="AT252" s="299"/>
      <c r="AU252" s="299"/>
      <c r="AV252" s="299"/>
      <c r="AW252" s="299"/>
      <c r="AX252" s="299"/>
      <c r="AY252" s="299"/>
      <c r="AZ252" s="299"/>
      <c r="BA252" s="299"/>
      <c r="BB252" s="299"/>
      <c r="BC252" s="300"/>
      <c r="BD252" s="301" t="s">
        <v>1127</v>
      </c>
      <c r="BS252" s="89" t="s">
        <v>502</v>
      </c>
      <c r="BT252" s="89" t="s">
        <v>503</v>
      </c>
      <c r="BU252" s="90" t="s">
        <v>1434</v>
      </c>
      <c r="BV252" s="87" t="s">
        <v>1432</v>
      </c>
      <c r="DH252" s="7" t="s">
        <v>1441</v>
      </c>
      <c r="DI252" s="7" t="s">
        <v>384</v>
      </c>
      <c r="DJ252" s="7" t="s">
        <v>506</v>
      </c>
      <c r="DK252" s="7" t="s">
        <v>507</v>
      </c>
      <c r="DL252" s="7" t="s">
        <v>520</v>
      </c>
      <c r="DQ252" s="7" t="s">
        <v>1434</v>
      </c>
      <c r="DR252" s="7" t="s">
        <v>1432</v>
      </c>
      <c r="EL252" s="837" t="s">
        <v>1440</v>
      </c>
      <c r="EM252" s="819" t="s">
        <v>1438</v>
      </c>
      <c r="EN252" s="273" t="s">
        <v>1439</v>
      </c>
      <c r="EO252" s="274">
        <v>0</v>
      </c>
      <c r="EP252" s="274">
        <v>1</v>
      </c>
      <c r="EQ252" s="275">
        <v>1</v>
      </c>
      <c r="ER252" s="275">
        <v>0</v>
      </c>
      <c r="ES252" s="275">
        <v>0</v>
      </c>
      <c r="ET252" s="829">
        <v>0</v>
      </c>
    </row>
    <row r="253" spans="1:152" ht="40.5" customHeight="1" x14ac:dyDescent="0.2">
      <c r="A253" s="277" t="s">
        <v>90</v>
      </c>
      <c r="B253" s="430" t="s">
        <v>91</v>
      </c>
      <c r="C253" s="431" t="s">
        <v>992</v>
      </c>
      <c r="D253" s="431"/>
      <c r="E253" s="8" t="s">
        <v>1343</v>
      </c>
      <c r="F253" s="281" t="str">
        <f t="shared" si="153"/>
        <v>E3.P_L</v>
      </c>
      <c r="G253" s="282" t="s">
        <v>379</v>
      </c>
      <c r="H253" s="282" t="s">
        <v>507</v>
      </c>
      <c r="I253" s="458"/>
      <c r="J253" s="459" t="s">
        <v>268</v>
      </c>
      <c r="K253" s="374" t="str">
        <f t="shared" si="154"/>
        <v>E3.P_L.MR4</v>
      </c>
      <c r="L253" s="410" t="s">
        <v>511</v>
      </c>
      <c r="M253" s="411" t="s">
        <v>1437</v>
      </c>
      <c r="N253" s="757">
        <v>0</v>
      </c>
      <c r="O253" s="493">
        <v>4</v>
      </c>
      <c r="P253" s="494" t="s">
        <v>74</v>
      </c>
      <c r="Q253" s="494" t="str">
        <f t="shared" si="155"/>
        <v>E3.P_L.MR4-MP01-2</v>
      </c>
      <c r="R253" s="719" t="s">
        <v>1438</v>
      </c>
      <c r="S253" s="292" t="s">
        <v>1442</v>
      </c>
      <c r="T253" s="293">
        <v>0</v>
      </c>
      <c r="U253" s="294">
        <v>1</v>
      </c>
      <c r="V253" s="293" t="s">
        <v>67</v>
      </c>
      <c r="W253" s="295">
        <v>0</v>
      </c>
      <c r="X253" s="296">
        <v>1</v>
      </c>
      <c r="Y253" s="295">
        <v>0</v>
      </c>
      <c r="Z253" s="297">
        <v>0</v>
      </c>
      <c r="AA253" s="298"/>
      <c r="AB253" s="299"/>
      <c r="AC253" s="299"/>
      <c r="AD253" s="299"/>
      <c r="AE253" s="299"/>
      <c r="AF253" s="299"/>
      <c r="AG253" s="299"/>
      <c r="AH253" s="299"/>
      <c r="AI253" s="299"/>
      <c r="AJ253" s="299"/>
      <c r="AK253" s="299"/>
      <c r="AL253" s="299"/>
      <c r="AM253" s="299"/>
      <c r="AN253" s="299"/>
      <c r="AO253" s="299"/>
      <c r="AP253" s="299"/>
      <c r="AQ253" s="299"/>
      <c r="AR253" s="299"/>
      <c r="AS253" s="299"/>
      <c r="AT253" s="299"/>
      <c r="AU253" s="299"/>
      <c r="AV253" s="299"/>
      <c r="AW253" s="299"/>
      <c r="AX253" s="299"/>
      <c r="AY253" s="299"/>
      <c r="AZ253" s="299"/>
      <c r="BA253" s="299"/>
      <c r="BB253" s="299"/>
      <c r="BC253" s="300"/>
      <c r="BD253" s="301" t="s">
        <v>1127</v>
      </c>
      <c r="BS253" s="87" t="s">
        <v>510</v>
      </c>
      <c r="BT253" s="87" t="s">
        <v>511</v>
      </c>
      <c r="BU253" s="90" t="s">
        <v>1440</v>
      </c>
      <c r="BV253" s="87" t="s">
        <v>1438</v>
      </c>
      <c r="DH253" s="7" t="s">
        <v>1444</v>
      </c>
      <c r="DI253" s="7" t="s">
        <v>384</v>
      </c>
      <c r="DJ253" s="7" t="s">
        <v>506</v>
      </c>
      <c r="DK253" s="7" t="s">
        <v>507</v>
      </c>
      <c r="DL253" s="7" t="s">
        <v>527</v>
      </c>
      <c r="DQ253" s="7" t="s">
        <v>1440</v>
      </c>
      <c r="DR253" s="7" t="s">
        <v>1438</v>
      </c>
      <c r="EL253" s="837" t="s">
        <v>1443</v>
      </c>
      <c r="EM253" s="819" t="s">
        <v>1438</v>
      </c>
      <c r="EN253" s="273" t="s">
        <v>1442</v>
      </c>
      <c r="EO253" s="274">
        <v>0</v>
      </c>
      <c r="EP253" s="274">
        <v>1</v>
      </c>
      <c r="EQ253" s="275">
        <v>0</v>
      </c>
      <c r="ER253" s="816">
        <v>0</v>
      </c>
      <c r="ES253" s="817">
        <v>0.4</v>
      </c>
      <c r="ET253" s="827">
        <v>0.6</v>
      </c>
    </row>
    <row r="254" spans="1:152" ht="45.75" customHeight="1" x14ac:dyDescent="0.2">
      <c r="A254" s="277" t="s">
        <v>90</v>
      </c>
      <c r="B254" s="430" t="s">
        <v>91</v>
      </c>
      <c r="C254" s="431" t="s">
        <v>992</v>
      </c>
      <c r="D254" s="431"/>
      <c r="E254" s="8" t="s">
        <v>1343</v>
      </c>
      <c r="F254" s="281" t="str">
        <f t="shared" si="153"/>
        <v>E3.P_L</v>
      </c>
      <c r="G254" s="282" t="s">
        <v>379</v>
      </c>
      <c r="H254" s="282" t="s">
        <v>507</v>
      </c>
      <c r="I254" s="458"/>
      <c r="J254" s="459" t="s">
        <v>268</v>
      </c>
      <c r="K254" s="374" t="str">
        <f t="shared" si="154"/>
        <v>E3.P_L.MR4</v>
      </c>
      <c r="L254" s="410" t="s">
        <v>511</v>
      </c>
      <c r="M254" s="411" t="s">
        <v>1437</v>
      </c>
      <c r="N254" s="757">
        <v>0</v>
      </c>
      <c r="O254" s="493">
        <v>4</v>
      </c>
      <c r="P254" s="494" t="s">
        <v>87</v>
      </c>
      <c r="Q254" s="494" t="str">
        <f t="shared" si="155"/>
        <v>E3.P_L.MR4-MP02-1</v>
      </c>
      <c r="R254" s="719" t="s">
        <v>1445</v>
      </c>
      <c r="S254" s="292" t="s">
        <v>1446</v>
      </c>
      <c r="T254" s="293">
        <v>0</v>
      </c>
      <c r="U254" s="294">
        <v>1</v>
      </c>
      <c r="V254" s="293" t="s">
        <v>67</v>
      </c>
      <c r="W254" s="295">
        <v>0.2</v>
      </c>
      <c r="X254" s="296">
        <v>0.8</v>
      </c>
      <c r="Y254" s="295">
        <v>0</v>
      </c>
      <c r="Z254" s="297">
        <v>0</v>
      </c>
      <c r="AA254" s="298"/>
      <c r="AB254" s="299"/>
      <c r="AC254" s="299"/>
      <c r="AD254" s="299"/>
      <c r="AE254" s="299"/>
      <c r="AF254" s="299"/>
      <c r="AG254" s="299"/>
      <c r="AH254" s="299"/>
      <c r="AI254" s="299"/>
      <c r="AJ254" s="299"/>
      <c r="AK254" s="299"/>
      <c r="AL254" s="299"/>
      <c r="AM254" s="299"/>
      <c r="AN254" s="299"/>
      <c r="AO254" s="299"/>
      <c r="AP254" s="299"/>
      <c r="AQ254" s="299"/>
      <c r="AR254" s="299"/>
      <c r="AS254" s="299"/>
      <c r="AT254" s="299"/>
      <c r="AU254" s="299"/>
      <c r="AV254" s="299"/>
      <c r="AW254" s="299"/>
      <c r="AX254" s="299"/>
      <c r="AY254" s="299"/>
      <c r="AZ254" s="299"/>
      <c r="BA254" s="299"/>
      <c r="BB254" s="299"/>
      <c r="BC254" s="300"/>
      <c r="BD254" s="301" t="s">
        <v>1127</v>
      </c>
      <c r="BS254" s="89" t="s">
        <v>510</v>
      </c>
      <c r="BT254" s="89" t="s">
        <v>511</v>
      </c>
      <c r="BU254" s="90" t="s">
        <v>1443</v>
      </c>
      <c r="BV254" s="87" t="s">
        <v>1438</v>
      </c>
      <c r="DH254" s="7" t="s">
        <v>1448</v>
      </c>
      <c r="DI254" s="7" t="s">
        <v>384</v>
      </c>
      <c r="DJ254" s="7" t="s">
        <v>506</v>
      </c>
      <c r="DK254" s="7" t="s">
        <v>507</v>
      </c>
      <c r="DL254" s="7" t="s">
        <v>527</v>
      </c>
      <c r="DQ254" s="7" t="s">
        <v>1443</v>
      </c>
      <c r="DR254" s="7" t="s">
        <v>1438</v>
      </c>
      <c r="EL254" s="837" t="s">
        <v>1447</v>
      </c>
      <c r="EM254" s="819" t="s">
        <v>1445</v>
      </c>
      <c r="EN254" s="273" t="s">
        <v>1446</v>
      </c>
      <c r="EO254" s="274">
        <v>0</v>
      </c>
      <c r="EP254" s="274">
        <v>1</v>
      </c>
      <c r="EQ254" s="276">
        <v>0.2</v>
      </c>
      <c r="ER254" s="817">
        <v>0.3</v>
      </c>
      <c r="ES254" s="817">
        <v>0.5</v>
      </c>
      <c r="ET254" s="829">
        <v>0</v>
      </c>
    </row>
    <row r="255" spans="1:152" ht="48.75" customHeight="1" thickBot="1" x14ac:dyDescent="0.25">
      <c r="A255" s="277" t="s">
        <v>90</v>
      </c>
      <c r="B255" s="598" t="s">
        <v>91</v>
      </c>
      <c r="C255" s="599" t="s">
        <v>992</v>
      </c>
      <c r="D255" s="599"/>
      <c r="E255" s="21" t="s">
        <v>1343</v>
      </c>
      <c r="F255" s="600" t="str">
        <f t="shared" si="153"/>
        <v>E3.P_L</v>
      </c>
      <c r="G255" s="424" t="s">
        <v>379</v>
      </c>
      <c r="H255" s="424" t="s">
        <v>507</v>
      </c>
      <c r="I255" s="464"/>
      <c r="J255" s="465" t="s">
        <v>268</v>
      </c>
      <c r="K255" s="466" t="str">
        <f t="shared" si="154"/>
        <v>E3.P_L.MR4</v>
      </c>
      <c r="L255" s="426" t="s">
        <v>511</v>
      </c>
      <c r="M255" s="427" t="s">
        <v>1437</v>
      </c>
      <c r="N255" s="758">
        <v>0</v>
      </c>
      <c r="O255" s="499">
        <v>4</v>
      </c>
      <c r="P255" s="500" t="s">
        <v>1271</v>
      </c>
      <c r="Q255" s="500" t="str">
        <f t="shared" si="155"/>
        <v>E3.P_L.MR4-MP02-2</v>
      </c>
      <c r="R255" s="759" t="s">
        <v>1445</v>
      </c>
      <c r="S255" s="760" t="s">
        <v>1449</v>
      </c>
      <c r="T255" s="338">
        <v>0</v>
      </c>
      <c r="U255" s="339">
        <v>1</v>
      </c>
      <c r="V255" s="338" t="s">
        <v>67</v>
      </c>
      <c r="W255" s="503">
        <v>0</v>
      </c>
      <c r="X255" s="568">
        <v>1</v>
      </c>
      <c r="Y255" s="503">
        <v>0</v>
      </c>
      <c r="Z255" s="569">
        <v>0</v>
      </c>
      <c r="AA255" s="761"/>
      <c r="AB255" s="762"/>
      <c r="AC255" s="762"/>
      <c r="AD255" s="762"/>
      <c r="AE255" s="762"/>
      <c r="AF255" s="762"/>
      <c r="AG255" s="762"/>
      <c r="AH255" s="762"/>
      <c r="AI255" s="762"/>
      <c r="AJ255" s="762"/>
      <c r="AK255" s="762"/>
      <c r="AL255" s="762"/>
      <c r="AM255" s="762"/>
      <c r="AN255" s="762"/>
      <c r="AO255" s="762"/>
      <c r="AP255" s="762"/>
      <c r="AQ255" s="762"/>
      <c r="AR255" s="762"/>
      <c r="AS255" s="762"/>
      <c r="AT255" s="762"/>
      <c r="AU255" s="762"/>
      <c r="AV255" s="762"/>
      <c r="AW255" s="762"/>
      <c r="AX255" s="762"/>
      <c r="AY255" s="762"/>
      <c r="AZ255" s="762"/>
      <c r="BA255" s="762"/>
      <c r="BB255" s="762"/>
      <c r="BC255" s="763"/>
      <c r="BD255" s="301" t="s">
        <v>1127</v>
      </c>
      <c r="BS255" s="89" t="s">
        <v>510</v>
      </c>
      <c r="BT255" s="89" t="s">
        <v>511</v>
      </c>
      <c r="BU255" s="90" t="s">
        <v>1447</v>
      </c>
      <c r="BV255" s="87" t="s">
        <v>1445</v>
      </c>
      <c r="DH255" s="7" t="s">
        <v>1451</v>
      </c>
      <c r="DI255" s="7" t="s">
        <v>384</v>
      </c>
      <c r="DJ255" s="7" t="s">
        <v>506</v>
      </c>
      <c r="DK255" s="7" t="s">
        <v>507</v>
      </c>
      <c r="DL255" s="7" t="s">
        <v>527</v>
      </c>
      <c r="DQ255" s="7" t="s">
        <v>1447</v>
      </c>
      <c r="DR255" s="7" t="s">
        <v>1445</v>
      </c>
      <c r="EL255" s="837" t="s">
        <v>1450</v>
      </c>
      <c r="EM255" s="819" t="s">
        <v>1445</v>
      </c>
      <c r="EN255" s="273" t="s">
        <v>1449</v>
      </c>
      <c r="EO255" s="274">
        <v>0</v>
      </c>
      <c r="EP255" s="274">
        <v>1</v>
      </c>
      <c r="EQ255" s="275">
        <v>0</v>
      </c>
      <c r="ER255" s="816">
        <v>0</v>
      </c>
      <c r="ES255" s="817">
        <v>0.4</v>
      </c>
      <c r="ET255" s="827">
        <v>0.6</v>
      </c>
    </row>
    <row r="256" spans="1:152" ht="94.5" customHeight="1" x14ac:dyDescent="0.2">
      <c r="A256" s="235" t="s">
        <v>103</v>
      </c>
      <c r="B256" s="764" t="s">
        <v>104</v>
      </c>
      <c r="C256" s="765" t="s">
        <v>1452</v>
      </c>
      <c r="D256" s="766" t="s">
        <v>1453</v>
      </c>
      <c r="E256" s="3" t="s">
        <v>57</v>
      </c>
      <c r="F256" s="643" t="str">
        <f t="shared" si="153"/>
        <v>E4.P_A</v>
      </c>
      <c r="G256" s="734" t="s">
        <v>391</v>
      </c>
      <c r="H256" s="517" t="s">
        <v>542</v>
      </c>
      <c r="I256" s="405" t="s">
        <v>1454</v>
      </c>
      <c r="J256" s="436" t="s">
        <v>61</v>
      </c>
      <c r="K256" s="399" t="str">
        <f t="shared" si="154"/>
        <v>E4.P_A.MR1</v>
      </c>
      <c r="L256" s="361" t="s">
        <v>518</v>
      </c>
      <c r="M256" s="362" t="s">
        <v>1455</v>
      </c>
      <c r="N256" s="767">
        <v>635</v>
      </c>
      <c r="O256" s="767">
        <v>571</v>
      </c>
      <c r="P256" s="768" t="s">
        <v>64</v>
      </c>
      <c r="Q256" s="768" t="str">
        <f t="shared" si="155"/>
        <v>E4.P_A.MR1-MP01-1</v>
      </c>
      <c r="R256" s="418" t="s">
        <v>1456</v>
      </c>
      <c r="S256" s="368" t="s">
        <v>1457</v>
      </c>
      <c r="T256" s="369">
        <v>10</v>
      </c>
      <c r="U256" s="370">
        <v>100</v>
      </c>
      <c r="V256" s="369" t="s">
        <v>67</v>
      </c>
      <c r="W256" s="255">
        <v>25</v>
      </c>
      <c r="X256" s="371">
        <v>25</v>
      </c>
      <c r="Y256" s="255">
        <v>25</v>
      </c>
      <c r="Z256" s="372">
        <v>25</v>
      </c>
      <c r="AA256" s="259">
        <f>40000000+40000000+10000000+80000000+422661060</f>
        <v>592661060</v>
      </c>
      <c r="AB256" s="260">
        <v>0</v>
      </c>
      <c r="AC256" s="260">
        <v>200000000</v>
      </c>
      <c r="AD256" s="260">
        <v>0</v>
      </c>
      <c r="AE256" s="260">
        <v>0</v>
      </c>
      <c r="AF256" s="260">
        <f>200000000+18874000+20000000+80000000+130000000+300000000+150000000+200000000+70000000+150000000+307184290+1325260457+100000000+200000000+356020193</f>
        <v>3607338940</v>
      </c>
      <c r="AG256" s="260">
        <f t="shared" ref="AG256" si="196">SUM(AA256:AF256)</f>
        <v>4400000000</v>
      </c>
      <c r="AH256" s="260">
        <f t="shared" ref="AH256:AM256" si="197">AA256*1.035</f>
        <v>613404197.0999999</v>
      </c>
      <c r="AI256" s="260">
        <f t="shared" si="197"/>
        <v>0</v>
      </c>
      <c r="AJ256" s="260">
        <f t="shared" si="197"/>
        <v>206999999.99999997</v>
      </c>
      <c r="AK256" s="260">
        <f t="shared" si="197"/>
        <v>0</v>
      </c>
      <c r="AL256" s="260">
        <f t="shared" si="197"/>
        <v>0</v>
      </c>
      <c r="AM256" s="260">
        <f t="shared" si="197"/>
        <v>3733595802.8999996</v>
      </c>
      <c r="AN256" s="260">
        <f t="shared" ref="AN256" si="198">SUM(AH256:AM256)</f>
        <v>4554000000</v>
      </c>
      <c r="AO256" s="260">
        <f>AH256*1.035</f>
        <v>634873343.99849987</v>
      </c>
      <c r="AP256" s="260">
        <f t="shared" ref="AP256:BA256" si="199">AI256*1.035</f>
        <v>0</v>
      </c>
      <c r="AQ256" s="260">
        <f t="shared" si="199"/>
        <v>214244999.99999994</v>
      </c>
      <c r="AR256" s="260">
        <f t="shared" si="199"/>
        <v>0</v>
      </c>
      <c r="AS256" s="260">
        <f t="shared" si="199"/>
        <v>0</v>
      </c>
      <c r="AT256" s="260">
        <f t="shared" si="199"/>
        <v>3864271656.0014992</v>
      </c>
      <c r="AU256" s="260">
        <f t="shared" si="199"/>
        <v>4713390000</v>
      </c>
      <c r="AV256" s="260">
        <f t="shared" si="199"/>
        <v>657093911.03844726</v>
      </c>
      <c r="AW256" s="260">
        <f t="shared" si="199"/>
        <v>0</v>
      </c>
      <c r="AX256" s="260">
        <f t="shared" si="199"/>
        <v>221743574.99999991</v>
      </c>
      <c r="AY256" s="260">
        <f t="shared" si="199"/>
        <v>0</v>
      </c>
      <c r="AZ256" s="260">
        <f t="shared" si="199"/>
        <v>0</v>
      </c>
      <c r="BA256" s="260">
        <f t="shared" si="199"/>
        <v>3999521163.9615512</v>
      </c>
      <c r="BB256" s="260">
        <f t="shared" ref="BB256" si="200">SUM(AV256:BA256)</f>
        <v>4878358649.9999981</v>
      </c>
      <c r="BC256" s="647">
        <f t="shared" ref="BC256" si="201">+BB256+AU256+AN256+AG256</f>
        <v>18545748650</v>
      </c>
      <c r="BD256" s="301" t="s">
        <v>1458</v>
      </c>
      <c r="BS256" s="89" t="s">
        <v>510</v>
      </c>
      <c r="BT256" s="89" t="s">
        <v>511</v>
      </c>
      <c r="BU256" s="90" t="s">
        <v>1450</v>
      </c>
      <c r="BV256" s="87" t="s">
        <v>1445</v>
      </c>
      <c r="DH256" s="7" t="s">
        <v>1460</v>
      </c>
      <c r="DI256" s="7" t="s">
        <v>384</v>
      </c>
      <c r="DJ256" s="7" t="s">
        <v>506</v>
      </c>
      <c r="DK256" s="7" t="s">
        <v>507</v>
      </c>
      <c r="DL256" s="7" t="s">
        <v>527</v>
      </c>
      <c r="DQ256" s="7" t="s">
        <v>1450</v>
      </c>
      <c r="DR256" s="7" t="s">
        <v>1445</v>
      </c>
      <c r="EL256" s="837" t="s">
        <v>1459</v>
      </c>
      <c r="EM256" s="318" t="s">
        <v>1456</v>
      </c>
      <c r="EN256" s="274" t="s">
        <v>1457</v>
      </c>
      <c r="EO256" s="274">
        <v>10</v>
      </c>
      <c r="EP256" s="274">
        <v>100</v>
      </c>
      <c r="EQ256" s="275">
        <v>25</v>
      </c>
      <c r="ER256" s="275">
        <v>25</v>
      </c>
      <c r="ES256" s="275">
        <v>25</v>
      </c>
      <c r="ET256" s="829">
        <v>25</v>
      </c>
    </row>
    <row r="257" spans="1:150" ht="41.25" customHeight="1" x14ac:dyDescent="0.2">
      <c r="A257" s="769" t="s">
        <v>103</v>
      </c>
      <c r="B257" s="430" t="s">
        <v>104</v>
      </c>
      <c r="C257" s="431" t="s">
        <v>1452</v>
      </c>
      <c r="D257" s="431"/>
      <c r="E257" s="8" t="s">
        <v>57</v>
      </c>
      <c r="F257" s="649" t="str">
        <f t="shared" si="153"/>
        <v>E4.P_A</v>
      </c>
      <c r="G257" s="411" t="s">
        <v>391</v>
      </c>
      <c r="H257" s="411" t="s">
        <v>542</v>
      </c>
      <c r="I257" s="444"/>
      <c r="J257" s="284" t="s">
        <v>61</v>
      </c>
      <c r="K257" s="285" t="str">
        <f t="shared" si="154"/>
        <v>E4.P_A.MR1</v>
      </c>
      <c r="L257" s="410" t="s">
        <v>518</v>
      </c>
      <c r="M257" s="411" t="s">
        <v>1455</v>
      </c>
      <c r="N257" s="493">
        <v>635</v>
      </c>
      <c r="O257" s="493">
        <v>571</v>
      </c>
      <c r="P257" s="770" t="s">
        <v>87</v>
      </c>
      <c r="Q257" s="770" t="str">
        <f t="shared" si="155"/>
        <v>E4.P_A.MR1-MP02-1</v>
      </c>
      <c r="R257" s="422" t="s">
        <v>1461</v>
      </c>
      <c r="S257" s="314" t="s">
        <v>1462</v>
      </c>
      <c r="T257" s="319">
        <v>0.17</v>
      </c>
      <c r="U257" s="320">
        <v>1</v>
      </c>
      <c r="V257" s="319" t="s">
        <v>67</v>
      </c>
      <c r="W257" s="321">
        <v>0.25</v>
      </c>
      <c r="X257" s="322">
        <v>0.25</v>
      </c>
      <c r="Y257" s="321">
        <v>0.25</v>
      </c>
      <c r="Z257" s="323">
        <v>0.25</v>
      </c>
      <c r="AA257" s="324"/>
      <c r="AB257" s="325"/>
      <c r="AC257" s="325"/>
      <c r="AD257" s="325"/>
      <c r="AE257" s="325"/>
      <c r="AF257" s="325"/>
      <c r="AG257" s="325"/>
      <c r="AH257" s="325"/>
      <c r="AI257" s="325"/>
      <c r="AJ257" s="325"/>
      <c r="AK257" s="325"/>
      <c r="AL257" s="325"/>
      <c r="AM257" s="325"/>
      <c r="AN257" s="325"/>
      <c r="AO257" s="325"/>
      <c r="AP257" s="325"/>
      <c r="AQ257" s="325"/>
      <c r="AR257" s="325"/>
      <c r="AS257" s="325"/>
      <c r="AT257" s="325"/>
      <c r="AU257" s="325"/>
      <c r="AV257" s="325"/>
      <c r="AW257" s="325"/>
      <c r="AX257" s="325"/>
      <c r="AY257" s="325"/>
      <c r="AZ257" s="325"/>
      <c r="BA257" s="325"/>
      <c r="BB257" s="325"/>
      <c r="BC257" s="326"/>
      <c r="BD257" s="301" t="s">
        <v>1458</v>
      </c>
      <c r="BS257" s="87" t="s">
        <v>517</v>
      </c>
      <c r="BT257" s="87" t="s">
        <v>518</v>
      </c>
      <c r="BU257" s="88" t="s">
        <v>1459</v>
      </c>
      <c r="BV257" s="87" t="s">
        <v>1456</v>
      </c>
      <c r="DH257" s="7" t="s">
        <v>1464</v>
      </c>
      <c r="DI257" s="7" t="s">
        <v>540</v>
      </c>
      <c r="DJ257" s="7" t="s">
        <v>541</v>
      </c>
      <c r="DK257" s="7" t="s">
        <v>542</v>
      </c>
      <c r="DL257" s="7" t="s">
        <v>539</v>
      </c>
      <c r="DQ257" s="7" t="s">
        <v>1459</v>
      </c>
      <c r="DR257" s="7" t="s">
        <v>1456</v>
      </c>
      <c r="EL257" s="837" t="s">
        <v>1463</v>
      </c>
      <c r="EM257" s="318" t="s">
        <v>1461</v>
      </c>
      <c r="EN257" s="274" t="s">
        <v>1462</v>
      </c>
      <c r="EO257" s="329">
        <v>17</v>
      </c>
      <c r="EP257" s="814">
        <v>100</v>
      </c>
      <c r="EQ257" s="814">
        <v>25</v>
      </c>
      <c r="ER257" s="814">
        <v>25</v>
      </c>
      <c r="ES257" s="814">
        <v>25</v>
      </c>
      <c r="ET257" s="850">
        <v>25</v>
      </c>
    </row>
    <row r="258" spans="1:150" ht="39.75" customHeight="1" x14ac:dyDescent="0.2">
      <c r="A258" s="769" t="s">
        <v>103</v>
      </c>
      <c r="B258" s="430" t="s">
        <v>104</v>
      </c>
      <c r="C258" s="431" t="s">
        <v>1452</v>
      </c>
      <c r="D258" s="431"/>
      <c r="E258" s="8" t="s">
        <v>57</v>
      </c>
      <c r="F258" s="649" t="str">
        <f t="shared" si="153"/>
        <v>E4.P_A</v>
      </c>
      <c r="G258" s="411" t="s">
        <v>391</v>
      </c>
      <c r="H258" s="411" t="s">
        <v>542</v>
      </c>
      <c r="I258" s="444"/>
      <c r="J258" s="284" t="s">
        <v>61</v>
      </c>
      <c r="K258" s="285" t="str">
        <f t="shared" si="154"/>
        <v>E4.P_A.MR1</v>
      </c>
      <c r="L258" s="410" t="s">
        <v>518</v>
      </c>
      <c r="M258" s="411" t="s">
        <v>1455</v>
      </c>
      <c r="N258" s="493">
        <v>635</v>
      </c>
      <c r="O258" s="493">
        <v>571</v>
      </c>
      <c r="P258" s="771" t="s">
        <v>99</v>
      </c>
      <c r="Q258" s="770" t="str">
        <f t="shared" si="155"/>
        <v>E4.P_A.MR1-MP03-1</v>
      </c>
      <c r="R258" s="422" t="s">
        <v>1465</v>
      </c>
      <c r="S258" s="314" t="s">
        <v>1466</v>
      </c>
      <c r="T258" s="381">
        <v>1</v>
      </c>
      <c r="U258" s="382">
        <v>2</v>
      </c>
      <c r="V258" s="381" t="s">
        <v>67</v>
      </c>
      <c r="W258" s="315">
        <v>0.6</v>
      </c>
      <c r="X258" s="330">
        <v>0.8</v>
      </c>
      <c r="Y258" s="315">
        <v>0.6</v>
      </c>
      <c r="Z258" s="297">
        <v>0</v>
      </c>
      <c r="AA258" s="383"/>
      <c r="AB258" s="384"/>
      <c r="AC258" s="384"/>
      <c r="AD258" s="384"/>
      <c r="AE258" s="384"/>
      <c r="AF258" s="384"/>
      <c r="AG258" s="384"/>
      <c r="AH258" s="384"/>
      <c r="AI258" s="384"/>
      <c r="AJ258" s="384"/>
      <c r="AK258" s="384"/>
      <c r="AL258" s="384"/>
      <c r="AM258" s="384"/>
      <c r="AN258" s="384"/>
      <c r="AO258" s="384"/>
      <c r="AP258" s="384"/>
      <c r="AQ258" s="384"/>
      <c r="AR258" s="384"/>
      <c r="AS258" s="384"/>
      <c r="AT258" s="384"/>
      <c r="AU258" s="384"/>
      <c r="AV258" s="384"/>
      <c r="AW258" s="384"/>
      <c r="AX258" s="384"/>
      <c r="AY258" s="384"/>
      <c r="AZ258" s="384"/>
      <c r="BA258" s="384"/>
      <c r="BB258" s="384"/>
      <c r="BC258" s="385"/>
      <c r="BD258" s="301" t="s">
        <v>1458</v>
      </c>
      <c r="BS258" s="89" t="s">
        <v>517</v>
      </c>
      <c r="BT258" s="89" t="s">
        <v>518</v>
      </c>
      <c r="BU258" s="88" t="s">
        <v>1463</v>
      </c>
      <c r="BV258" s="87" t="s">
        <v>1461</v>
      </c>
      <c r="DH258" s="7" t="s">
        <v>1468</v>
      </c>
      <c r="DI258" s="7" t="s">
        <v>540</v>
      </c>
      <c r="DJ258" s="7" t="s">
        <v>541</v>
      </c>
      <c r="DK258" s="7" t="s">
        <v>542</v>
      </c>
      <c r="DL258" s="7" t="s">
        <v>539</v>
      </c>
      <c r="DQ258" s="7" t="s">
        <v>1463</v>
      </c>
      <c r="DR258" s="7" t="s">
        <v>1461</v>
      </c>
      <c r="EL258" s="837" t="s">
        <v>1467</v>
      </c>
      <c r="EM258" s="318" t="s">
        <v>1465</v>
      </c>
      <c r="EN258" s="274" t="s">
        <v>1466</v>
      </c>
      <c r="EO258" s="386">
        <v>1</v>
      </c>
      <c r="EP258" s="386">
        <v>2</v>
      </c>
      <c r="EQ258" s="276">
        <v>0.6</v>
      </c>
      <c r="ER258" s="276">
        <v>0.8</v>
      </c>
      <c r="ES258" s="276">
        <v>0.6</v>
      </c>
      <c r="ET258" s="829">
        <v>0</v>
      </c>
    </row>
    <row r="259" spans="1:150" ht="38.25" customHeight="1" x14ac:dyDescent="0.2">
      <c r="A259" s="769" t="s">
        <v>103</v>
      </c>
      <c r="B259" s="430" t="s">
        <v>104</v>
      </c>
      <c r="C259" s="431" t="s">
        <v>1452</v>
      </c>
      <c r="D259" s="431"/>
      <c r="E259" s="8" t="s">
        <v>57</v>
      </c>
      <c r="F259" s="649" t="str">
        <f t="shared" si="153"/>
        <v>E4.P_A</v>
      </c>
      <c r="G259" s="411" t="s">
        <v>391</v>
      </c>
      <c r="H259" s="411" t="s">
        <v>542</v>
      </c>
      <c r="I259" s="444"/>
      <c r="J259" s="284" t="s">
        <v>61</v>
      </c>
      <c r="K259" s="285" t="str">
        <f t="shared" si="154"/>
        <v>E4.P_A.MR1</v>
      </c>
      <c r="L259" s="410" t="s">
        <v>518</v>
      </c>
      <c r="M259" s="411" t="s">
        <v>1455</v>
      </c>
      <c r="N259" s="493">
        <v>635</v>
      </c>
      <c r="O259" s="493">
        <v>571</v>
      </c>
      <c r="P259" s="771" t="s">
        <v>112</v>
      </c>
      <c r="Q259" s="770" t="str">
        <f t="shared" si="155"/>
        <v>E4.P_A.MR1-MP04-1</v>
      </c>
      <c r="R259" s="422" t="s">
        <v>1469</v>
      </c>
      <c r="S259" s="314" t="s">
        <v>1470</v>
      </c>
      <c r="T259" s="381">
        <v>2</v>
      </c>
      <c r="U259" s="382">
        <v>2</v>
      </c>
      <c r="V259" s="381" t="s">
        <v>102</v>
      </c>
      <c r="W259" s="315">
        <v>0.5</v>
      </c>
      <c r="X259" s="330">
        <v>0.5</v>
      </c>
      <c r="Y259" s="315">
        <v>0.5</v>
      </c>
      <c r="Z259" s="316">
        <v>0.5</v>
      </c>
      <c r="AA259" s="383"/>
      <c r="AB259" s="384"/>
      <c r="AC259" s="384"/>
      <c r="AD259" s="384"/>
      <c r="AE259" s="384"/>
      <c r="AF259" s="384"/>
      <c r="AG259" s="384"/>
      <c r="AH259" s="384"/>
      <c r="AI259" s="384"/>
      <c r="AJ259" s="384"/>
      <c r="AK259" s="384"/>
      <c r="AL259" s="384"/>
      <c r="AM259" s="384"/>
      <c r="AN259" s="384"/>
      <c r="AO259" s="384"/>
      <c r="AP259" s="384"/>
      <c r="AQ259" s="384"/>
      <c r="AR259" s="384"/>
      <c r="AS259" s="384"/>
      <c r="AT259" s="384"/>
      <c r="AU259" s="384"/>
      <c r="AV259" s="384"/>
      <c r="AW259" s="384"/>
      <c r="AX259" s="384"/>
      <c r="AY259" s="384"/>
      <c r="AZ259" s="384"/>
      <c r="BA259" s="384"/>
      <c r="BB259" s="384"/>
      <c r="BC259" s="385"/>
      <c r="BD259" s="301" t="s">
        <v>1458</v>
      </c>
      <c r="BS259" s="89" t="s">
        <v>517</v>
      </c>
      <c r="BT259" s="89" t="s">
        <v>518</v>
      </c>
      <c r="BU259" s="88" t="s">
        <v>1467</v>
      </c>
      <c r="BV259" s="87" t="s">
        <v>1465</v>
      </c>
      <c r="DH259" s="7" t="s">
        <v>1472</v>
      </c>
      <c r="DI259" s="7" t="s">
        <v>540</v>
      </c>
      <c r="DJ259" s="7" t="s">
        <v>541</v>
      </c>
      <c r="DK259" s="7" t="s">
        <v>542</v>
      </c>
      <c r="DL259" s="7" t="s">
        <v>539</v>
      </c>
      <c r="DQ259" s="7" t="s">
        <v>1467</v>
      </c>
      <c r="DR259" s="7" t="s">
        <v>1465</v>
      </c>
      <c r="EL259" s="837" t="s">
        <v>1471</v>
      </c>
      <c r="EM259" s="318" t="s">
        <v>1469</v>
      </c>
      <c r="EN259" s="274" t="s">
        <v>1470</v>
      </c>
      <c r="EO259" s="386">
        <v>2</v>
      </c>
      <c r="EP259" s="386">
        <v>2</v>
      </c>
      <c r="EQ259" s="276">
        <v>0.5</v>
      </c>
      <c r="ER259" s="276">
        <v>0.5</v>
      </c>
      <c r="ES259" s="276">
        <v>0.5</v>
      </c>
      <c r="ET259" s="832">
        <v>0.5</v>
      </c>
    </row>
    <row r="260" spans="1:150" ht="36.75" customHeight="1" x14ac:dyDescent="0.2">
      <c r="A260" s="769" t="s">
        <v>103</v>
      </c>
      <c r="B260" s="430" t="s">
        <v>104</v>
      </c>
      <c r="C260" s="431" t="s">
        <v>1452</v>
      </c>
      <c r="D260" s="431"/>
      <c r="E260" s="8" t="s">
        <v>57</v>
      </c>
      <c r="F260" s="649" t="str">
        <f t="shared" si="153"/>
        <v>E4.P_A</v>
      </c>
      <c r="G260" s="411" t="s">
        <v>391</v>
      </c>
      <c r="H260" s="411" t="s">
        <v>542</v>
      </c>
      <c r="I260" s="444"/>
      <c r="J260" s="284" t="s">
        <v>61</v>
      </c>
      <c r="K260" s="285" t="str">
        <f t="shared" si="154"/>
        <v>E4.P_A.MR1</v>
      </c>
      <c r="L260" s="410" t="s">
        <v>518</v>
      </c>
      <c r="M260" s="411" t="s">
        <v>1455</v>
      </c>
      <c r="N260" s="493">
        <v>635</v>
      </c>
      <c r="O260" s="493">
        <v>571</v>
      </c>
      <c r="P260" s="771" t="s">
        <v>122</v>
      </c>
      <c r="Q260" s="770" t="str">
        <f t="shared" si="155"/>
        <v>E4.P_A.MR1-MP05-1</v>
      </c>
      <c r="R260" s="422" t="s">
        <v>1473</v>
      </c>
      <c r="S260" s="314" t="s">
        <v>1474</v>
      </c>
      <c r="T260" s="381">
        <v>0</v>
      </c>
      <c r="U260" s="382">
        <v>1</v>
      </c>
      <c r="V260" s="381" t="s">
        <v>67</v>
      </c>
      <c r="W260" s="321">
        <v>0.25</v>
      </c>
      <c r="X260" s="322">
        <v>0.25</v>
      </c>
      <c r="Y260" s="321">
        <v>0.25</v>
      </c>
      <c r="Z260" s="323">
        <v>0.25</v>
      </c>
      <c r="AA260" s="383"/>
      <c r="AB260" s="384"/>
      <c r="AC260" s="384"/>
      <c r="AD260" s="384"/>
      <c r="AE260" s="384"/>
      <c r="AF260" s="384"/>
      <c r="AG260" s="384"/>
      <c r="AH260" s="384"/>
      <c r="AI260" s="384"/>
      <c r="AJ260" s="384"/>
      <c r="AK260" s="384"/>
      <c r="AL260" s="384"/>
      <c r="AM260" s="384"/>
      <c r="AN260" s="384"/>
      <c r="AO260" s="384"/>
      <c r="AP260" s="384"/>
      <c r="AQ260" s="384"/>
      <c r="AR260" s="384"/>
      <c r="AS260" s="384"/>
      <c r="AT260" s="384"/>
      <c r="AU260" s="384"/>
      <c r="AV260" s="384"/>
      <c r="AW260" s="384"/>
      <c r="AX260" s="384"/>
      <c r="AY260" s="384"/>
      <c r="AZ260" s="384"/>
      <c r="BA260" s="384"/>
      <c r="BB260" s="384"/>
      <c r="BC260" s="385"/>
      <c r="BD260" s="301" t="s">
        <v>1458</v>
      </c>
      <c r="BS260" s="89" t="s">
        <v>517</v>
      </c>
      <c r="BT260" s="89" t="s">
        <v>518</v>
      </c>
      <c r="BU260" s="88" t="s">
        <v>1471</v>
      </c>
      <c r="BV260" s="87" t="s">
        <v>1469</v>
      </c>
      <c r="DH260" s="7" t="s">
        <v>1476</v>
      </c>
      <c r="DI260" s="7" t="s">
        <v>540</v>
      </c>
      <c r="DJ260" s="7" t="s">
        <v>541</v>
      </c>
      <c r="DK260" s="7" t="s">
        <v>542</v>
      </c>
      <c r="DL260" s="7" t="s">
        <v>539</v>
      </c>
      <c r="DQ260" s="7" t="s">
        <v>1471</v>
      </c>
      <c r="DR260" s="7" t="s">
        <v>1469</v>
      </c>
      <c r="EL260" s="837" t="s">
        <v>1475</v>
      </c>
      <c r="EM260" s="318" t="s">
        <v>1473</v>
      </c>
      <c r="EN260" s="274" t="s">
        <v>1474</v>
      </c>
      <c r="EO260" s="386">
        <v>0</v>
      </c>
      <c r="EP260" s="386">
        <v>1</v>
      </c>
      <c r="EQ260" s="329">
        <v>0.25</v>
      </c>
      <c r="ER260" s="329">
        <v>0.25</v>
      </c>
      <c r="ES260" s="329">
        <v>0.25</v>
      </c>
      <c r="ET260" s="828">
        <v>0.25</v>
      </c>
    </row>
    <row r="261" spans="1:150" ht="36.75" customHeight="1" x14ac:dyDescent="0.2">
      <c r="A261" s="769" t="s">
        <v>103</v>
      </c>
      <c r="B261" s="430" t="s">
        <v>104</v>
      </c>
      <c r="C261" s="431" t="s">
        <v>1452</v>
      </c>
      <c r="D261" s="431"/>
      <c r="E261" s="8" t="s">
        <v>57</v>
      </c>
      <c r="F261" s="649" t="str">
        <f t="shared" si="153"/>
        <v>E4.P_A</v>
      </c>
      <c r="G261" s="411" t="s">
        <v>391</v>
      </c>
      <c r="H261" s="411" t="s">
        <v>542</v>
      </c>
      <c r="I261" s="444"/>
      <c r="J261" s="284" t="s">
        <v>61</v>
      </c>
      <c r="K261" s="285" t="str">
        <f t="shared" si="154"/>
        <v>E4.P_A.MR1</v>
      </c>
      <c r="L261" s="410" t="s">
        <v>518</v>
      </c>
      <c r="M261" s="411" t="s">
        <v>1455</v>
      </c>
      <c r="N261" s="493">
        <v>635</v>
      </c>
      <c r="O261" s="493">
        <v>571</v>
      </c>
      <c r="P261" s="771" t="s">
        <v>132</v>
      </c>
      <c r="Q261" s="770" t="str">
        <f t="shared" si="155"/>
        <v>E4.P_A.MR1-MP06-1</v>
      </c>
      <c r="R261" s="422" t="s">
        <v>1477</v>
      </c>
      <c r="S261" s="314" t="s">
        <v>1478</v>
      </c>
      <c r="T261" s="381">
        <v>0</v>
      </c>
      <c r="U261" s="382">
        <v>2</v>
      </c>
      <c r="V261" s="381" t="s">
        <v>67</v>
      </c>
      <c r="W261" s="295">
        <v>0</v>
      </c>
      <c r="X261" s="296">
        <v>1</v>
      </c>
      <c r="Y261" s="315">
        <v>0.5</v>
      </c>
      <c r="Z261" s="316">
        <v>0.5</v>
      </c>
      <c r="AA261" s="383"/>
      <c r="AB261" s="384"/>
      <c r="AC261" s="384"/>
      <c r="AD261" s="384"/>
      <c r="AE261" s="384"/>
      <c r="AF261" s="384"/>
      <c r="AG261" s="384"/>
      <c r="AH261" s="384"/>
      <c r="AI261" s="384"/>
      <c r="AJ261" s="384"/>
      <c r="AK261" s="384"/>
      <c r="AL261" s="384"/>
      <c r="AM261" s="384"/>
      <c r="AN261" s="384"/>
      <c r="AO261" s="384"/>
      <c r="AP261" s="384"/>
      <c r="AQ261" s="384"/>
      <c r="AR261" s="384"/>
      <c r="AS261" s="384"/>
      <c r="AT261" s="384"/>
      <c r="AU261" s="384"/>
      <c r="AV261" s="384"/>
      <c r="AW261" s="384"/>
      <c r="AX261" s="384"/>
      <c r="AY261" s="384"/>
      <c r="AZ261" s="384"/>
      <c r="BA261" s="384"/>
      <c r="BB261" s="384"/>
      <c r="BC261" s="385"/>
      <c r="BD261" s="301" t="s">
        <v>1458</v>
      </c>
      <c r="BS261" s="89" t="s">
        <v>517</v>
      </c>
      <c r="BT261" s="89" t="s">
        <v>518</v>
      </c>
      <c r="BU261" s="88" t="s">
        <v>1475</v>
      </c>
      <c r="BV261" s="87" t="s">
        <v>1473</v>
      </c>
      <c r="DH261" s="7" t="s">
        <v>1480</v>
      </c>
      <c r="DI261" s="7" t="s">
        <v>540</v>
      </c>
      <c r="DJ261" s="7" t="s">
        <v>541</v>
      </c>
      <c r="DK261" s="7" t="s">
        <v>542</v>
      </c>
      <c r="DL261" s="7" t="s">
        <v>539</v>
      </c>
      <c r="DQ261" s="7" t="s">
        <v>1475</v>
      </c>
      <c r="DR261" s="7" t="s">
        <v>1473</v>
      </c>
      <c r="EL261" s="837" t="s">
        <v>1479</v>
      </c>
      <c r="EM261" s="318" t="s">
        <v>1477</v>
      </c>
      <c r="EN261" s="274" t="s">
        <v>1478</v>
      </c>
      <c r="EO261" s="386">
        <v>0</v>
      </c>
      <c r="EP261" s="386">
        <v>2</v>
      </c>
      <c r="EQ261" s="275">
        <v>0</v>
      </c>
      <c r="ER261" s="275">
        <v>1</v>
      </c>
      <c r="ES261" s="276">
        <v>0.5</v>
      </c>
      <c r="ET261" s="832">
        <v>0.5</v>
      </c>
    </row>
    <row r="262" spans="1:150" ht="39" customHeight="1" thickBot="1" x14ac:dyDescent="0.25">
      <c r="A262" s="769" t="s">
        <v>103</v>
      </c>
      <c r="B262" s="430" t="s">
        <v>104</v>
      </c>
      <c r="C262" s="431" t="s">
        <v>1452</v>
      </c>
      <c r="D262" s="431"/>
      <c r="E262" s="8" t="s">
        <v>57</v>
      </c>
      <c r="F262" s="649" t="str">
        <f t="shared" si="153"/>
        <v>E4.P_A</v>
      </c>
      <c r="G262" s="411" t="s">
        <v>391</v>
      </c>
      <c r="H262" s="411" t="s">
        <v>542</v>
      </c>
      <c r="I262" s="448"/>
      <c r="J262" s="341" t="s">
        <v>61</v>
      </c>
      <c r="K262" s="401" t="str">
        <f t="shared" si="154"/>
        <v>E4.P_A.MR1</v>
      </c>
      <c r="L262" s="426" t="s">
        <v>518</v>
      </c>
      <c r="M262" s="427" t="s">
        <v>1455</v>
      </c>
      <c r="N262" s="499">
        <v>635</v>
      </c>
      <c r="O262" s="499">
        <v>571</v>
      </c>
      <c r="P262" s="772" t="s">
        <v>142</v>
      </c>
      <c r="Q262" s="773" t="str">
        <f t="shared" si="155"/>
        <v>E4.P_A.MR1-MP07-1</v>
      </c>
      <c r="R262" s="429" t="s">
        <v>1481</v>
      </c>
      <c r="S262" s="350" t="s">
        <v>1482</v>
      </c>
      <c r="T262" s="393">
        <v>9</v>
      </c>
      <c r="U262" s="394">
        <v>11</v>
      </c>
      <c r="V262" s="393" t="s">
        <v>67</v>
      </c>
      <c r="W262" s="395">
        <v>2.75</v>
      </c>
      <c r="X262" s="396">
        <v>2.75</v>
      </c>
      <c r="Y262" s="395">
        <v>2.75</v>
      </c>
      <c r="Z262" s="397">
        <v>2.75</v>
      </c>
      <c r="AA262" s="383"/>
      <c r="AB262" s="384"/>
      <c r="AC262" s="384"/>
      <c r="AD262" s="384"/>
      <c r="AE262" s="384"/>
      <c r="AF262" s="384"/>
      <c r="AG262" s="384"/>
      <c r="AH262" s="384"/>
      <c r="AI262" s="384"/>
      <c r="AJ262" s="384"/>
      <c r="AK262" s="384"/>
      <c r="AL262" s="384"/>
      <c r="AM262" s="384"/>
      <c r="AN262" s="384"/>
      <c r="AO262" s="384"/>
      <c r="AP262" s="384"/>
      <c r="AQ262" s="384"/>
      <c r="AR262" s="384"/>
      <c r="AS262" s="384"/>
      <c r="AT262" s="384"/>
      <c r="AU262" s="384"/>
      <c r="AV262" s="384"/>
      <c r="AW262" s="384"/>
      <c r="AX262" s="384"/>
      <c r="AY262" s="384"/>
      <c r="AZ262" s="384"/>
      <c r="BA262" s="384"/>
      <c r="BB262" s="384"/>
      <c r="BC262" s="385"/>
      <c r="BD262" s="301" t="s">
        <v>1458</v>
      </c>
      <c r="BS262" s="89" t="s">
        <v>517</v>
      </c>
      <c r="BT262" s="89" t="s">
        <v>518</v>
      </c>
      <c r="BU262" s="88" t="s">
        <v>1479</v>
      </c>
      <c r="BV262" s="87" t="s">
        <v>1477</v>
      </c>
      <c r="DH262" s="7" t="s">
        <v>1484</v>
      </c>
      <c r="DI262" s="7" t="s">
        <v>540</v>
      </c>
      <c r="DJ262" s="7" t="s">
        <v>541</v>
      </c>
      <c r="DK262" s="7" t="s">
        <v>542</v>
      </c>
      <c r="DL262" s="7" t="s">
        <v>539</v>
      </c>
      <c r="DQ262" s="7" t="s">
        <v>1479</v>
      </c>
      <c r="DR262" s="7" t="s">
        <v>1477</v>
      </c>
      <c r="EL262" s="837" t="s">
        <v>1483</v>
      </c>
      <c r="EM262" s="318" t="s">
        <v>1481</v>
      </c>
      <c r="EN262" s="274" t="s">
        <v>1482</v>
      </c>
      <c r="EO262" s="386">
        <v>9</v>
      </c>
      <c r="EP262" s="386">
        <v>11</v>
      </c>
      <c r="EQ262" s="329">
        <v>2.75</v>
      </c>
      <c r="ER262" s="329">
        <v>2.75</v>
      </c>
      <c r="ES262" s="329">
        <v>2.75</v>
      </c>
      <c r="ET262" s="828">
        <v>2.75</v>
      </c>
    </row>
    <row r="263" spans="1:150" ht="74.25" customHeight="1" x14ac:dyDescent="0.2">
      <c r="A263" s="769" t="s">
        <v>103</v>
      </c>
      <c r="B263" s="430" t="s">
        <v>104</v>
      </c>
      <c r="C263" s="431" t="s">
        <v>1452</v>
      </c>
      <c r="D263" s="431"/>
      <c r="E263" s="8" t="s">
        <v>57</v>
      </c>
      <c r="F263" s="649" t="str">
        <f t="shared" si="153"/>
        <v>E4.P_A</v>
      </c>
      <c r="G263" s="411" t="s">
        <v>391</v>
      </c>
      <c r="H263" s="411" t="s">
        <v>542</v>
      </c>
      <c r="I263" s="405" t="s">
        <v>1485</v>
      </c>
      <c r="J263" s="436" t="s">
        <v>167</v>
      </c>
      <c r="K263" s="399" t="str">
        <f t="shared" si="154"/>
        <v>E4.P_A.MR2</v>
      </c>
      <c r="L263" s="361" t="s">
        <v>525</v>
      </c>
      <c r="M263" s="362" t="s">
        <v>1486</v>
      </c>
      <c r="N263" s="247">
        <v>277</v>
      </c>
      <c r="O263" s="247">
        <v>249</v>
      </c>
      <c r="P263" s="774" t="s">
        <v>64</v>
      </c>
      <c r="Q263" s="519" t="str">
        <f t="shared" si="155"/>
        <v>E4.P_A.MR2-MP01-1</v>
      </c>
      <c r="R263" s="507" t="s">
        <v>1487</v>
      </c>
      <c r="S263" s="508" t="s">
        <v>1488</v>
      </c>
      <c r="T263" s="369">
        <v>0</v>
      </c>
      <c r="U263" s="370">
        <v>1</v>
      </c>
      <c r="V263" s="369" t="s">
        <v>67</v>
      </c>
      <c r="W263" s="563">
        <v>0.25</v>
      </c>
      <c r="X263" s="564">
        <v>0.25</v>
      </c>
      <c r="Y263" s="563">
        <v>0.25</v>
      </c>
      <c r="Z263" s="565">
        <v>0.25</v>
      </c>
      <c r="AA263" s="298"/>
      <c r="AB263" s="299"/>
      <c r="AC263" s="299"/>
      <c r="AD263" s="299"/>
      <c r="AE263" s="299"/>
      <c r="AF263" s="299"/>
      <c r="AG263" s="299"/>
      <c r="AH263" s="299"/>
      <c r="AI263" s="299"/>
      <c r="AJ263" s="299"/>
      <c r="AK263" s="299"/>
      <c r="AL263" s="299"/>
      <c r="AM263" s="299"/>
      <c r="AN263" s="299"/>
      <c r="AO263" s="299"/>
      <c r="AP263" s="299"/>
      <c r="AQ263" s="299"/>
      <c r="AR263" s="299"/>
      <c r="AS263" s="299"/>
      <c r="AT263" s="299"/>
      <c r="AU263" s="299"/>
      <c r="AV263" s="299"/>
      <c r="AW263" s="299"/>
      <c r="AX263" s="299"/>
      <c r="AY263" s="299"/>
      <c r="AZ263" s="299"/>
      <c r="BA263" s="299"/>
      <c r="BB263" s="299"/>
      <c r="BC263" s="300"/>
      <c r="BD263" s="301" t="s">
        <v>1458</v>
      </c>
      <c r="BS263" s="89" t="s">
        <v>517</v>
      </c>
      <c r="BT263" s="89" t="s">
        <v>518</v>
      </c>
      <c r="BU263" s="88" t="s">
        <v>1483</v>
      </c>
      <c r="BV263" s="87" t="s">
        <v>1481</v>
      </c>
      <c r="DH263" s="7" t="s">
        <v>1490</v>
      </c>
      <c r="DI263" s="7" t="s">
        <v>540</v>
      </c>
      <c r="DJ263" s="7" t="s">
        <v>541</v>
      </c>
      <c r="DK263" s="7" t="s">
        <v>542</v>
      </c>
      <c r="DL263" s="7" t="s">
        <v>539</v>
      </c>
      <c r="DQ263" s="7" t="s">
        <v>1483</v>
      </c>
      <c r="DR263" s="7" t="s">
        <v>1481</v>
      </c>
      <c r="EL263" s="831" t="s">
        <v>1489</v>
      </c>
      <c r="EM263" s="318" t="s">
        <v>1487</v>
      </c>
      <c r="EN263" s="274" t="s">
        <v>1488</v>
      </c>
      <c r="EO263" s="274">
        <v>0</v>
      </c>
      <c r="EP263" s="274">
        <v>1</v>
      </c>
      <c r="EQ263" s="329">
        <v>0.25</v>
      </c>
      <c r="ER263" s="329">
        <v>0.25</v>
      </c>
      <c r="ES263" s="329">
        <v>0.25</v>
      </c>
      <c r="ET263" s="828">
        <v>0.25</v>
      </c>
    </row>
    <row r="264" spans="1:150" ht="54.75" customHeight="1" x14ac:dyDescent="0.2">
      <c r="A264" s="769" t="s">
        <v>103</v>
      </c>
      <c r="B264" s="430" t="s">
        <v>104</v>
      </c>
      <c r="C264" s="431" t="s">
        <v>1452</v>
      </c>
      <c r="D264" s="431"/>
      <c r="E264" s="8" t="s">
        <v>57</v>
      </c>
      <c r="F264" s="649" t="str">
        <f t="shared" si="153"/>
        <v>E4.P_A</v>
      </c>
      <c r="G264" s="411" t="s">
        <v>391</v>
      </c>
      <c r="H264" s="411" t="s">
        <v>542</v>
      </c>
      <c r="I264" s="444"/>
      <c r="J264" s="284" t="s">
        <v>167</v>
      </c>
      <c r="K264" s="285" t="str">
        <f t="shared" si="154"/>
        <v>E4.P_A.MR2</v>
      </c>
      <c r="L264" s="638" t="s">
        <v>525</v>
      </c>
      <c r="M264" s="431" t="s">
        <v>1486</v>
      </c>
      <c r="N264" s="288">
        <v>277</v>
      </c>
      <c r="O264" s="288">
        <v>249</v>
      </c>
      <c r="P264" s="518" t="s">
        <v>87</v>
      </c>
      <c r="Q264" s="528" t="str">
        <f t="shared" si="155"/>
        <v>E4.P_A.MR2-MP02-1</v>
      </c>
      <c r="R264" s="422" t="s">
        <v>1491</v>
      </c>
      <c r="S264" s="314" t="s">
        <v>1492</v>
      </c>
      <c r="T264" s="293">
        <v>1</v>
      </c>
      <c r="U264" s="294">
        <v>1</v>
      </c>
      <c r="V264" s="293" t="s">
        <v>102</v>
      </c>
      <c r="W264" s="321">
        <v>0.25</v>
      </c>
      <c r="X264" s="322">
        <v>0.25</v>
      </c>
      <c r="Y264" s="321">
        <v>0.25</v>
      </c>
      <c r="Z264" s="323">
        <v>0.25</v>
      </c>
      <c r="AA264" s="298"/>
      <c r="AB264" s="299"/>
      <c r="AC264" s="299"/>
      <c r="AD264" s="299"/>
      <c r="AE264" s="299"/>
      <c r="AF264" s="299"/>
      <c r="AG264" s="299"/>
      <c r="AH264" s="299"/>
      <c r="AI264" s="299"/>
      <c r="AJ264" s="299"/>
      <c r="AK264" s="299"/>
      <c r="AL264" s="299"/>
      <c r="AM264" s="299"/>
      <c r="AN264" s="299"/>
      <c r="AO264" s="299"/>
      <c r="AP264" s="299"/>
      <c r="AQ264" s="299"/>
      <c r="AR264" s="299"/>
      <c r="AS264" s="299"/>
      <c r="AT264" s="299"/>
      <c r="AU264" s="299"/>
      <c r="AV264" s="299"/>
      <c r="AW264" s="299"/>
      <c r="AX264" s="299"/>
      <c r="AY264" s="299"/>
      <c r="AZ264" s="299"/>
      <c r="BA264" s="299"/>
      <c r="BB264" s="299"/>
      <c r="BC264" s="300"/>
      <c r="BD264" s="301" t="s">
        <v>1458</v>
      </c>
      <c r="BS264" s="87" t="s">
        <v>524</v>
      </c>
      <c r="BT264" s="87" t="s">
        <v>525</v>
      </c>
      <c r="BU264" s="88" t="s">
        <v>1489</v>
      </c>
      <c r="BV264" s="87" t="s">
        <v>1487</v>
      </c>
      <c r="DH264" s="7" t="s">
        <v>1494</v>
      </c>
      <c r="DI264" s="7" t="s">
        <v>540</v>
      </c>
      <c r="DJ264" s="7" t="s">
        <v>541</v>
      </c>
      <c r="DK264" s="7" t="s">
        <v>542</v>
      </c>
      <c r="DL264" s="7" t="s">
        <v>549</v>
      </c>
      <c r="DQ264" s="7" t="s">
        <v>1489</v>
      </c>
      <c r="DR264" s="7" t="s">
        <v>1487</v>
      </c>
      <c r="EL264" s="831" t="s">
        <v>1493</v>
      </c>
      <c r="EM264" s="318" t="s">
        <v>1491</v>
      </c>
      <c r="EN264" s="274" t="s">
        <v>1492</v>
      </c>
      <c r="EO264" s="274">
        <v>1</v>
      </c>
      <c r="EP264" s="274">
        <v>1</v>
      </c>
      <c r="EQ264" s="329">
        <v>0.25</v>
      </c>
      <c r="ER264" s="329">
        <v>0.25</v>
      </c>
      <c r="ES264" s="329">
        <v>0.25</v>
      </c>
      <c r="ET264" s="828">
        <v>0.25</v>
      </c>
    </row>
    <row r="265" spans="1:150" ht="63" customHeight="1" x14ac:dyDescent="0.2">
      <c r="A265" s="769" t="s">
        <v>103</v>
      </c>
      <c r="B265" s="430" t="s">
        <v>104</v>
      </c>
      <c r="C265" s="431" t="s">
        <v>1452</v>
      </c>
      <c r="D265" s="431"/>
      <c r="E265" s="8" t="s">
        <v>57</v>
      </c>
      <c r="F265" s="649" t="str">
        <f t="shared" si="153"/>
        <v>E4.P_A</v>
      </c>
      <c r="G265" s="411" t="s">
        <v>391</v>
      </c>
      <c r="H265" s="411" t="s">
        <v>542</v>
      </c>
      <c r="I265" s="444"/>
      <c r="J265" s="284" t="s">
        <v>167</v>
      </c>
      <c r="K265" s="285" t="str">
        <f t="shared" si="154"/>
        <v>E4.P_A.MR2</v>
      </c>
      <c r="L265" s="638" t="s">
        <v>525</v>
      </c>
      <c r="M265" s="431" t="s">
        <v>1486</v>
      </c>
      <c r="N265" s="288">
        <v>277</v>
      </c>
      <c r="O265" s="288">
        <v>249</v>
      </c>
      <c r="P265" s="518" t="s">
        <v>99</v>
      </c>
      <c r="Q265" s="528" t="str">
        <f t="shared" si="155"/>
        <v>E4.P_A.MR2-MP03-1</v>
      </c>
      <c r="R265" s="422" t="s">
        <v>1495</v>
      </c>
      <c r="S265" s="314" t="s">
        <v>1496</v>
      </c>
      <c r="T265" s="381">
        <v>1</v>
      </c>
      <c r="U265" s="382">
        <v>1</v>
      </c>
      <c r="V265" s="381" t="s">
        <v>102</v>
      </c>
      <c r="W265" s="295">
        <v>1</v>
      </c>
      <c r="X265" s="296">
        <v>0</v>
      </c>
      <c r="Y265" s="295">
        <v>0</v>
      </c>
      <c r="Z265" s="297">
        <v>0</v>
      </c>
      <c r="AA265" s="383"/>
      <c r="AB265" s="384"/>
      <c r="AC265" s="384"/>
      <c r="AD265" s="384"/>
      <c r="AE265" s="384"/>
      <c r="AF265" s="384"/>
      <c r="AG265" s="384"/>
      <c r="AH265" s="384"/>
      <c r="AI265" s="384"/>
      <c r="AJ265" s="384"/>
      <c r="AK265" s="384"/>
      <c r="AL265" s="384"/>
      <c r="AM265" s="384"/>
      <c r="AN265" s="384"/>
      <c r="AO265" s="384"/>
      <c r="AP265" s="384"/>
      <c r="AQ265" s="384"/>
      <c r="AR265" s="384"/>
      <c r="AS265" s="384"/>
      <c r="AT265" s="384"/>
      <c r="AU265" s="384"/>
      <c r="AV265" s="384"/>
      <c r="AW265" s="384"/>
      <c r="AX265" s="384"/>
      <c r="AY265" s="384"/>
      <c r="AZ265" s="384"/>
      <c r="BA265" s="384"/>
      <c r="BB265" s="384"/>
      <c r="BC265" s="385"/>
      <c r="BD265" s="301" t="s">
        <v>1458</v>
      </c>
      <c r="BS265" s="89" t="s">
        <v>524</v>
      </c>
      <c r="BT265" s="89" t="s">
        <v>525</v>
      </c>
      <c r="BU265" s="88" t="s">
        <v>1493</v>
      </c>
      <c r="BV265" s="87" t="s">
        <v>1491</v>
      </c>
      <c r="DH265" s="7" t="s">
        <v>1498</v>
      </c>
      <c r="DI265" s="7" t="s">
        <v>540</v>
      </c>
      <c r="DJ265" s="7" t="s">
        <v>541</v>
      </c>
      <c r="DK265" s="7" t="s">
        <v>542</v>
      </c>
      <c r="DL265" s="7" t="s">
        <v>549</v>
      </c>
      <c r="DQ265" s="7" t="s">
        <v>1493</v>
      </c>
      <c r="DR265" s="7" t="s">
        <v>1491</v>
      </c>
      <c r="EL265" s="831" t="s">
        <v>1497</v>
      </c>
      <c r="EM265" s="318" t="s">
        <v>1495</v>
      </c>
      <c r="EN265" s="274" t="s">
        <v>1496</v>
      </c>
      <c r="EO265" s="386">
        <v>1</v>
      </c>
      <c r="EP265" s="386">
        <v>1</v>
      </c>
      <c r="EQ265" s="275">
        <v>1</v>
      </c>
      <c r="ER265" s="275">
        <v>0</v>
      </c>
      <c r="ES265" s="275">
        <v>0</v>
      </c>
      <c r="ET265" s="829">
        <v>0</v>
      </c>
    </row>
    <row r="266" spans="1:150" ht="36" customHeight="1" x14ac:dyDescent="0.2">
      <c r="A266" s="769" t="s">
        <v>103</v>
      </c>
      <c r="B266" s="430" t="s">
        <v>104</v>
      </c>
      <c r="C266" s="431" t="s">
        <v>1452</v>
      </c>
      <c r="D266" s="431"/>
      <c r="E266" s="8" t="s">
        <v>57</v>
      </c>
      <c r="F266" s="649" t="str">
        <f t="shared" ref="F266:F304" si="202">+CONCATENATE(A266,E266)</f>
        <v>E4.P_A</v>
      </c>
      <c r="G266" s="411" t="s">
        <v>391</v>
      </c>
      <c r="H266" s="411" t="s">
        <v>542</v>
      </c>
      <c r="I266" s="444"/>
      <c r="J266" s="284" t="s">
        <v>167</v>
      </c>
      <c r="K266" s="285" t="str">
        <f t="shared" ref="K266:K304" si="203">+CONCATENATE(F266,".",J266)</f>
        <v>E4.P_A.MR2</v>
      </c>
      <c r="L266" s="638" t="s">
        <v>525</v>
      </c>
      <c r="M266" s="431" t="s">
        <v>1486</v>
      </c>
      <c r="N266" s="288">
        <v>277</v>
      </c>
      <c r="O266" s="288">
        <v>249</v>
      </c>
      <c r="P266" s="518" t="s">
        <v>112</v>
      </c>
      <c r="Q266" s="528" t="str">
        <f t="shared" ref="Q266:Q304" si="204">+CONCATENATE(K266,"-",P266)</f>
        <v>E4.P_A.MR2-MP04-1</v>
      </c>
      <c r="R266" s="422" t="s">
        <v>1499</v>
      </c>
      <c r="S266" s="314" t="s">
        <v>1500</v>
      </c>
      <c r="T266" s="381">
        <v>1</v>
      </c>
      <c r="U266" s="382">
        <v>1</v>
      </c>
      <c r="V266" s="381" t="s">
        <v>102</v>
      </c>
      <c r="W266" s="295">
        <v>0</v>
      </c>
      <c r="X266" s="296">
        <v>1</v>
      </c>
      <c r="Y266" s="295">
        <v>0</v>
      </c>
      <c r="Z266" s="297">
        <v>0</v>
      </c>
      <c r="AA266" s="383"/>
      <c r="AB266" s="384"/>
      <c r="AC266" s="384"/>
      <c r="AD266" s="384"/>
      <c r="AE266" s="384"/>
      <c r="AF266" s="384"/>
      <c r="AG266" s="384"/>
      <c r="AH266" s="384"/>
      <c r="AI266" s="384"/>
      <c r="AJ266" s="384"/>
      <c r="AK266" s="384"/>
      <c r="AL266" s="384"/>
      <c r="AM266" s="384"/>
      <c r="AN266" s="384"/>
      <c r="AO266" s="384"/>
      <c r="AP266" s="384"/>
      <c r="AQ266" s="384"/>
      <c r="AR266" s="384"/>
      <c r="AS266" s="384"/>
      <c r="AT266" s="384"/>
      <c r="AU266" s="384"/>
      <c r="AV266" s="384"/>
      <c r="AW266" s="384"/>
      <c r="AX266" s="384"/>
      <c r="AY266" s="384"/>
      <c r="AZ266" s="384"/>
      <c r="BA266" s="384"/>
      <c r="BB266" s="384"/>
      <c r="BC266" s="385"/>
      <c r="BD266" s="301" t="s">
        <v>1458</v>
      </c>
      <c r="BS266" s="89" t="s">
        <v>524</v>
      </c>
      <c r="BT266" s="89" t="s">
        <v>525</v>
      </c>
      <c r="BU266" s="88" t="s">
        <v>1497</v>
      </c>
      <c r="BV266" s="87" t="s">
        <v>1495</v>
      </c>
      <c r="DH266" s="7" t="s">
        <v>1502</v>
      </c>
      <c r="DI266" s="7" t="s">
        <v>540</v>
      </c>
      <c r="DJ266" s="7" t="s">
        <v>541</v>
      </c>
      <c r="DK266" s="7" t="s">
        <v>542</v>
      </c>
      <c r="DL266" s="7" t="s">
        <v>549</v>
      </c>
      <c r="DQ266" s="7" t="s">
        <v>1497</v>
      </c>
      <c r="DR266" s="7" t="s">
        <v>1495</v>
      </c>
      <c r="EL266" s="831" t="s">
        <v>1501</v>
      </c>
      <c r="EM266" s="318" t="s">
        <v>1499</v>
      </c>
      <c r="EN266" s="274" t="s">
        <v>1500</v>
      </c>
      <c r="EO266" s="386">
        <v>1</v>
      </c>
      <c r="EP266" s="386">
        <v>1</v>
      </c>
      <c r="EQ266" s="275">
        <v>0</v>
      </c>
      <c r="ER266" s="275">
        <v>1</v>
      </c>
      <c r="ES266" s="275">
        <v>0</v>
      </c>
      <c r="ET266" s="829">
        <v>0</v>
      </c>
    </row>
    <row r="267" spans="1:150" ht="39" customHeight="1" x14ac:dyDescent="0.2">
      <c r="A267" s="769" t="s">
        <v>103</v>
      </c>
      <c r="B267" s="430" t="s">
        <v>104</v>
      </c>
      <c r="C267" s="431" t="s">
        <v>1452</v>
      </c>
      <c r="D267" s="431"/>
      <c r="E267" s="8" t="s">
        <v>57</v>
      </c>
      <c r="F267" s="649" t="str">
        <f t="shared" si="202"/>
        <v>E4.P_A</v>
      </c>
      <c r="G267" s="411" t="s">
        <v>391</v>
      </c>
      <c r="H267" s="411" t="s">
        <v>542</v>
      </c>
      <c r="I267" s="444"/>
      <c r="J267" s="284" t="s">
        <v>167</v>
      </c>
      <c r="K267" s="285" t="str">
        <f t="shared" si="203"/>
        <v>E4.P_A.MR2</v>
      </c>
      <c r="L267" s="638" t="s">
        <v>525</v>
      </c>
      <c r="M267" s="431" t="s">
        <v>1486</v>
      </c>
      <c r="N267" s="288">
        <v>277</v>
      </c>
      <c r="O267" s="288">
        <v>249</v>
      </c>
      <c r="P267" s="518" t="s">
        <v>122</v>
      </c>
      <c r="Q267" s="528" t="str">
        <f t="shared" si="204"/>
        <v>E4.P_A.MR2-MP05-1</v>
      </c>
      <c r="R267" s="422" t="s">
        <v>1503</v>
      </c>
      <c r="S267" s="314" t="s">
        <v>1504</v>
      </c>
      <c r="T267" s="381">
        <v>0</v>
      </c>
      <c r="U267" s="382">
        <v>1</v>
      </c>
      <c r="V267" s="381" t="s">
        <v>67</v>
      </c>
      <c r="W267" s="295">
        <v>0</v>
      </c>
      <c r="X267" s="296">
        <v>0</v>
      </c>
      <c r="Y267" s="315">
        <v>0.5</v>
      </c>
      <c r="Z267" s="316">
        <v>0.5</v>
      </c>
      <c r="AA267" s="383"/>
      <c r="AB267" s="384"/>
      <c r="AC267" s="384"/>
      <c r="AD267" s="384"/>
      <c r="AE267" s="384"/>
      <c r="AF267" s="384"/>
      <c r="AG267" s="384"/>
      <c r="AH267" s="384"/>
      <c r="AI267" s="384"/>
      <c r="AJ267" s="384"/>
      <c r="AK267" s="384"/>
      <c r="AL267" s="384"/>
      <c r="AM267" s="384"/>
      <c r="AN267" s="384"/>
      <c r="AO267" s="384"/>
      <c r="AP267" s="384"/>
      <c r="AQ267" s="384"/>
      <c r="AR267" s="384"/>
      <c r="AS267" s="384"/>
      <c r="AT267" s="384"/>
      <c r="AU267" s="384"/>
      <c r="AV267" s="384"/>
      <c r="AW267" s="384"/>
      <c r="AX267" s="384"/>
      <c r="AY267" s="384"/>
      <c r="AZ267" s="384"/>
      <c r="BA267" s="384"/>
      <c r="BB267" s="384"/>
      <c r="BC267" s="385"/>
      <c r="BD267" s="301" t="s">
        <v>1458</v>
      </c>
      <c r="BS267" s="89" t="s">
        <v>524</v>
      </c>
      <c r="BT267" s="89" t="s">
        <v>525</v>
      </c>
      <c r="BU267" s="88" t="s">
        <v>1501</v>
      </c>
      <c r="BV267" s="87" t="s">
        <v>1499</v>
      </c>
      <c r="DH267" s="7" t="s">
        <v>1506</v>
      </c>
      <c r="DI267" s="7" t="s">
        <v>540</v>
      </c>
      <c r="DJ267" s="7" t="s">
        <v>541</v>
      </c>
      <c r="DK267" s="7" t="s">
        <v>542</v>
      </c>
      <c r="DL267" s="7" t="s">
        <v>549</v>
      </c>
      <c r="DQ267" s="7" t="s">
        <v>1501</v>
      </c>
      <c r="DR267" s="7" t="s">
        <v>1499</v>
      </c>
      <c r="EL267" s="831" t="s">
        <v>1505</v>
      </c>
      <c r="EM267" s="318" t="s">
        <v>1503</v>
      </c>
      <c r="EN267" s="274" t="s">
        <v>1504</v>
      </c>
      <c r="EO267" s="386">
        <v>0</v>
      </c>
      <c r="EP267" s="386">
        <v>1</v>
      </c>
      <c r="EQ267" s="275">
        <v>0</v>
      </c>
      <c r="ER267" s="275">
        <v>0</v>
      </c>
      <c r="ES267" s="276">
        <v>0.5</v>
      </c>
      <c r="ET267" s="832">
        <v>0.5</v>
      </c>
    </row>
    <row r="268" spans="1:150" ht="40.5" customHeight="1" thickBot="1" x14ac:dyDescent="0.25">
      <c r="A268" s="769" t="s">
        <v>103</v>
      </c>
      <c r="B268" s="430" t="s">
        <v>104</v>
      </c>
      <c r="C268" s="431" t="s">
        <v>1452</v>
      </c>
      <c r="D268" s="431"/>
      <c r="E268" s="8" t="s">
        <v>57</v>
      </c>
      <c r="F268" s="649" t="str">
        <f t="shared" si="202"/>
        <v>E4.P_A</v>
      </c>
      <c r="G268" s="411" t="s">
        <v>391</v>
      </c>
      <c r="H268" s="411" t="s">
        <v>542</v>
      </c>
      <c r="I268" s="448"/>
      <c r="J268" s="341" t="s">
        <v>167</v>
      </c>
      <c r="K268" s="401" t="str">
        <f t="shared" si="203"/>
        <v>E4.P_A.MR2</v>
      </c>
      <c r="L268" s="639" t="s">
        <v>525</v>
      </c>
      <c r="M268" s="599" t="s">
        <v>1486</v>
      </c>
      <c r="N268" s="428">
        <v>277</v>
      </c>
      <c r="O268" s="428">
        <v>249</v>
      </c>
      <c r="P268" s="775" t="s">
        <v>132</v>
      </c>
      <c r="Q268" s="551" t="str">
        <f t="shared" si="204"/>
        <v>E4.P_A.MR2-MP06-1</v>
      </c>
      <c r="R268" s="477" t="s">
        <v>1507</v>
      </c>
      <c r="S268" s="337" t="s">
        <v>1508</v>
      </c>
      <c r="T268" s="393">
        <v>0</v>
      </c>
      <c r="U268" s="394">
        <v>1</v>
      </c>
      <c r="V268" s="393" t="s">
        <v>67</v>
      </c>
      <c r="W268" s="403">
        <v>0.3</v>
      </c>
      <c r="X268" s="622">
        <v>0</v>
      </c>
      <c r="Y268" s="403">
        <v>0.3</v>
      </c>
      <c r="Z268" s="404">
        <v>0.4</v>
      </c>
      <c r="AA268" s="383"/>
      <c r="AB268" s="384"/>
      <c r="AC268" s="384"/>
      <c r="AD268" s="384"/>
      <c r="AE268" s="384"/>
      <c r="AF268" s="384"/>
      <c r="AG268" s="384"/>
      <c r="AH268" s="384"/>
      <c r="AI268" s="384"/>
      <c r="AJ268" s="384"/>
      <c r="AK268" s="384"/>
      <c r="AL268" s="384"/>
      <c r="AM268" s="384"/>
      <c r="AN268" s="384"/>
      <c r="AO268" s="384"/>
      <c r="AP268" s="384"/>
      <c r="AQ268" s="384"/>
      <c r="AR268" s="384"/>
      <c r="AS268" s="384"/>
      <c r="AT268" s="384"/>
      <c r="AU268" s="384"/>
      <c r="AV268" s="384"/>
      <c r="AW268" s="384"/>
      <c r="AX268" s="384"/>
      <c r="AY268" s="384"/>
      <c r="AZ268" s="384"/>
      <c r="BA268" s="384"/>
      <c r="BB268" s="384"/>
      <c r="BC268" s="385"/>
      <c r="BD268" s="301" t="s">
        <v>1458</v>
      </c>
      <c r="BS268" s="89" t="s">
        <v>524</v>
      </c>
      <c r="BT268" s="89" t="s">
        <v>525</v>
      </c>
      <c r="BU268" s="88" t="s">
        <v>1505</v>
      </c>
      <c r="BV268" s="87" t="s">
        <v>1503</v>
      </c>
      <c r="DH268" s="7" t="s">
        <v>1510</v>
      </c>
      <c r="DI268" s="7" t="s">
        <v>540</v>
      </c>
      <c r="DJ268" s="7" t="s">
        <v>541</v>
      </c>
      <c r="DK268" s="7" t="s">
        <v>542</v>
      </c>
      <c r="DL268" s="7" t="s">
        <v>549</v>
      </c>
      <c r="DQ268" s="7" t="s">
        <v>1505</v>
      </c>
      <c r="DR268" s="7" t="s">
        <v>1503</v>
      </c>
      <c r="EL268" s="831" t="s">
        <v>1509</v>
      </c>
      <c r="EM268" s="318" t="s">
        <v>1507</v>
      </c>
      <c r="EN268" s="274" t="s">
        <v>1508</v>
      </c>
      <c r="EO268" s="386">
        <v>0</v>
      </c>
      <c r="EP268" s="386">
        <v>1</v>
      </c>
      <c r="EQ268" s="276">
        <v>0.3</v>
      </c>
      <c r="ER268" s="276">
        <v>0</v>
      </c>
      <c r="ES268" s="276">
        <v>0.3</v>
      </c>
      <c r="ET268" s="832">
        <v>0.4</v>
      </c>
    </row>
    <row r="269" spans="1:150" ht="98.25" customHeight="1" x14ac:dyDescent="0.2">
      <c r="A269" s="769" t="s">
        <v>103</v>
      </c>
      <c r="B269" s="430" t="s">
        <v>104</v>
      </c>
      <c r="C269" s="431" t="s">
        <v>1452</v>
      </c>
      <c r="D269" s="431"/>
      <c r="E269" s="8" t="s">
        <v>57</v>
      </c>
      <c r="F269" s="649" t="str">
        <f t="shared" si="202"/>
        <v>E4.P_A</v>
      </c>
      <c r="G269" s="287" t="s">
        <v>391</v>
      </c>
      <c r="H269" s="287" t="s">
        <v>542</v>
      </c>
      <c r="I269" s="776" t="s">
        <v>1511</v>
      </c>
      <c r="J269" s="436" t="s">
        <v>212</v>
      </c>
      <c r="K269" s="399" t="str">
        <f t="shared" si="203"/>
        <v>E4.P_A.MR3</v>
      </c>
      <c r="L269" s="361" t="s">
        <v>537</v>
      </c>
      <c r="M269" s="362" t="s">
        <v>1512</v>
      </c>
      <c r="N269" s="777">
        <v>4.9000000000000002E-2</v>
      </c>
      <c r="O269" s="407">
        <v>0.05</v>
      </c>
      <c r="P269" s="711" t="s">
        <v>64</v>
      </c>
      <c r="Q269" s="712" t="str">
        <f t="shared" si="204"/>
        <v>E4.P_A.MR3-MP01-1</v>
      </c>
      <c r="R269" s="418" t="s">
        <v>1513</v>
      </c>
      <c r="S269" s="368" t="s">
        <v>1488</v>
      </c>
      <c r="T269" s="618">
        <v>0</v>
      </c>
      <c r="U269" s="619">
        <v>1</v>
      </c>
      <c r="V269" s="618" t="s">
        <v>67</v>
      </c>
      <c r="W269" s="778">
        <v>0.25</v>
      </c>
      <c r="X269" s="779">
        <v>0.25</v>
      </c>
      <c r="Y269" s="778">
        <v>0.25</v>
      </c>
      <c r="Z269" s="780">
        <v>0.25</v>
      </c>
      <c r="AA269" s="298"/>
      <c r="AB269" s="299"/>
      <c r="AC269" s="299"/>
      <c r="AD269" s="299"/>
      <c r="AE269" s="299"/>
      <c r="AF269" s="299"/>
      <c r="AG269" s="299"/>
      <c r="AH269" s="299"/>
      <c r="AI269" s="299"/>
      <c r="AJ269" s="299"/>
      <c r="AK269" s="299"/>
      <c r="AL269" s="299"/>
      <c r="AM269" s="299"/>
      <c r="AN269" s="299"/>
      <c r="AO269" s="299"/>
      <c r="AP269" s="299"/>
      <c r="AQ269" s="299"/>
      <c r="AR269" s="299"/>
      <c r="AS269" s="299"/>
      <c r="AT269" s="299"/>
      <c r="AU269" s="299"/>
      <c r="AV269" s="299"/>
      <c r="AW269" s="299"/>
      <c r="AX269" s="299"/>
      <c r="AY269" s="299"/>
      <c r="AZ269" s="299"/>
      <c r="BA269" s="299"/>
      <c r="BB269" s="299"/>
      <c r="BC269" s="300"/>
      <c r="BD269" s="301" t="s">
        <v>1458</v>
      </c>
      <c r="BS269" s="89" t="s">
        <v>524</v>
      </c>
      <c r="BT269" s="89" t="s">
        <v>525</v>
      </c>
      <c r="BU269" s="88" t="s">
        <v>1509</v>
      </c>
      <c r="BV269" s="87" t="s">
        <v>1507</v>
      </c>
      <c r="DH269" s="7" t="s">
        <v>1515</v>
      </c>
      <c r="DI269" s="7" t="s">
        <v>540</v>
      </c>
      <c r="DJ269" s="7" t="s">
        <v>541</v>
      </c>
      <c r="DK269" s="7" t="s">
        <v>542</v>
      </c>
      <c r="DL269" s="7" t="s">
        <v>549</v>
      </c>
      <c r="DQ269" s="7" t="s">
        <v>1509</v>
      </c>
      <c r="DR269" s="7" t="s">
        <v>1507</v>
      </c>
      <c r="EL269" s="826" t="s">
        <v>1514</v>
      </c>
      <c r="EM269" s="318" t="s">
        <v>1513</v>
      </c>
      <c r="EN269" s="274" t="s">
        <v>1488</v>
      </c>
      <c r="EO269" s="274">
        <v>0</v>
      </c>
      <c r="EP269" s="274">
        <v>1</v>
      </c>
      <c r="EQ269" s="329">
        <v>0.25</v>
      </c>
      <c r="ER269" s="329">
        <v>0.25</v>
      </c>
      <c r="ES269" s="329">
        <v>0.25</v>
      </c>
      <c r="ET269" s="828">
        <v>0.25</v>
      </c>
    </row>
    <row r="270" spans="1:150" ht="35.25" customHeight="1" x14ac:dyDescent="0.2">
      <c r="A270" s="769" t="s">
        <v>103</v>
      </c>
      <c r="B270" s="430" t="s">
        <v>104</v>
      </c>
      <c r="C270" s="431" t="s">
        <v>1452</v>
      </c>
      <c r="D270" s="431"/>
      <c r="E270" s="8" t="s">
        <v>57</v>
      </c>
      <c r="F270" s="649" t="str">
        <f t="shared" si="202"/>
        <v>E4.P_A</v>
      </c>
      <c r="G270" s="287" t="s">
        <v>391</v>
      </c>
      <c r="H270" s="287" t="s">
        <v>542</v>
      </c>
      <c r="I270" s="444"/>
      <c r="J270" s="284" t="s">
        <v>212</v>
      </c>
      <c r="K270" s="285" t="str">
        <f t="shared" si="203"/>
        <v>E4.P_A.MR3</v>
      </c>
      <c r="L270" s="410" t="s">
        <v>537</v>
      </c>
      <c r="M270" s="411" t="s">
        <v>1512</v>
      </c>
      <c r="N270" s="781">
        <v>4.9000000000000002E-2</v>
      </c>
      <c r="O270" s="288">
        <v>0.05</v>
      </c>
      <c r="P270" s="518" t="s">
        <v>87</v>
      </c>
      <c r="Q270" s="528" t="str">
        <f t="shared" si="204"/>
        <v>E4.P_A.MR3-MP02-1</v>
      </c>
      <c r="R270" s="422" t="s">
        <v>1516</v>
      </c>
      <c r="S270" s="314" t="s">
        <v>1517</v>
      </c>
      <c r="T270" s="293">
        <v>5</v>
      </c>
      <c r="U270" s="294">
        <v>10</v>
      </c>
      <c r="V270" s="293" t="s">
        <v>67</v>
      </c>
      <c r="W270" s="295">
        <v>0</v>
      </c>
      <c r="X270" s="296">
        <v>5</v>
      </c>
      <c r="Y270" s="295">
        <v>0</v>
      </c>
      <c r="Z270" s="297">
        <v>5</v>
      </c>
      <c r="AA270" s="298"/>
      <c r="AB270" s="299"/>
      <c r="AC270" s="299"/>
      <c r="AD270" s="299"/>
      <c r="AE270" s="299"/>
      <c r="AF270" s="299"/>
      <c r="AG270" s="299"/>
      <c r="AH270" s="299"/>
      <c r="AI270" s="299"/>
      <c r="AJ270" s="299"/>
      <c r="AK270" s="299"/>
      <c r="AL270" s="299"/>
      <c r="AM270" s="299"/>
      <c r="AN270" s="299"/>
      <c r="AO270" s="299"/>
      <c r="AP270" s="299"/>
      <c r="AQ270" s="299"/>
      <c r="AR270" s="299"/>
      <c r="AS270" s="299"/>
      <c r="AT270" s="299"/>
      <c r="AU270" s="299"/>
      <c r="AV270" s="299"/>
      <c r="AW270" s="299"/>
      <c r="AX270" s="299"/>
      <c r="AY270" s="299"/>
      <c r="AZ270" s="299"/>
      <c r="BA270" s="299"/>
      <c r="BB270" s="299"/>
      <c r="BC270" s="300"/>
      <c r="BD270" s="301" t="s">
        <v>1458</v>
      </c>
      <c r="BS270" s="87" t="s">
        <v>536</v>
      </c>
      <c r="BT270" s="87" t="s">
        <v>537</v>
      </c>
      <c r="BU270" s="88" t="s">
        <v>1514</v>
      </c>
      <c r="BV270" s="87" t="s">
        <v>1513</v>
      </c>
      <c r="DH270" s="7" t="s">
        <v>1519</v>
      </c>
      <c r="DI270" s="7" t="s">
        <v>540</v>
      </c>
      <c r="DJ270" s="7" t="s">
        <v>541</v>
      </c>
      <c r="DK270" s="7" t="s">
        <v>542</v>
      </c>
      <c r="DL270" s="7" t="s">
        <v>556</v>
      </c>
      <c r="DQ270" s="7" t="s">
        <v>1514</v>
      </c>
      <c r="DR270" s="7" t="s">
        <v>1513</v>
      </c>
      <c r="EL270" s="831" t="s">
        <v>1518</v>
      </c>
      <c r="EM270" s="318" t="s">
        <v>1516</v>
      </c>
      <c r="EN270" s="274" t="s">
        <v>1517</v>
      </c>
      <c r="EO270" s="274">
        <v>5</v>
      </c>
      <c r="EP270" s="274">
        <v>10</v>
      </c>
      <c r="EQ270" s="275">
        <v>0</v>
      </c>
      <c r="ER270" s="275">
        <v>5</v>
      </c>
      <c r="ES270" s="816">
        <v>3</v>
      </c>
      <c r="ET270" s="833">
        <v>2</v>
      </c>
    </row>
    <row r="271" spans="1:150" ht="39" customHeight="1" thickBot="1" x14ac:dyDescent="0.25">
      <c r="A271" s="769" t="s">
        <v>103</v>
      </c>
      <c r="B271" s="430" t="s">
        <v>104</v>
      </c>
      <c r="C271" s="431" t="s">
        <v>1452</v>
      </c>
      <c r="D271" s="431"/>
      <c r="E271" s="8" t="s">
        <v>57</v>
      </c>
      <c r="F271" s="649" t="str">
        <f t="shared" si="202"/>
        <v>E4.P_A</v>
      </c>
      <c r="G271" s="287" t="s">
        <v>391</v>
      </c>
      <c r="H271" s="287" t="s">
        <v>542</v>
      </c>
      <c r="I271" s="448"/>
      <c r="J271" s="341" t="s">
        <v>212</v>
      </c>
      <c r="K271" s="401" t="str">
        <f t="shared" si="203"/>
        <v>E4.P_A.MR3</v>
      </c>
      <c r="L271" s="426" t="s">
        <v>537</v>
      </c>
      <c r="M271" s="427" t="s">
        <v>1512</v>
      </c>
      <c r="N271" s="782">
        <v>4.9000000000000002E-2</v>
      </c>
      <c r="O271" s="428">
        <v>0.05</v>
      </c>
      <c r="P271" s="775" t="s">
        <v>99</v>
      </c>
      <c r="Q271" s="551" t="str">
        <f t="shared" si="204"/>
        <v>E4.P_A.MR3-MP03-1</v>
      </c>
      <c r="R271" s="477" t="s">
        <v>1520</v>
      </c>
      <c r="S271" s="337" t="s">
        <v>1521</v>
      </c>
      <c r="T271" s="338">
        <v>1</v>
      </c>
      <c r="U271" s="339">
        <v>2</v>
      </c>
      <c r="V271" s="293" t="s">
        <v>67</v>
      </c>
      <c r="W271" s="315">
        <v>0.3</v>
      </c>
      <c r="X271" s="330">
        <v>0.3</v>
      </c>
      <c r="Y271" s="315">
        <v>1.1000000000000001</v>
      </c>
      <c r="Z271" s="316">
        <v>0.3</v>
      </c>
      <c r="AA271" s="298"/>
      <c r="AB271" s="299"/>
      <c r="AC271" s="299"/>
      <c r="AD271" s="299"/>
      <c r="AE271" s="299"/>
      <c r="AF271" s="299"/>
      <c r="AG271" s="299"/>
      <c r="AH271" s="299"/>
      <c r="AI271" s="299"/>
      <c r="AJ271" s="299"/>
      <c r="AK271" s="299"/>
      <c r="AL271" s="299"/>
      <c r="AM271" s="299"/>
      <c r="AN271" s="299"/>
      <c r="AO271" s="299"/>
      <c r="AP271" s="299"/>
      <c r="AQ271" s="299"/>
      <c r="AR271" s="299"/>
      <c r="AS271" s="299"/>
      <c r="AT271" s="299"/>
      <c r="AU271" s="299"/>
      <c r="AV271" s="299"/>
      <c r="AW271" s="299"/>
      <c r="AX271" s="299"/>
      <c r="AY271" s="299"/>
      <c r="AZ271" s="299"/>
      <c r="BA271" s="299"/>
      <c r="BB271" s="299"/>
      <c r="BC271" s="300"/>
      <c r="BD271" s="301" t="s">
        <v>1458</v>
      </c>
      <c r="BS271" s="89" t="s">
        <v>536</v>
      </c>
      <c r="BT271" s="89" t="s">
        <v>537</v>
      </c>
      <c r="BU271" s="88" t="s">
        <v>1518</v>
      </c>
      <c r="BV271" s="87" t="s">
        <v>1516</v>
      </c>
      <c r="DH271" s="7" t="s">
        <v>1523</v>
      </c>
      <c r="DI271" s="7" t="s">
        <v>540</v>
      </c>
      <c r="DJ271" s="7" t="s">
        <v>541</v>
      </c>
      <c r="DK271" s="7" t="s">
        <v>542</v>
      </c>
      <c r="DL271" s="7" t="s">
        <v>556</v>
      </c>
      <c r="DQ271" s="7" t="s">
        <v>1518</v>
      </c>
      <c r="DR271" s="7" t="s">
        <v>1516</v>
      </c>
      <c r="EL271" s="831" t="s">
        <v>1522</v>
      </c>
      <c r="EM271" s="318" t="s">
        <v>1520</v>
      </c>
      <c r="EN271" s="274" t="s">
        <v>1521</v>
      </c>
      <c r="EO271" s="274">
        <v>1</v>
      </c>
      <c r="EP271" s="274">
        <v>2</v>
      </c>
      <c r="EQ271" s="276">
        <v>0.3</v>
      </c>
      <c r="ER271" s="276">
        <v>0.3</v>
      </c>
      <c r="ES271" s="276">
        <v>1.1000000000000001</v>
      </c>
      <c r="ET271" s="832">
        <v>0.3</v>
      </c>
    </row>
    <row r="272" spans="1:150" ht="147" customHeight="1" x14ac:dyDescent="0.2">
      <c r="A272" s="769" t="s">
        <v>103</v>
      </c>
      <c r="B272" s="430" t="s">
        <v>104</v>
      </c>
      <c r="C272" s="431" t="s">
        <v>1452</v>
      </c>
      <c r="D272" s="431"/>
      <c r="E272" s="8" t="s">
        <v>57</v>
      </c>
      <c r="F272" s="649" t="str">
        <f t="shared" si="202"/>
        <v>E4.P_A</v>
      </c>
      <c r="G272" s="411" t="s">
        <v>391</v>
      </c>
      <c r="H272" s="411" t="s">
        <v>542</v>
      </c>
      <c r="I272" s="405" t="s">
        <v>1524</v>
      </c>
      <c r="J272" s="436" t="s">
        <v>268</v>
      </c>
      <c r="K272" s="399" t="str">
        <f t="shared" si="203"/>
        <v>E4.P_A.MR4</v>
      </c>
      <c r="L272" s="361" t="s">
        <v>547</v>
      </c>
      <c r="M272" s="362" t="s">
        <v>1525</v>
      </c>
      <c r="N272" s="756">
        <v>7357</v>
      </c>
      <c r="O272" s="481">
        <v>11035</v>
      </c>
      <c r="P272" s="783" t="s">
        <v>64</v>
      </c>
      <c r="Q272" s="768" t="str">
        <f t="shared" si="204"/>
        <v>E4.P_A.MR4-MP01-1</v>
      </c>
      <c r="R272" s="422" t="s">
        <v>1526</v>
      </c>
      <c r="S272" s="314" t="s">
        <v>1527</v>
      </c>
      <c r="T272" s="293">
        <v>0</v>
      </c>
      <c r="U272" s="294">
        <v>1</v>
      </c>
      <c r="V272" s="293" t="s">
        <v>67</v>
      </c>
      <c r="W272" s="321">
        <v>0.25</v>
      </c>
      <c r="X272" s="322">
        <v>0.25</v>
      </c>
      <c r="Y272" s="321">
        <v>0.25</v>
      </c>
      <c r="Z272" s="323">
        <v>0.25</v>
      </c>
      <c r="AA272" s="298"/>
      <c r="AB272" s="299"/>
      <c r="AC272" s="299"/>
      <c r="AD272" s="299"/>
      <c r="AE272" s="299"/>
      <c r="AF272" s="299"/>
      <c r="AG272" s="299"/>
      <c r="AH272" s="299"/>
      <c r="AI272" s="299"/>
      <c r="AJ272" s="299"/>
      <c r="AK272" s="299"/>
      <c r="AL272" s="299"/>
      <c r="AM272" s="299"/>
      <c r="AN272" s="299"/>
      <c r="AO272" s="299"/>
      <c r="AP272" s="299"/>
      <c r="AQ272" s="299"/>
      <c r="AR272" s="299"/>
      <c r="AS272" s="299"/>
      <c r="AT272" s="299"/>
      <c r="AU272" s="299"/>
      <c r="AV272" s="299"/>
      <c r="AW272" s="299"/>
      <c r="AX272" s="299"/>
      <c r="AY272" s="299"/>
      <c r="AZ272" s="299"/>
      <c r="BA272" s="299"/>
      <c r="BB272" s="299"/>
      <c r="BC272" s="300"/>
      <c r="BD272" s="301" t="s">
        <v>1458</v>
      </c>
      <c r="BS272" s="89" t="s">
        <v>536</v>
      </c>
      <c r="BT272" s="89" t="s">
        <v>537</v>
      </c>
      <c r="BU272" s="88" t="s">
        <v>1522</v>
      </c>
      <c r="BV272" s="87" t="s">
        <v>1520</v>
      </c>
      <c r="DH272" s="7" t="s">
        <v>1529</v>
      </c>
      <c r="DI272" s="7" t="s">
        <v>540</v>
      </c>
      <c r="DJ272" s="7" t="s">
        <v>541</v>
      </c>
      <c r="DK272" s="7" t="s">
        <v>542</v>
      </c>
      <c r="DL272" s="7" t="s">
        <v>556</v>
      </c>
      <c r="DQ272" s="7" t="s">
        <v>1522</v>
      </c>
      <c r="DR272" s="7" t="s">
        <v>1520</v>
      </c>
      <c r="EL272" s="837" t="s">
        <v>1528</v>
      </c>
      <c r="EM272" s="318" t="s">
        <v>1526</v>
      </c>
      <c r="EN272" s="274" t="s">
        <v>1527</v>
      </c>
      <c r="EO272" s="274">
        <v>0</v>
      </c>
      <c r="EP272" s="274">
        <v>1</v>
      </c>
      <c r="EQ272" s="329">
        <v>0.25</v>
      </c>
      <c r="ER272" s="329">
        <v>0.25</v>
      </c>
      <c r="ES272" s="329">
        <v>0.25</v>
      </c>
      <c r="ET272" s="828">
        <v>0.25</v>
      </c>
    </row>
    <row r="273" spans="1:150" ht="39" customHeight="1" x14ac:dyDescent="0.2">
      <c r="A273" s="769" t="s">
        <v>103</v>
      </c>
      <c r="B273" s="430" t="s">
        <v>104</v>
      </c>
      <c r="C273" s="431" t="s">
        <v>1452</v>
      </c>
      <c r="D273" s="431"/>
      <c r="E273" s="8" t="s">
        <v>57</v>
      </c>
      <c r="F273" s="649" t="str">
        <f t="shared" si="202"/>
        <v>E4.P_A</v>
      </c>
      <c r="G273" s="411" t="s">
        <v>391</v>
      </c>
      <c r="H273" s="411" t="s">
        <v>542</v>
      </c>
      <c r="I273" s="444"/>
      <c r="J273" s="284" t="s">
        <v>268</v>
      </c>
      <c r="K273" s="285" t="str">
        <f t="shared" si="203"/>
        <v>E4.P_A.MR4</v>
      </c>
      <c r="L273" s="410" t="s">
        <v>547</v>
      </c>
      <c r="M273" s="411" t="s">
        <v>1525</v>
      </c>
      <c r="N273" s="757">
        <v>7357</v>
      </c>
      <c r="O273" s="493">
        <v>11035</v>
      </c>
      <c r="P273" s="771" t="s">
        <v>87</v>
      </c>
      <c r="Q273" s="770" t="str">
        <f t="shared" si="204"/>
        <v>E4.P_A.MR4-MP02-1</v>
      </c>
      <c r="R273" s="422" t="s">
        <v>1530</v>
      </c>
      <c r="S273" s="314" t="s">
        <v>1531</v>
      </c>
      <c r="T273" s="293">
        <v>1</v>
      </c>
      <c r="U273" s="294">
        <v>3</v>
      </c>
      <c r="V273" s="293" t="s">
        <v>67</v>
      </c>
      <c r="W273" s="295">
        <v>0</v>
      </c>
      <c r="X273" s="296">
        <v>1</v>
      </c>
      <c r="Y273" s="295">
        <v>1</v>
      </c>
      <c r="Z273" s="297">
        <v>1</v>
      </c>
      <c r="AA273" s="298"/>
      <c r="AB273" s="299"/>
      <c r="AC273" s="299"/>
      <c r="AD273" s="299"/>
      <c r="AE273" s="299"/>
      <c r="AF273" s="299"/>
      <c r="AG273" s="299"/>
      <c r="AH273" s="299"/>
      <c r="AI273" s="299"/>
      <c r="AJ273" s="299"/>
      <c r="AK273" s="299"/>
      <c r="AL273" s="299"/>
      <c r="AM273" s="299"/>
      <c r="AN273" s="299"/>
      <c r="AO273" s="299"/>
      <c r="AP273" s="299"/>
      <c r="AQ273" s="299"/>
      <c r="AR273" s="299"/>
      <c r="AS273" s="299"/>
      <c r="AT273" s="299"/>
      <c r="AU273" s="299"/>
      <c r="AV273" s="299"/>
      <c r="AW273" s="299"/>
      <c r="AX273" s="299"/>
      <c r="AY273" s="299"/>
      <c r="AZ273" s="299"/>
      <c r="BA273" s="299"/>
      <c r="BB273" s="299"/>
      <c r="BC273" s="300"/>
      <c r="BD273" s="301" t="s">
        <v>1458</v>
      </c>
      <c r="BS273" s="87" t="s">
        <v>546</v>
      </c>
      <c r="BT273" s="87" t="s">
        <v>547</v>
      </c>
      <c r="BU273" s="88" t="s">
        <v>1528</v>
      </c>
      <c r="BV273" s="87" t="s">
        <v>1526</v>
      </c>
      <c r="DH273" s="7" t="s">
        <v>1533</v>
      </c>
      <c r="DI273" s="7" t="s">
        <v>540</v>
      </c>
      <c r="DJ273" s="7" t="s">
        <v>541</v>
      </c>
      <c r="DK273" s="7" t="s">
        <v>542</v>
      </c>
      <c r="DL273" s="7" t="s">
        <v>563</v>
      </c>
      <c r="DQ273" s="7" t="s">
        <v>1528</v>
      </c>
      <c r="DR273" s="7" t="s">
        <v>1526</v>
      </c>
      <c r="EL273" s="837" t="s">
        <v>1532</v>
      </c>
      <c r="EM273" s="318" t="s">
        <v>1530</v>
      </c>
      <c r="EN273" s="274" t="s">
        <v>1531</v>
      </c>
      <c r="EO273" s="274">
        <v>1</v>
      </c>
      <c r="EP273" s="274">
        <v>3</v>
      </c>
      <c r="EQ273" s="275">
        <v>0</v>
      </c>
      <c r="ER273" s="275">
        <v>1</v>
      </c>
      <c r="ES273" s="275">
        <v>1</v>
      </c>
      <c r="ET273" s="829">
        <v>1</v>
      </c>
    </row>
    <row r="274" spans="1:150" ht="35.25" customHeight="1" thickBot="1" x14ac:dyDescent="0.25">
      <c r="A274" s="769" t="s">
        <v>103</v>
      </c>
      <c r="B274" s="430" t="s">
        <v>104</v>
      </c>
      <c r="C274" s="431" t="s">
        <v>1452</v>
      </c>
      <c r="D274" s="431"/>
      <c r="E274" s="8" t="s">
        <v>57</v>
      </c>
      <c r="F274" s="649" t="str">
        <f t="shared" si="202"/>
        <v>E4.P_A</v>
      </c>
      <c r="G274" s="427" t="s">
        <v>391</v>
      </c>
      <c r="H274" s="427" t="s">
        <v>542</v>
      </c>
      <c r="I274" s="448"/>
      <c r="J274" s="341" t="s">
        <v>268</v>
      </c>
      <c r="K274" s="401" t="str">
        <f t="shared" si="203"/>
        <v>E4.P_A.MR4</v>
      </c>
      <c r="L274" s="426" t="s">
        <v>547</v>
      </c>
      <c r="M274" s="427" t="s">
        <v>1525</v>
      </c>
      <c r="N274" s="758">
        <v>7357</v>
      </c>
      <c r="O274" s="499">
        <v>11035</v>
      </c>
      <c r="P274" s="772" t="s">
        <v>99</v>
      </c>
      <c r="Q274" s="784" t="str">
        <f t="shared" si="204"/>
        <v>E4.P_A.MR4-MP03-1</v>
      </c>
      <c r="R274" s="477" t="s">
        <v>1534</v>
      </c>
      <c r="S274" s="337" t="s">
        <v>1488</v>
      </c>
      <c r="T274" s="338">
        <v>0</v>
      </c>
      <c r="U274" s="339">
        <v>1</v>
      </c>
      <c r="V274" s="338" t="s">
        <v>67</v>
      </c>
      <c r="W274" s="503">
        <v>0</v>
      </c>
      <c r="X274" s="785">
        <v>0.5</v>
      </c>
      <c r="Y274" s="786">
        <v>0</v>
      </c>
      <c r="Z274" s="569">
        <v>0.5</v>
      </c>
      <c r="AA274" s="298"/>
      <c r="AB274" s="299"/>
      <c r="AC274" s="299"/>
      <c r="AD274" s="299"/>
      <c r="AE274" s="299"/>
      <c r="AF274" s="299"/>
      <c r="AG274" s="299"/>
      <c r="AH274" s="299"/>
      <c r="AI274" s="299"/>
      <c r="AJ274" s="299"/>
      <c r="AK274" s="299"/>
      <c r="AL274" s="299"/>
      <c r="AM274" s="299"/>
      <c r="AN274" s="299"/>
      <c r="AO274" s="299"/>
      <c r="AP274" s="299"/>
      <c r="AQ274" s="299"/>
      <c r="AR274" s="299"/>
      <c r="AS274" s="299"/>
      <c r="AT274" s="299"/>
      <c r="AU274" s="299"/>
      <c r="AV274" s="299"/>
      <c r="AW274" s="299"/>
      <c r="AX274" s="299"/>
      <c r="AY274" s="299"/>
      <c r="AZ274" s="299"/>
      <c r="BA274" s="299"/>
      <c r="BB274" s="299"/>
      <c r="BC274" s="300"/>
      <c r="BD274" s="301" t="s">
        <v>1458</v>
      </c>
      <c r="BS274" s="89" t="s">
        <v>546</v>
      </c>
      <c r="BT274" s="89" t="s">
        <v>547</v>
      </c>
      <c r="BU274" s="88" t="s">
        <v>1532</v>
      </c>
      <c r="BV274" s="87" t="s">
        <v>1530</v>
      </c>
      <c r="DH274" s="7" t="s">
        <v>1536</v>
      </c>
      <c r="DI274" s="7" t="s">
        <v>540</v>
      </c>
      <c r="DJ274" s="7" t="s">
        <v>541</v>
      </c>
      <c r="DK274" s="7" t="s">
        <v>542</v>
      </c>
      <c r="DL274" s="7" t="s">
        <v>563</v>
      </c>
      <c r="DQ274" s="7" t="s">
        <v>1532</v>
      </c>
      <c r="DR274" s="7" t="s">
        <v>1530</v>
      </c>
      <c r="EL274" s="837" t="s">
        <v>1535</v>
      </c>
      <c r="EM274" s="318" t="s">
        <v>1534</v>
      </c>
      <c r="EN274" s="274" t="s">
        <v>1488</v>
      </c>
      <c r="EO274" s="274">
        <v>0</v>
      </c>
      <c r="EP274" s="274">
        <v>1</v>
      </c>
      <c r="EQ274" s="275">
        <v>0</v>
      </c>
      <c r="ER274" s="276">
        <v>0.5</v>
      </c>
      <c r="ES274" s="276">
        <v>0</v>
      </c>
      <c r="ET274" s="832">
        <v>0.5</v>
      </c>
    </row>
    <row r="275" spans="1:150" ht="101.25" customHeight="1" x14ac:dyDescent="0.2">
      <c r="A275" s="769" t="s">
        <v>103</v>
      </c>
      <c r="B275" s="430" t="s">
        <v>104</v>
      </c>
      <c r="C275" s="431" t="s">
        <v>1452</v>
      </c>
      <c r="D275" s="432" t="s">
        <v>1537</v>
      </c>
      <c r="E275" s="3" t="s">
        <v>372</v>
      </c>
      <c r="F275" s="3" t="str">
        <f t="shared" si="202"/>
        <v>E4.P_B</v>
      </c>
      <c r="G275" s="480" t="s">
        <v>402</v>
      </c>
      <c r="H275" s="362" t="s">
        <v>572</v>
      </c>
      <c r="I275" s="405" t="s">
        <v>1538</v>
      </c>
      <c r="J275" s="436" t="s">
        <v>61</v>
      </c>
      <c r="K275" s="399" t="str">
        <f t="shared" si="203"/>
        <v>E4.P_B.MR1</v>
      </c>
      <c r="L275" s="361" t="s">
        <v>554</v>
      </c>
      <c r="M275" s="362" t="s">
        <v>1539</v>
      </c>
      <c r="N275" s="363">
        <v>4</v>
      </c>
      <c r="O275" s="247">
        <v>6</v>
      </c>
      <c r="P275" s="365" t="s">
        <v>64</v>
      </c>
      <c r="Q275" s="366" t="str">
        <f t="shared" si="204"/>
        <v>E4.P_B.MR1-MP01-1</v>
      </c>
      <c r="R275" s="418" t="s">
        <v>1540</v>
      </c>
      <c r="S275" s="368" t="s">
        <v>1541</v>
      </c>
      <c r="T275" s="369">
        <v>0</v>
      </c>
      <c r="U275" s="370">
        <v>1</v>
      </c>
      <c r="V275" s="369" t="s">
        <v>67</v>
      </c>
      <c r="W275" s="255">
        <v>0</v>
      </c>
      <c r="X275" s="371">
        <v>1</v>
      </c>
      <c r="Y275" s="255">
        <v>0</v>
      </c>
      <c r="Z275" s="372">
        <v>0</v>
      </c>
      <c r="AA275" s="591">
        <f>20000000+10000000-1350419925+1320419925</f>
        <v>0</v>
      </c>
      <c r="AB275" s="592">
        <v>0</v>
      </c>
      <c r="AC275" s="592">
        <f>1000000000-1000000000</f>
        <v>0</v>
      </c>
      <c r="AD275" s="592">
        <v>0</v>
      </c>
      <c r="AE275" s="592">
        <v>0</v>
      </c>
      <c r="AF275" s="592">
        <f>620372665+47260-320372665-47260</f>
        <v>300000000</v>
      </c>
      <c r="AG275" s="592">
        <f>SUM(AA275:AF275)</f>
        <v>300000000</v>
      </c>
      <c r="AH275" s="592">
        <f t="shared" ref="AH275:AM275" si="205">AA275*1.035</f>
        <v>0</v>
      </c>
      <c r="AI275" s="592">
        <f t="shared" si="205"/>
        <v>0</v>
      </c>
      <c r="AJ275" s="592">
        <f t="shared" si="205"/>
        <v>0</v>
      </c>
      <c r="AK275" s="592">
        <f t="shared" si="205"/>
        <v>0</v>
      </c>
      <c r="AL275" s="592">
        <f t="shared" si="205"/>
        <v>0</v>
      </c>
      <c r="AM275" s="592">
        <f t="shared" si="205"/>
        <v>310500000</v>
      </c>
      <c r="AN275" s="592">
        <f>SUM(AH275:AM275)</f>
        <v>310500000</v>
      </c>
      <c r="AO275" s="592">
        <f t="shared" ref="AO275:AT275" si="206">AH275*1.035</f>
        <v>0</v>
      </c>
      <c r="AP275" s="592">
        <f t="shared" si="206"/>
        <v>0</v>
      </c>
      <c r="AQ275" s="592">
        <f t="shared" si="206"/>
        <v>0</v>
      </c>
      <c r="AR275" s="592">
        <f t="shared" si="206"/>
        <v>0</v>
      </c>
      <c r="AS275" s="592">
        <f t="shared" si="206"/>
        <v>0</v>
      </c>
      <c r="AT275" s="592">
        <f t="shared" si="206"/>
        <v>321367500</v>
      </c>
      <c r="AU275" s="592">
        <f>SUM(AO275:AT275)</f>
        <v>321367500</v>
      </c>
      <c r="AV275" s="592">
        <f t="shared" ref="AV275:BA275" si="207">AO275*1.035</f>
        <v>0</v>
      </c>
      <c r="AW275" s="592">
        <f t="shared" si="207"/>
        <v>0</v>
      </c>
      <c r="AX275" s="592">
        <f t="shared" si="207"/>
        <v>0</v>
      </c>
      <c r="AY275" s="592">
        <f t="shared" si="207"/>
        <v>0</v>
      </c>
      <c r="AZ275" s="592">
        <f t="shared" si="207"/>
        <v>0</v>
      </c>
      <c r="BA275" s="592">
        <f t="shared" si="207"/>
        <v>332615362.5</v>
      </c>
      <c r="BB275" s="592">
        <f>SUM(AV275:BA275)</f>
        <v>332615362.5</v>
      </c>
      <c r="BC275" s="660">
        <f t="shared" ref="BC275" si="208">+BB275+AU275+AN275+AG275</f>
        <v>1264482862.5</v>
      </c>
      <c r="BD275" s="301" t="s">
        <v>1458</v>
      </c>
      <c r="BS275" s="89" t="s">
        <v>546</v>
      </c>
      <c r="BT275" s="89" t="s">
        <v>547</v>
      </c>
      <c r="BU275" s="88" t="s">
        <v>1535</v>
      </c>
      <c r="BV275" s="87" t="s">
        <v>1534</v>
      </c>
      <c r="DH275" s="7" t="s">
        <v>1543</v>
      </c>
      <c r="DI275" s="7" t="s">
        <v>540</v>
      </c>
      <c r="DJ275" s="7" t="s">
        <v>541</v>
      </c>
      <c r="DK275" s="7" t="s">
        <v>542</v>
      </c>
      <c r="DL275" s="7" t="s">
        <v>563</v>
      </c>
      <c r="DQ275" s="7" t="s">
        <v>1535</v>
      </c>
      <c r="DR275" s="7" t="s">
        <v>1534</v>
      </c>
      <c r="EL275" s="831" t="s">
        <v>1542</v>
      </c>
      <c r="EM275" s="318" t="s">
        <v>1540</v>
      </c>
      <c r="EN275" s="274" t="s">
        <v>1541</v>
      </c>
      <c r="EO275" s="274">
        <v>0</v>
      </c>
      <c r="EP275" s="274">
        <v>1</v>
      </c>
      <c r="EQ275" s="275">
        <v>0</v>
      </c>
      <c r="ER275" s="275">
        <v>1</v>
      </c>
      <c r="ES275" s="275">
        <v>0</v>
      </c>
      <c r="ET275" s="829">
        <v>0</v>
      </c>
    </row>
    <row r="276" spans="1:150" ht="38.25" customHeight="1" x14ac:dyDescent="0.2">
      <c r="A276" s="769" t="s">
        <v>103</v>
      </c>
      <c r="B276" s="430" t="s">
        <v>104</v>
      </c>
      <c r="C276" s="431" t="s">
        <v>1452</v>
      </c>
      <c r="D276" s="431"/>
      <c r="E276" s="8" t="s">
        <v>372</v>
      </c>
      <c r="F276" s="649" t="str">
        <f t="shared" si="202"/>
        <v>E4.P_B</v>
      </c>
      <c r="G276" s="411" t="s">
        <v>402</v>
      </c>
      <c r="H276" s="411" t="s">
        <v>572</v>
      </c>
      <c r="I276" s="444"/>
      <c r="J276" s="284" t="s">
        <v>61</v>
      </c>
      <c r="K276" s="285" t="str">
        <f t="shared" si="203"/>
        <v>E4.P_B.MR1</v>
      </c>
      <c r="L276" s="513" t="s">
        <v>554</v>
      </c>
      <c r="M276" s="514" t="s">
        <v>1539</v>
      </c>
      <c r="N276" s="375">
        <v>4</v>
      </c>
      <c r="O276" s="288">
        <v>6</v>
      </c>
      <c r="P276" s="377" t="s">
        <v>87</v>
      </c>
      <c r="Q276" s="378" t="str">
        <f t="shared" si="204"/>
        <v>E4.P_B.MR1-MP02-1</v>
      </c>
      <c r="R276" s="422" t="s">
        <v>1544</v>
      </c>
      <c r="S276" s="314" t="s">
        <v>1545</v>
      </c>
      <c r="T276" s="293">
        <v>1</v>
      </c>
      <c r="U276" s="294">
        <v>1</v>
      </c>
      <c r="V276" s="293" t="s">
        <v>102</v>
      </c>
      <c r="W276" s="321">
        <v>0.25</v>
      </c>
      <c r="X276" s="322">
        <v>0.75</v>
      </c>
      <c r="Y276" s="295">
        <v>0</v>
      </c>
      <c r="Z276" s="297">
        <v>0</v>
      </c>
      <c r="AA276" s="298"/>
      <c r="AB276" s="299"/>
      <c r="AC276" s="299"/>
      <c r="AD276" s="299"/>
      <c r="AE276" s="299"/>
      <c r="AF276" s="299"/>
      <c r="AG276" s="299"/>
      <c r="AH276" s="299"/>
      <c r="AI276" s="299"/>
      <c r="AJ276" s="299"/>
      <c r="AK276" s="299"/>
      <c r="AL276" s="299"/>
      <c r="AM276" s="299"/>
      <c r="AN276" s="299"/>
      <c r="AO276" s="299"/>
      <c r="AP276" s="299"/>
      <c r="AQ276" s="299"/>
      <c r="AR276" s="299"/>
      <c r="AS276" s="299"/>
      <c r="AT276" s="299"/>
      <c r="AU276" s="299"/>
      <c r="AV276" s="299"/>
      <c r="AW276" s="299"/>
      <c r="AX276" s="299"/>
      <c r="AY276" s="299"/>
      <c r="AZ276" s="299"/>
      <c r="BA276" s="299"/>
      <c r="BB276" s="299"/>
      <c r="BC276" s="300"/>
      <c r="BD276" s="301" t="s">
        <v>1458</v>
      </c>
      <c r="BS276" s="87" t="s">
        <v>553</v>
      </c>
      <c r="BT276" s="87" t="s">
        <v>554</v>
      </c>
      <c r="BU276" s="90" t="s">
        <v>1542</v>
      </c>
      <c r="BV276" s="87" t="s">
        <v>1540</v>
      </c>
      <c r="DH276" s="7" t="s">
        <v>1547</v>
      </c>
      <c r="DI276" s="7" t="s">
        <v>540</v>
      </c>
      <c r="DJ276" s="7" t="s">
        <v>571</v>
      </c>
      <c r="DK276" s="7" t="s">
        <v>572</v>
      </c>
      <c r="DL276" s="7" t="s">
        <v>570</v>
      </c>
      <c r="DQ276" s="7" t="s">
        <v>1542</v>
      </c>
      <c r="DR276" s="7" t="s">
        <v>1540</v>
      </c>
      <c r="EL276" s="831" t="s">
        <v>1546</v>
      </c>
      <c r="EM276" s="318" t="s">
        <v>1544</v>
      </c>
      <c r="EN276" s="274" t="s">
        <v>1545</v>
      </c>
      <c r="EO276" s="274">
        <v>1</v>
      </c>
      <c r="EP276" s="274">
        <v>1</v>
      </c>
      <c r="EQ276" s="329">
        <v>0.25</v>
      </c>
      <c r="ER276" s="329">
        <v>0.75</v>
      </c>
      <c r="ES276" s="275">
        <v>0</v>
      </c>
      <c r="ET276" s="829">
        <v>0</v>
      </c>
    </row>
    <row r="277" spans="1:150" ht="39" customHeight="1" x14ac:dyDescent="0.2">
      <c r="A277" s="769" t="s">
        <v>103</v>
      </c>
      <c r="B277" s="430" t="s">
        <v>104</v>
      </c>
      <c r="C277" s="431" t="s">
        <v>1452</v>
      </c>
      <c r="D277" s="431"/>
      <c r="E277" s="8" t="s">
        <v>372</v>
      </c>
      <c r="F277" s="649" t="str">
        <f t="shared" si="202"/>
        <v>E4.P_B</v>
      </c>
      <c r="G277" s="411" t="s">
        <v>402</v>
      </c>
      <c r="H277" s="411" t="s">
        <v>572</v>
      </c>
      <c r="I277" s="444"/>
      <c r="J277" s="284" t="s">
        <v>61</v>
      </c>
      <c r="K277" s="285" t="str">
        <f t="shared" si="203"/>
        <v>E4.P_B.MR1</v>
      </c>
      <c r="L277" s="513" t="s">
        <v>554</v>
      </c>
      <c r="M277" s="514" t="s">
        <v>1539</v>
      </c>
      <c r="N277" s="375">
        <v>4</v>
      </c>
      <c r="O277" s="288">
        <v>6</v>
      </c>
      <c r="P277" s="377" t="s">
        <v>99</v>
      </c>
      <c r="Q277" s="378" t="str">
        <f t="shared" si="204"/>
        <v>E4.P_B.MR1-MP03-1</v>
      </c>
      <c r="R277" s="422" t="s">
        <v>1548</v>
      </c>
      <c r="S277" s="314" t="s">
        <v>1539</v>
      </c>
      <c r="T277" s="293">
        <v>2</v>
      </c>
      <c r="U277" s="294">
        <v>4</v>
      </c>
      <c r="V277" s="293" t="s">
        <v>67</v>
      </c>
      <c r="W277" s="295">
        <v>1</v>
      </c>
      <c r="X277" s="296">
        <v>1</v>
      </c>
      <c r="Y277" s="295">
        <v>1</v>
      </c>
      <c r="Z277" s="297">
        <v>1</v>
      </c>
      <c r="AA277" s="298"/>
      <c r="AB277" s="299"/>
      <c r="AC277" s="299"/>
      <c r="AD277" s="299"/>
      <c r="AE277" s="299"/>
      <c r="AF277" s="299"/>
      <c r="AG277" s="299"/>
      <c r="AH277" s="299"/>
      <c r="AI277" s="299"/>
      <c r="AJ277" s="299"/>
      <c r="AK277" s="299"/>
      <c r="AL277" s="299"/>
      <c r="AM277" s="299"/>
      <c r="AN277" s="299"/>
      <c r="AO277" s="299"/>
      <c r="AP277" s="299"/>
      <c r="AQ277" s="299"/>
      <c r="AR277" s="299"/>
      <c r="AS277" s="299"/>
      <c r="AT277" s="299"/>
      <c r="AU277" s="299"/>
      <c r="AV277" s="299"/>
      <c r="AW277" s="299"/>
      <c r="AX277" s="299"/>
      <c r="AY277" s="299"/>
      <c r="AZ277" s="299"/>
      <c r="BA277" s="299"/>
      <c r="BB277" s="299"/>
      <c r="BC277" s="300"/>
      <c r="BD277" s="301" t="s">
        <v>1458</v>
      </c>
      <c r="BS277" s="89" t="s">
        <v>553</v>
      </c>
      <c r="BT277" s="89" t="s">
        <v>554</v>
      </c>
      <c r="BU277" s="90" t="s">
        <v>1546</v>
      </c>
      <c r="BV277" s="87" t="s">
        <v>1544</v>
      </c>
      <c r="DH277" s="7" t="s">
        <v>1550</v>
      </c>
      <c r="DI277" s="7" t="s">
        <v>540</v>
      </c>
      <c r="DJ277" s="7" t="s">
        <v>571</v>
      </c>
      <c r="DK277" s="7" t="s">
        <v>572</v>
      </c>
      <c r="DL277" s="7" t="s">
        <v>570</v>
      </c>
      <c r="DQ277" s="7" t="s">
        <v>1546</v>
      </c>
      <c r="DR277" s="7" t="s">
        <v>1544</v>
      </c>
      <c r="EL277" s="831" t="s">
        <v>1549</v>
      </c>
      <c r="EM277" s="318" t="s">
        <v>1548</v>
      </c>
      <c r="EN277" s="274" t="s">
        <v>1539</v>
      </c>
      <c r="EO277" s="274">
        <v>2</v>
      </c>
      <c r="EP277" s="274">
        <v>4</v>
      </c>
      <c r="EQ277" s="275">
        <v>1</v>
      </c>
      <c r="ER277" s="275">
        <v>1</v>
      </c>
      <c r="ES277" s="275">
        <v>1</v>
      </c>
      <c r="ET277" s="829">
        <v>1</v>
      </c>
    </row>
    <row r="278" spans="1:150" ht="44.25" customHeight="1" x14ac:dyDescent="0.2">
      <c r="A278" s="769" t="s">
        <v>103</v>
      </c>
      <c r="B278" s="430" t="s">
        <v>104</v>
      </c>
      <c r="C278" s="431" t="s">
        <v>1452</v>
      </c>
      <c r="D278" s="431"/>
      <c r="E278" s="8" t="s">
        <v>372</v>
      </c>
      <c r="F278" s="649" t="str">
        <f t="shared" si="202"/>
        <v>E4.P_B</v>
      </c>
      <c r="G278" s="411" t="s">
        <v>402</v>
      </c>
      <c r="H278" s="411" t="s">
        <v>572</v>
      </c>
      <c r="I278" s="444"/>
      <c r="J278" s="284" t="s">
        <v>61</v>
      </c>
      <c r="K278" s="285" t="str">
        <f t="shared" si="203"/>
        <v>E4.P_B.MR1</v>
      </c>
      <c r="L278" s="513" t="s">
        <v>554</v>
      </c>
      <c r="M278" s="514" t="s">
        <v>1539</v>
      </c>
      <c r="N278" s="375">
        <v>4</v>
      </c>
      <c r="O278" s="288">
        <v>6</v>
      </c>
      <c r="P278" s="377" t="s">
        <v>112</v>
      </c>
      <c r="Q278" s="378" t="str">
        <f t="shared" si="204"/>
        <v>E4.P_B.MR1-MP04-1</v>
      </c>
      <c r="R278" s="422" t="s">
        <v>1551</v>
      </c>
      <c r="S278" s="314" t="s">
        <v>1552</v>
      </c>
      <c r="T278" s="293">
        <v>0</v>
      </c>
      <c r="U278" s="294">
        <v>1</v>
      </c>
      <c r="V278" s="293" t="s">
        <v>67</v>
      </c>
      <c r="W278" s="295">
        <v>0</v>
      </c>
      <c r="X278" s="322">
        <v>0.56999999999999995</v>
      </c>
      <c r="Y278" s="315">
        <v>0.2</v>
      </c>
      <c r="Z278" s="323">
        <v>0.23</v>
      </c>
      <c r="AA278" s="298"/>
      <c r="AB278" s="299"/>
      <c r="AC278" s="299"/>
      <c r="AD278" s="299"/>
      <c r="AE278" s="299"/>
      <c r="AF278" s="299"/>
      <c r="AG278" s="299"/>
      <c r="AH278" s="299"/>
      <c r="AI278" s="299"/>
      <c r="AJ278" s="299"/>
      <c r="AK278" s="299"/>
      <c r="AL278" s="299"/>
      <c r="AM278" s="299"/>
      <c r="AN278" s="299"/>
      <c r="AO278" s="299"/>
      <c r="AP278" s="299"/>
      <c r="AQ278" s="299"/>
      <c r="AR278" s="299"/>
      <c r="AS278" s="299"/>
      <c r="AT278" s="299"/>
      <c r="AU278" s="299"/>
      <c r="AV278" s="299"/>
      <c r="AW278" s="299"/>
      <c r="AX278" s="299"/>
      <c r="AY278" s="299"/>
      <c r="AZ278" s="299"/>
      <c r="BA278" s="299"/>
      <c r="BB278" s="299"/>
      <c r="BC278" s="300"/>
      <c r="BD278" s="301" t="s">
        <v>1458</v>
      </c>
      <c r="BS278" s="89" t="s">
        <v>553</v>
      </c>
      <c r="BT278" s="89" t="s">
        <v>554</v>
      </c>
      <c r="BU278" s="90" t="s">
        <v>1549</v>
      </c>
      <c r="BV278" s="87" t="s">
        <v>1548</v>
      </c>
      <c r="DH278" s="7" t="s">
        <v>1554</v>
      </c>
      <c r="DI278" s="7" t="s">
        <v>540</v>
      </c>
      <c r="DJ278" s="7" t="s">
        <v>571</v>
      </c>
      <c r="DK278" s="7" t="s">
        <v>572</v>
      </c>
      <c r="DL278" s="7" t="s">
        <v>570</v>
      </c>
      <c r="DQ278" s="7" t="s">
        <v>1549</v>
      </c>
      <c r="DR278" s="7" t="s">
        <v>1548</v>
      </c>
      <c r="EL278" s="831" t="s">
        <v>1553</v>
      </c>
      <c r="EM278" s="318" t="s">
        <v>1551</v>
      </c>
      <c r="EN278" s="274" t="s">
        <v>1552</v>
      </c>
      <c r="EO278" s="274">
        <v>0</v>
      </c>
      <c r="EP278" s="274">
        <v>1</v>
      </c>
      <c r="EQ278" s="275">
        <v>0</v>
      </c>
      <c r="ER278" s="329">
        <v>0.56999999999999995</v>
      </c>
      <c r="ES278" s="276">
        <v>0.2</v>
      </c>
      <c r="ET278" s="828">
        <v>0.23</v>
      </c>
    </row>
    <row r="279" spans="1:150" ht="39" customHeight="1" x14ac:dyDescent="0.2">
      <c r="A279" s="769" t="s">
        <v>103</v>
      </c>
      <c r="B279" s="430" t="s">
        <v>104</v>
      </c>
      <c r="C279" s="431" t="s">
        <v>1452</v>
      </c>
      <c r="D279" s="431"/>
      <c r="E279" s="8" t="s">
        <v>372</v>
      </c>
      <c r="F279" s="649" t="str">
        <f t="shared" si="202"/>
        <v>E4.P_B</v>
      </c>
      <c r="G279" s="411" t="s">
        <v>402</v>
      </c>
      <c r="H279" s="411" t="s">
        <v>572</v>
      </c>
      <c r="I279" s="444"/>
      <c r="J279" s="284" t="s">
        <v>61</v>
      </c>
      <c r="K279" s="285" t="str">
        <f t="shared" si="203"/>
        <v>E4.P_B.MR1</v>
      </c>
      <c r="L279" s="513" t="s">
        <v>554</v>
      </c>
      <c r="M279" s="514" t="s">
        <v>1539</v>
      </c>
      <c r="N279" s="375">
        <v>4</v>
      </c>
      <c r="O279" s="288">
        <v>6</v>
      </c>
      <c r="P279" s="377" t="s">
        <v>122</v>
      </c>
      <c r="Q279" s="378" t="str">
        <f t="shared" si="204"/>
        <v>E4.P_B.MR1-MP05-1</v>
      </c>
      <c r="R279" s="422" t="s">
        <v>1555</v>
      </c>
      <c r="S279" s="314" t="s">
        <v>1556</v>
      </c>
      <c r="T279" s="293">
        <v>0</v>
      </c>
      <c r="U279" s="320">
        <v>0.5</v>
      </c>
      <c r="V279" s="319" t="s">
        <v>67</v>
      </c>
      <c r="W279" s="295">
        <v>0</v>
      </c>
      <c r="X279" s="322">
        <v>0.33</v>
      </c>
      <c r="Y279" s="321">
        <v>0.33</v>
      </c>
      <c r="Z279" s="323">
        <v>0.34</v>
      </c>
      <c r="AA279" s="324"/>
      <c r="AB279" s="325"/>
      <c r="AC279" s="325"/>
      <c r="AD279" s="325"/>
      <c r="AE279" s="325"/>
      <c r="AF279" s="325"/>
      <c r="AG279" s="325"/>
      <c r="AH279" s="325"/>
      <c r="AI279" s="325"/>
      <c r="AJ279" s="325"/>
      <c r="AK279" s="325"/>
      <c r="AL279" s="325"/>
      <c r="AM279" s="325"/>
      <c r="AN279" s="325"/>
      <c r="AO279" s="325"/>
      <c r="AP279" s="325"/>
      <c r="AQ279" s="325"/>
      <c r="AR279" s="325"/>
      <c r="AS279" s="325"/>
      <c r="AT279" s="325"/>
      <c r="AU279" s="325"/>
      <c r="AV279" s="325"/>
      <c r="AW279" s="325"/>
      <c r="AX279" s="325"/>
      <c r="AY279" s="325"/>
      <c r="AZ279" s="325"/>
      <c r="BA279" s="325"/>
      <c r="BB279" s="325"/>
      <c r="BC279" s="326"/>
      <c r="BD279" s="301" t="s">
        <v>1458</v>
      </c>
      <c r="BS279" s="89" t="s">
        <v>553</v>
      </c>
      <c r="BT279" s="89" t="s">
        <v>554</v>
      </c>
      <c r="BU279" s="90" t="s">
        <v>1553</v>
      </c>
      <c r="BV279" s="87" t="s">
        <v>1551</v>
      </c>
      <c r="DH279" s="7" t="s">
        <v>1558</v>
      </c>
      <c r="DI279" s="7" t="s">
        <v>540</v>
      </c>
      <c r="DJ279" s="7" t="s">
        <v>571</v>
      </c>
      <c r="DK279" s="7" t="s">
        <v>572</v>
      </c>
      <c r="DL279" s="7" t="s">
        <v>570</v>
      </c>
      <c r="DQ279" s="7" t="s">
        <v>1553</v>
      </c>
      <c r="DR279" s="7" t="s">
        <v>1551</v>
      </c>
      <c r="EL279" s="831" t="s">
        <v>1557</v>
      </c>
      <c r="EM279" s="318" t="s">
        <v>1555</v>
      </c>
      <c r="EN279" s="274" t="s">
        <v>1556</v>
      </c>
      <c r="EO279" s="274">
        <v>0</v>
      </c>
      <c r="EP279" s="490">
        <v>50</v>
      </c>
      <c r="EQ279" s="811">
        <v>0</v>
      </c>
      <c r="ER279" s="814">
        <v>10</v>
      </c>
      <c r="ES279" s="814">
        <v>20</v>
      </c>
      <c r="ET279" s="850">
        <v>20</v>
      </c>
    </row>
    <row r="280" spans="1:150" ht="39.75" customHeight="1" thickBot="1" x14ac:dyDescent="0.25">
      <c r="A280" s="769" t="s">
        <v>103</v>
      </c>
      <c r="B280" s="430" t="s">
        <v>104</v>
      </c>
      <c r="C280" s="431" t="s">
        <v>1452</v>
      </c>
      <c r="D280" s="431"/>
      <c r="E280" s="8" t="s">
        <v>372</v>
      </c>
      <c r="F280" s="649" t="str">
        <f t="shared" si="202"/>
        <v>E4.P_B</v>
      </c>
      <c r="G280" s="427" t="s">
        <v>402</v>
      </c>
      <c r="H280" s="427" t="s">
        <v>572</v>
      </c>
      <c r="I280" s="448"/>
      <c r="J280" s="341" t="s">
        <v>61</v>
      </c>
      <c r="K280" s="401" t="str">
        <f t="shared" si="203"/>
        <v>E4.P_B.MR1</v>
      </c>
      <c r="L280" s="549" t="s">
        <v>554</v>
      </c>
      <c r="M280" s="550" t="s">
        <v>1539</v>
      </c>
      <c r="N280" s="389">
        <v>4</v>
      </c>
      <c r="O280" s="428">
        <v>6</v>
      </c>
      <c r="P280" s="391" t="s">
        <v>132</v>
      </c>
      <c r="Q280" s="392" t="str">
        <f t="shared" si="204"/>
        <v>E4.P_B.MR1-MP06-1</v>
      </c>
      <c r="R280" s="429" t="s">
        <v>1559</v>
      </c>
      <c r="S280" s="350" t="s">
        <v>1560</v>
      </c>
      <c r="T280" s="351">
        <v>0</v>
      </c>
      <c r="U280" s="562">
        <v>1</v>
      </c>
      <c r="V280" s="561" t="s">
        <v>67</v>
      </c>
      <c r="W280" s="395">
        <v>0.17</v>
      </c>
      <c r="X280" s="622">
        <v>0.5</v>
      </c>
      <c r="Y280" s="395">
        <v>0.17</v>
      </c>
      <c r="Z280" s="397">
        <v>0.16</v>
      </c>
      <c r="AA280" s="324"/>
      <c r="AB280" s="325"/>
      <c r="AC280" s="325"/>
      <c r="AD280" s="325"/>
      <c r="AE280" s="325"/>
      <c r="AF280" s="325"/>
      <c r="AG280" s="325"/>
      <c r="AH280" s="325"/>
      <c r="AI280" s="325"/>
      <c r="AJ280" s="325"/>
      <c r="AK280" s="325"/>
      <c r="AL280" s="325"/>
      <c r="AM280" s="325"/>
      <c r="AN280" s="325"/>
      <c r="AO280" s="325"/>
      <c r="AP280" s="325"/>
      <c r="AQ280" s="325"/>
      <c r="AR280" s="325"/>
      <c r="AS280" s="325"/>
      <c r="AT280" s="325"/>
      <c r="AU280" s="325"/>
      <c r="AV280" s="325"/>
      <c r="AW280" s="325"/>
      <c r="AX280" s="325"/>
      <c r="AY280" s="325"/>
      <c r="AZ280" s="325"/>
      <c r="BA280" s="325"/>
      <c r="BB280" s="325"/>
      <c r="BC280" s="326"/>
      <c r="BD280" s="301" t="s">
        <v>1458</v>
      </c>
      <c r="BS280" s="89" t="s">
        <v>553</v>
      </c>
      <c r="BT280" s="89" t="s">
        <v>554</v>
      </c>
      <c r="BU280" s="90" t="s">
        <v>1557</v>
      </c>
      <c r="BV280" s="87" t="s">
        <v>1555</v>
      </c>
      <c r="DH280" s="7" t="s">
        <v>1562</v>
      </c>
      <c r="DI280" s="7" t="s">
        <v>540</v>
      </c>
      <c r="DJ280" s="7" t="s">
        <v>571</v>
      </c>
      <c r="DK280" s="7" t="s">
        <v>572</v>
      </c>
      <c r="DL280" s="7" t="s">
        <v>570</v>
      </c>
      <c r="DQ280" s="7" t="s">
        <v>1557</v>
      </c>
      <c r="DR280" s="7" t="s">
        <v>1555</v>
      </c>
      <c r="EL280" s="831" t="s">
        <v>1561</v>
      </c>
      <c r="EM280" s="318" t="s">
        <v>1559</v>
      </c>
      <c r="EN280" s="274" t="s">
        <v>1560</v>
      </c>
      <c r="EO280" s="274">
        <v>0</v>
      </c>
      <c r="EP280" s="329">
        <v>100</v>
      </c>
      <c r="EQ280" s="329">
        <v>17</v>
      </c>
      <c r="ER280" s="276">
        <v>50</v>
      </c>
      <c r="ES280" s="329">
        <v>17</v>
      </c>
      <c r="ET280" s="828">
        <v>16</v>
      </c>
    </row>
    <row r="281" spans="1:150" ht="104.25" customHeight="1" x14ac:dyDescent="0.2">
      <c r="A281" s="769" t="s">
        <v>103</v>
      </c>
      <c r="B281" s="430" t="s">
        <v>104</v>
      </c>
      <c r="C281" s="431" t="s">
        <v>1452</v>
      </c>
      <c r="D281" s="432" t="s">
        <v>1563</v>
      </c>
      <c r="E281" s="3" t="s">
        <v>530</v>
      </c>
      <c r="F281" s="433" t="str">
        <f t="shared" si="202"/>
        <v>E4.P_C</v>
      </c>
      <c r="G281" s="434" t="s">
        <v>413</v>
      </c>
      <c r="H281" s="479" t="s">
        <v>581</v>
      </c>
      <c r="I281" s="405" t="s">
        <v>1564</v>
      </c>
      <c r="J281" s="436" t="s">
        <v>61</v>
      </c>
      <c r="K281" s="399" t="str">
        <f t="shared" si="203"/>
        <v>E4.P_C.MR1</v>
      </c>
      <c r="L281" s="361" t="s">
        <v>561</v>
      </c>
      <c r="M281" s="362" t="s">
        <v>1565</v>
      </c>
      <c r="N281" s="363">
        <v>13959</v>
      </c>
      <c r="O281" s="247">
        <v>15355</v>
      </c>
      <c r="P281" s="365" t="s">
        <v>64</v>
      </c>
      <c r="Q281" s="787" t="str">
        <f t="shared" si="204"/>
        <v>E4.P_C.MR1-MP01-1</v>
      </c>
      <c r="R281" s="507" t="s">
        <v>1566</v>
      </c>
      <c r="S281" s="508" t="s">
        <v>1567</v>
      </c>
      <c r="T281" s="369">
        <v>32</v>
      </c>
      <c r="U281" s="370">
        <v>32</v>
      </c>
      <c r="V281" s="369" t="s">
        <v>102</v>
      </c>
      <c r="W281" s="255">
        <v>32</v>
      </c>
      <c r="X281" s="371">
        <v>32</v>
      </c>
      <c r="Y281" s="255">
        <v>32</v>
      </c>
      <c r="Z281" s="372">
        <v>32</v>
      </c>
      <c r="AA281" s="591">
        <f>26000000</f>
        <v>26000000</v>
      </c>
      <c r="AB281" s="592">
        <v>0</v>
      </c>
      <c r="AC281" s="592">
        <v>100000000</v>
      </c>
      <c r="AD281" s="592">
        <v>0</v>
      </c>
      <c r="AE281" s="592">
        <v>0</v>
      </c>
      <c r="AF281" s="592">
        <v>0</v>
      </c>
      <c r="AG281" s="592">
        <f t="shared" ref="AG281" si="209">SUM(AA281:AF281)</f>
        <v>126000000</v>
      </c>
      <c r="AH281" s="592">
        <f t="shared" ref="AH281:AM281" si="210">AA281*1.035</f>
        <v>26909999.999999996</v>
      </c>
      <c r="AI281" s="592">
        <f t="shared" si="210"/>
        <v>0</v>
      </c>
      <c r="AJ281" s="592">
        <f t="shared" si="210"/>
        <v>103499999.99999999</v>
      </c>
      <c r="AK281" s="592">
        <f t="shared" si="210"/>
        <v>0</v>
      </c>
      <c r="AL281" s="592">
        <f t="shared" si="210"/>
        <v>0</v>
      </c>
      <c r="AM281" s="592">
        <f t="shared" si="210"/>
        <v>0</v>
      </c>
      <c r="AN281" s="592">
        <f t="shared" ref="AN281" si="211">SUM(AH281:AM281)</f>
        <v>130409999.99999999</v>
      </c>
      <c r="AO281" s="592">
        <f t="shared" ref="AO281:BA281" si="212">AH281*1.035</f>
        <v>27851849.999999993</v>
      </c>
      <c r="AP281" s="592">
        <f t="shared" si="212"/>
        <v>0</v>
      </c>
      <c r="AQ281" s="592">
        <f t="shared" si="212"/>
        <v>107122499.99999997</v>
      </c>
      <c r="AR281" s="592">
        <f t="shared" si="212"/>
        <v>0</v>
      </c>
      <c r="AS281" s="592">
        <f t="shared" si="212"/>
        <v>0</v>
      </c>
      <c r="AT281" s="592">
        <f t="shared" si="212"/>
        <v>0</v>
      </c>
      <c r="AU281" s="592">
        <f t="shared" si="212"/>
        <v>134974349.99999997</v>
      </c>
      <c r="AV281" s="592">
        <f t="shared" si="212"/>
        <v>28826664.749999989</v>
      </c>
      <c r="AW281" s="592">
        <f t="shared" si="212"/>
        <v>0</v>
      </c>
      <c r="AX281" s="592">
        <f t="shared" si="212"/>
        <v>110871787.49999996</v>
      </c>
      <c r="AY281" s="592">
        <f t="shared" si="212"/>
        <v>0</v>
      </c>
      <c r="AZ281" s="592">
        <f t="shared" si="212"/>
        <v>0</v>
      </c>
      <c r="BA281" s="592">
        <f t="shared" si="212"/>
        <v>0</v>
      </c>
      <c r="BB281" s="592">
        <f t="shared" ref="BB281" si="213">SUM(AV281:BA281)</f>
        <v>139698452.24999994</v>
      </c>
      <c r="BC281" s="660">
        <f t="shared" ref="BC281" si="214">+BB281+AU281+AN281+AG281</f>
        <v>531082802.24999988</v>
      </c>
      <c r="BD281" s="301" t="s">
        <v>1458</v>
      </c>
      <c r="BS281" s="89" t="s">
        <v>553</v>
      </c>
      <c r="BT281" s="89" t="s">
        <v>554</v>
      </c>
      <c r="BU281" s="90" t="s">
        <v>1561</v>
      </c>
      <c r="BV281" s="87" t="s">
        <v>1559</v>
      </c>
      <c r="DH281" s="7" t="s">
        <v>1569</v>
      </c>
      <c r="DI281" s="7" t="s">
        <v>540</v>
      </c>
      <c r="DJ281" s="7" t="s">
        <v>571</v>
      </c>
      <c r="DK281" s="7" t="s">
        <v>572</v>
      </c>
      <c r="DL281" s="7" t="s">
        <v>570</v>
      </c>
      <c r="DQ281" s="7" t="s">
        <v>1561</v>
      </c>
      <c r="DR281" s="7" t="s">
        <v>1559</v>
      </c>
      <c r="EL281" s="831" t="s">
        <v>1568</v>
      </c>
      <c r="EM281" s="318" t="s">
        <v>1566</v>
      </c>
      <c r="EN281" s="274" t="s">
        <v>1567</v>
      </c>
      <c r="EO281" s="274">
        <v>32</v>
      </c>
      <c r="EP281" s="274">
        <v>32</v>
      </c>
      <c r="EQ281" s="275">
        <v>32</v>
      </c>
      <c r="ER281" s="275">
        <v>32</v>
      </c>
      <c r="ES281" s="275">
        <v>32</v>
      </c>
      <c r="ET281" s="829">
        <v>32</v>
      </c>
    </row>
    <row r="282" spans="1:150" ht="57" customHeight="1" thickBot="1" x14ac:dyDescent="0.25">
      <c r="A282" s="769" t="s">
        <v>103</v>
      </c>
      <c r="B282" s="430" t="s">
        <v>104</v>
      </c>
      <c r="C282" s="431" t="s">
        <v>1452</v>
      </c>
      <c r="D282" s="431"/>
      <c r="E282" s="8" t="s">
        <v>530</v>
      </c>
      <c r="F282" s="281" t="str">
        <f t="shared" si="202"/>
        <v>E4.P_C</v>
      </c>
      <c r="G282" s="566" t="s">
        <v>413</v>
      </c>
      <c r="H282" s="566" t="s">
        <v>581</v>
      </c>
      <c r="I282" s="448"/>
      <c r="J282" s="341" t="s">
        <v>61</v>
      </c>
      <c r="K282" s="401" t="str">
        <f t="shared" si="203"/>
        <v>E4.P_C.MR1</v>
      </c>
      <c r="L282" s="426" t="s">
        <v>561</v>
      </c>
      <c r="M282" s="427" t="s">
        <v>1565</v>
      </c>
      <c r="N282" s="389">
        <v>13959</v>
      </c>
      <c r="O282" s="428">
        <v>15355</v>
      </c>
      <c r="P282" s="391" t="s">
        <v>87</v>
      </c>
      <c r="Q282" s="392" t="str">
        <f t="shared" si="204"/>
        <v>E4.P_C.MR1-MP02-1</v>
      </c>
      <c r="R282" s="477" t="s">
        <v>1570</v>
      </c>
      <c r="S282" s="337" t="s">
        <v>1571</v>
      </c>
      <c r="T282" s="351">
        <v>4</v>
      </c>
      <c r="U282" s="352">
        <v>5</v>
      </c>
      <c r="V282" s="351" t="s">
        <v>67</v>
      </c>
      <c r="W282" s="353">
        <v>1</v>
      </c>
      <c r="X282" s="354">
        <v>1</v>
      </c>
      <c r="Y282" s="353">
        <v>1</v>
      </c>
      <c r="Z282" s="355">
        <v>1</v>
      </c>
      <c r="AA282" s="298"/>
      <c r="AB282" s="299"/>
      <c r="AC282" s="299"/>
      <c r="AD282" s="299"/>
      <c r="AE282" s="299"/>
      <c r="AF282" s="299"/>
      <c r="AG282" s="299"/>
      <c r="AH282" s="299"/>
      <c r="AI282" s="299"/>
      <c r="AJ282" s="299"/>
      <c r="AK282" s="299"/>
      <c r="AL282" s="299"/>
      <c r="AM282" s="299"/>
      <c r="AN282" s="299"/>
      <c r="AO282" s="299"/>
      <c r="AP282" s="299"/>
      <c r="AQ282" s="299"/>
      <c r="AR282" s="299"/>
      <c r="AS282" s="299"/>
      <c r="AT282" s="299"/>
      <c r="AU282" s="299"/>
      <c r="AV282" s="299"/>
      <c r="AW282" s="299"/>
      <c r="AX282" s="299"/>
      <c r="AY282" s="299"/>
      <c r="AZ282" s="299"/>
      <c r="BA282" s="299"/>
      <c r="BB282" s="299"/>
      <c r="BC282" s="300"/>
      <c r="BD282" s="301" t="s">
        <v>1458</v>
      </c>
      <c r="BS282" s="87" t="s">
        <v>560</v>
      </c>
      <c r="BT282" s="87" t="s">
        <v>561</v>
      </c>
      <c r="BU282" s="90" t="s">
        <v>1568</v>
      </c>
      <c r="BV282" s="87" t="s">
        <v>1566</v>
      </c>
      <c r="DH282" s="7" t="s">
        <v>1573</v>
      </c>
      <c r="DI282" s="7" t="s">
        <v>540</v>
      </c>
      <c r="DJ282" s="7" t="s">
        <v>580</v>
      </c>
      <c r="DK282" s="7" t="s">
        <v>581</v>
      </c>
      <c r="DL282" s="7" t="s">
        <v>579</v>
      </c>
      <c r="DQ282" s="7" t="s">
        <v>1568</v>
      </c>
      <c r="DR282" s="7" t="s">
        <v>1566</v>
      </c>
      <c r="EL282" s="831" t="s">
        <v>1572</v>
      </c>
      <c r="EM282" s="318" t="s">
        <v>1570</v>
      </c>
      <c r="EN282" s="274" t="s">
        <v>1571</v>
      </c>
      <c r="EO282" s="648">
        <v>4</v>
      </c>
      <c r="EP282" s="812">
        <v>5</v>
      </c>
      <c r="EQ282" s="811">
        <v>1</v>
      </c>
      <c r="ER282" s="811">
        <v>1</v>
      </c>
      <c r="ES282" s="811">
        <v>2</v>
      </c>
      <c r="ET282" s="839">
        <v>1</v>
      </c>
    </row>
    <row r="283" spans="1:150" ht="123.75" customHeight="1" x14ac:dyDescent="0.2">
      <c r="A283" s="769" t="s">
        <v>103</v>
      </c>
      <c r="B283" s="430" t="s">
        <v>104</v>
      </c>
      <c r="C283" s="431" t="s">
        <v>1452</v>
      </c>
      <c r="D283" s="432" t="s">
        <v>1174</v>
      </c>
      <c r="E283" s="3" t="s">
        <v>641</v>
      </c>
      <c r="F283" s="433" t="str">
        <f t="shared" si="202"/>
        <v>E4.P_D</v>
      </c>
      <c r="G283" s="434" t="s">
        <v>424</v>
      </c>
      <c r="H283" s="479" t="s">
        <v>589</v>
      </c>
      <c r="I283" s="405" t="s">
        <v>1574</v>
      </c>
      <c r="J283" s="436" t="s">
        <v>61</v>
      </c>
      <c r="K283" s="399" t="str">
        <f t="shared" si="203"/>
        <v>E4.P_D.MR1</v>
      </c>
      <c r="L283" s="361" t="s">
        <v>568</v>
      </c>
      <c r="M283" s="362" t="s">
        <v>1575</v>
      </c>
      <c r="N283" s="481">
        <v>1</v>
      </c>
      <c r="O283" s="481">
        <v>4</v>
      </c>
      <c r="P283" s="645" t="s">
        <v>64</v>
      </c>
      <c r="Q283" s="645" t="str">
        <f t="shared" si="204"/>
        <v>E4.P_D.MR1-MP01-1</v>
      </c>
      <c r="R283" s="623" t="s">
        <v>1576</v>
      </c>
      <c r="S283" s="521" t="s">
        <v>1577</v>
      </c>
      <c r="T283" s="522">
        <v>1</v>
      </c>
      <c r="U283" s="523">
        <v>1</v>
      </c>
      <c r="V283" s="522" t="s">
        <v>102</v>
      </c>
      <c r="W283" s="626">
        <v>0.5</v>
      </c>
      <c r="X283" s="627">
        <v>0.5</v>
      </c>
      <c r="Y283" s="524">
        <v>0</v>
      </c>
      <c r="Z283" s="670">
        <v>0</v>
      </c>
      <c r="AA283" s="591">
        <v>1364481705</v>
      </c>
      <c r="AB283" s="592">
        <v>0</v>
      </c>
      <c r="AC283" s="592">
        <v>100000000</v>
      </c>
      <c r="AD283" s="592">
        <v>0</v>
      </c>
      <c r="AE283" s="592">
        <v>0</v>
      </c>
      <c r="AF283" s="592">
        <v>420419925</v>
      </c>
      <c r="AG283" s="592">
        <f t="shared" ref="AG283" si="215">SUM(AA283:AF283)</f>
        <v>1884901630</v>
      </c>
      <c r="AH283" s="592">
        <v>1412238564.675</v>
      </c>
      <c r="AI283" s="592">
        <v>0</v>
      </c>
      <c r="AJ283" s="592">
        <v>103499999.99999999</v>
      </c>
      <c r="AK283" s="592">
        <v>0</v>
      </c>
      <c r="AL283" s="592">
        <v>0</v>
      </c>
      <c r="AM283" s="592">
        <f>+AF283*1.035</f>
        <v>435134622.37499994</v>
      </c>
      <c r="AN283" s="592">
        <f t="shared" ref="AN283" si="216">SUM(AH283:AM283)</f>
        <v>1950873187.05</v>
      </c>
      <c r="AO283" s="592">
        <v>1461666914.4386249</v>
      </c>
      <c r="AP283" s="592">
        <v>0</v>
      </c>
      <c r="AQ283" s="592">
        <v>107122499.99999997</v>
      </c>
      <c r="AR283" s="592">
        <v>0</v>
      </c>
      <c r="AS283" s="592">
        <v>0</v>
      </c>
      <c r="AT283" s="592">
        <f>+AM283*1.035</f>
        <v>450364334.15812492</v>
      </c>
      <c r="AU283" s="592">
        <f t="shared" ref="AU283" si="217">AN283*1.035</f>
        <v>2019153748.5967498</v>
      </c>
      <c r="AV283" s="592">
        <v>1512825256.4439769</v>
      </c>
      <c r="AW283" s="592">
        <v>0</v>
      </c>
      <c r="AX283" s="592">
        <v>110871787.49999996</v>
      </c>
      <c r="AY283" s="592">
        <v>0</v>
      </c>
      <c r="AZ283" s="592">
        <v>0</v>
      </c>
      <c r="BA283" s="592">
        <f>+AT283*1.035</f>
        <v>466127085.85365927</v>
      </c>
      <c r="BB283" s="592">
        <f t="shared" ref="BB283" si="218">SUM(AV283:BA283)</f>
        <v>2089824129.797636</v>
      </c>
      <c r="BC283" s="660">
        <f t="shared" ref="BC283" si="219">+BB283+AU283+AN283+AG283</f>
        <v>7944752695.4443855</v>
      </c>
      <c r="BD283" s="301" t="s">
        <v>1578</v>
      </c>
      <c r="BS283" s="89" t="s">
        <v>560</v>
      </c>
      <c r="BT283" s="89" t="s">
        <v>561</v>
      </c>
      <c r="BU283" s="90" t="s">
        <v>1572</v>
      </c>
      <c r="BV283" s="87" t="s">
        <v>1570</v>
      </c>
      <c r="DH283" s="7" t="s">
        <v>1580</v>
      </c>
      <c r="DI283" s="7" t="s">
        <v>540</v>
      </c>
      <c r="DJ283" s="7" t="s">
        <v>580</v>
      </c>
      <c r="DK283" s="7" t="s">
        <v>581</v>
      </c>
      <c r="DL283" s="7" t="s">
        <v>579</v>
      </c>
      <c r="DQ283" s="7" t="s">
        <v>1572</v>
      </c>
      <c r="DR283" s="7" t="s">
        <v>1570</v>
      </c>
      <c r="EL283" s="837" t="s">
        <v>1579</v>
      </c>
      <c r="EM283" s="318" t="s">
        <v>1576</v>
      </c>
      <c r="EN283" s="274" t="s">
        <v>1577</v>
      </c>
      <c r="EO283" s="274">
        <v>1</v>
      </c>
      <c r="EP283" s="274">
        <v>1</v>
      </c>
      <c r="EQ283" s="276">
        <v>0.5</v>
      </c>
      <c r="ER283" s="817">
        <v>0</v>
      </c>
      <c r="ES283" s="275">
        <v>0</v>
      </c>
      <c r="ET283" s="827">
        <v>0.5</v>
      </c>
    </row>
    <row r="284" spans="1:150" ht="39" customHeight="1" x14ac:dyDescent="0.2">
      <c r="A284" s="769" t="s">
        <v>103</v>
      </c>
      <c r="B284" s="430" t="s">
        <v>104</v>
      </c>
      <c r="C284" s="431" t="s">
        <v>1452</v>
      </c>
      <c r="D284" s="431"/>
      <c r="E284" s="8" t="s">
        <v>641</v>
      </c>
      <c r="F284" s="281" t="str">
        <f t="shared" si="202"/>
        <v>E4.P_D</v>
      </c>
      <c r="G284" s="454" t="s">
        <v>424</v>
      </c>
      <c r="H284" s="454" t="s">
        <v>589</v>
      </c>
      <c r="I284" s="444"/>
      <c r="J284" s="284" t="s">
        <v>61</v>
      </c>
      <c r="K284" s="285" t="str">
        <f t="shared" si="203"/>
        <v>E4.P_D.MR1</v>
      </c>
      <c r="L284" s="513" t="s">
        <v>568</v>
      </c>
      <c r="M284" s="514" t="s">
        <v>1575</v>
      </c>
      <c r="N284" s="493">
        <v>1</v>
      </c>
      <c r="O284" s="493">
        <v>4</v>
      </c>
      <c r="P284" s="494" t="s">
        <v>74</v>
      </c>
      <c r="Q284" s="494" t="str">
        <f t="shared" si="204"/>
        <v>E4.P_D.MR1-MP01-2</v>
      </c>
      <c r="R284" s="629" t="s">
        <v>1576</v>
      </c>
      <c r="S284" s="530" t="s">
        <v>1581</v>
      </c>
      <c r="T284" s="531">
        <v>1</v>
      </c>
      <c r="U284" s="532">
        <v>1</v>
      </c>
      <c r="V284" s="531" t="s">
        <v>102</v>
      </c>
      <c r="W284" s="535">
        <v>0</v>
      </c>
      <c r="X284" s="676">
        <v>1</v>
      </c>
      <c r="Y284" s="535">
        <v>0</v>
      </c>
      <c r="Z284" s="536">
        <v>0</v>
      </c>
      <c r="AA284" s="537"/>
      <c r="AB284" s="538"/>
      <c r="AC284" s="538"/>
      <c r="AD284" s="538"/>
      <c r="AE284" s="538"/>
      <c r="AF284" s="538"/>
      <c r="AG284" s="538"/>
      <c r="AH284" s="538"/>
      <c r="AI284" s="538"/>
      <c r="AJ284" s="538"/>
      <c r="AK284" s="538"/>
      <c r="AL284" s="538"/>
      <c r="AM284" s="538"/>
      <c r="AN284" s="538"/>
      <c r="AO284" s="538"/>
      <c r="AP284" s="538"/>
      <c r="AQ284" s="538"/>
      <c r="AR284" s="538"/>
      <c r="AS284" s="538"/>
      <c r="AT284" s="538"/>
      <c r="AU284" s="538"/>
      <c r="AV284" s="538"/>
      <c r="AW284" s="538"/>
      <c r="AX284" s="538"/>
      <c r="AY284" s="538"/>
      <c r="AZ284" s="538"/>
      <c r="BA284" s="538"/>
      <c r="BB284" s="538"/>
      <c r="BC284" s="539"/>
      <c r="BD284" s="301" t="s">
        <v>1578</v>
      </c>
      <c r="BS284" s="96" t="s">
        <v>567</v>
      </c>
      <c r="BT284" s="96" t="s">
        <v>568</v>
      </c>
      <c r="BU284" s="90" t="s">
        <v>1579</v>
      </c>
      <c r="BV284" s="87" t="s">
        <v>1576</v>
      </c>
      <c r="DH284" s="7" t="s">
        <v>1583</v>
      </c>
      <c r="DI284" s="7" t="s">
        <v>540</v>
      </c>
      <c r="DJ284" s="7" t="s">
        <v>588</v>
      </c>
      <c r="DK284" s="7" t="s">
        <v>589</v>
      </c>
      <c r="DL284" s="7" t="s">
        <v>587</v>
      </c>
      <c r="DQ284" s="7" t="s">
        <v>1579</v>
      </c>
      <c r="DR284" s="7" t="s">
        <v>1576</v>
      </c>
      <c r="EL284" s="837" t="s">
        <v>1582</v>
      </c>
      <c r="EM284" s="318" t="s">
        <v>1576</v>
      </c>
      <c r="EN284" s="274" t="s">
        <v>1581</v>
      </c>
      <c r="EO284" s="274">
        <v>1</v>
      </c>
      <c r="EP284" s="812">
        <v>1</v>
      </c>
      <c r="EQ284" s="811">
        <v>0</v>
      </c>
      <c r="ER284" s="816">
        <v>0</v>
      </c>
      <c r="ES284" s="811">
        <v>0</v>
      </c>
      <c r="ET284" s="833">
        <v>1</v>
      </c>
    </row>
    <row r="285" spans="1:150" ht="48.75" customHeight="1" x14ac:dyDescent="0.2">
      <c r="A285" s="769" t="s">
        <v>103</v>
      </c>
      <c r="B285" s="430" t="s">
        <v>104</v>
      </c>
      <c r="C285" s="431" t="s">
        <v>1452</v>
      </c>
      <c r="D285" s="431"/>
      <c r="E285" s="8" t="s">
        <v>641</v>
      </c>
      <c r="F285" s="281" t="str">
        <f t="shared" si="202"/>
        <v>E4.P_D</v>
      </c>
      <c r="G285" s="454" t="s">
        <v>424</v>
      </c>
      <c r="H285" s="454" t="s">
        <v>589</v>
      </c>
      <c r="I285" s="444"/>
      <c r="J285" s="284" t="s">
        <v>61</v>
      </c>
      <c r="K285" s="285" t="str">
        <f t="shared" si="203"/>
        <v>E4.P_D.MR1</v>
      </c>
      <c r="L285" s="513" t="s">
        <v>568</v>
      </c>
      <c r="M285" s="514" t="s">
        <v>1575</v>
      </c>
      <c r="N285" s="493">
        <v>1</v>
      </c>
      <c r="O285" s="493">
        <v>4</v>
      </c>
      <c r="P285" s="494" t="s">
        <v>87</v>
      </c>
      <c r="Q285" s="494" t="str">
        <f t="shared" si="204"/>
        <v>E4.P_D.MR1-MP02-1</v>
      </c>
      <c r="R285" s="529" t="s">
        <v>1584</v>
      </c>
      <c r="S285" s="696" t="s">
        <v>1585</v>
      </c>
      <c r="T285" s="741">
        <v>0.5</v>
      </c>
      <c r="U285" s="672">
        <v>1</v>
      </c>
      <c r="V285" s="671" t="s">
        <v>67</v>
      </c>
      <c r="W285" s="535">
        <v>0</v>
      </c>
      <c r="X285" s="534">
        <v>0.5</v>
      </c>
      <c r="Y285" s="546">
        <v>0.25</v>
      </c>
      <c r="Z285" s="548">
        <v>0.25</v>
      </c>
      <c r="AA285" s="673"/>
      <c r="AB285" s="674"/>
      <c r="AC285" s="674"/>
      <c r="AD285" s="674"/>
      <c r="AE285" s="674"/>
      <c r="AF285" s="674"/>
      <c r="AG285" s="674"/>
      <c r="AH285" s="674"/>
      <c r="AI285" s="674"/>
      <c r="AJ285" s="674"/>
      <c r="AK285" s="674"/>
      <c r="AL285" s="674"/>
      <c r="AM285" s="674"/>
      <c r="AN285" s="674"/>
      <c r="AO285" s="674"/>
      <c r="AP285" s="674"/>
      <c r="AQ285" s="674"/>
      <c r="AR285" s="674"/>
      <c r="AS285" s="674"/>
      <c r="AT285" s="674"/>
      <c r="AU285" s="674"/>
      <c r="AV285" s="674"/>
      <c r="AW285" s="674"/>
      <c r="AX285" s="674"/>
      <c r="AY285" s="674"/>
      <c r="AZ285" s="674"/>
      <c r="BA285" s="674"/>
      <c r="BB285" s="674"/>
      <c r="BC285" s="675"/>
      <c r="BD285" s="301" t="s">
        <v>1578</v>
      </c>
      <c r="BS285" s="89" t="s">
        <v>567</v>
      </c>
      <c r="BT285" s="89" t="s">
        <v>568</v>
      </c>
      <c r="BU285" s="90" t="s">
        <v>1582</v>
      </c>
      <c r="BV285" s="87" t="s">
        <v>1576</v>
      </c>
      <c r="DH285" s="7" t="s">
        <v>1587</v>
      </c>
      <c r="DI285" s="7" t="s">
        <v>540</v>
      </c>
      <c r="DJ285" s="7" t="s">
        <v>588</v>
      </c>
      <c r="DK285" s="7" t="s">
        <v>589</v>
      </c>
      <c r="DL285" s="7" t="s">
        <v>587</v>
      </c>
      <c r="DQ285" s="7" t="s">
        <v>1582</v>
      </c>
      <c r="DR285" s="7" t="s">
        <v>1576</v>
      </c>
      <c r="EL285" s="837" t="s">
        <v>1586</v>
      </c>
      <c r="EM285" s="819" t="s">
        <v>1584</v>
      </c>
      <c r="EN285" s="273" t="s">
        <v>1585</v>
      </c>
      <c r="EO285" s="653">
        <v>0.5</v>
      </c>
      <c r="EP285" s="386">
        <v>1</v>
      </c>
      <c r="EQ285" s="275">
        <v>0</v>
      </c>
      <c r="ER285" s="276">
        <v>0.5</v>
      </c>
      <c r="ES285" s="329">
        <v>0.25</v>
      </c>
      <c r="ET285" s="828">
        <v>0.25</v>
      </c>
    </row>
    <row r="286" spans="1:150" ht="50.25" customHeight="1" x14ac:dyDescent="0.2">
      <c r="A286" s="769" t="s">
        <v>103</v>
      </c>
      <c r="B286" s="430" t="s">
        <v>104</v>
      </c>
      <c r="C286" s="431" t="s">
        <v>1452</v>
      </c>
      <c r="D286" s="431"/>
      <c r="E286" s="8" t="s">
        <v>641</v>
      </c>
      <c r="F286" s="281" t="str">
        <f t="shared" si="202"/>
        <v>E4.P_D</v>
      </c>
      <c r="G286" s="454" t="s">
        <v>424</v>
      </c>
      <c r="H286" s="454" t="s">
        <v>589</v>
      </c>
      <c r="I286" s="444"/>
      <c r="J286" s="284" t="s">
        <v>61</v>
      </c>
      <c r="K286" s="285" t="str">
        <f t="shared" si="203"/>
        <v>E4.P_D.MR1</v>
      </c>
      <c r="L286" s="513" t="s">
        <v>568</v>
      </c>
      <c r="M286" s="514" t="s">
        <v>1575</v>
      </c>
      <c r="N286" s="493">
        <v>1</v>
      </c>
      <c r="O286" s="493">
        <v>4</v>
      </c>
      <c r="P286" s="494" t="s">
        <v>1271</v>
      </c>
      <c r="Q286" s="494" t="str">
        <f t="shared" si="204"/>
        <v>E4.P_D.MR1-MP02-2</v>
      </c>
      <c r="R286" s="529" t="s">
        <v>1584</v>
      </c>
      <c r="S286" s="696" t="s">
        <v>1588</v>
      </c>
      <c r="T286" s="531">
        <v>0.7</v>
      </c>
      <c r="U286" s="532">
        <v>1</v>
      </c>
      <c r="V286" s="531" t="s">
        <v>67</v>
      </c>
      <c r="W286" s="533">
        <v>0.5</v>
      </c>
      <c r="X286" s="534">
        <v>0.5</v>
      </c>
      <c r="Y286" s="535">
        <v>0</v>
      </c>
      <c r="Z286" s="536">
        <v>0</v>
      </c>
      <c r="AA286" s="537"/>
      <c r="AB286" s="538"/>
      <c r="AC286" s="538"/>
      <c r="AD286" s="538"/>
      <c r="AE286" s="538"/>
      <c r="AF286" s="538"/>
      <c r="AG286" s="538"/>
      <c r="AH286" s="538"/>
      <c r="AI286" s="538"/>
      <c r="AJ286" s="538"/>
      <c r="AK286" s="538"/>
      <c r="AL286" s="538"/>
      <c r="AM286" s="538"/>
      <c r="AN286" s="538"/>
      <c r="AO286" s="538"/>
      <c r="AP286" s="538"/>
      <c r="AQ286" s="538"/>
      <c r="AR286" s="538"/>
      <c r="AS286" s="538"/>
      <c r="AT286" s="538"/>
      <c r="AU286" s="538"/>
      <c r="AV286" s="538"/>
      <c r="AW286" s="538"/>
      <c r="AX286" s="538"/>
      <c r="AY286" s="538"/>
      <c r="AZ286" s="538"/>
      <c r="BA286" s="538"/>
      <c r="BB286" s="538"/>
      <c r="BC286" s="539"/>
      <c r="BD286" s="301" t="s">
        <v>1578</v>
      </c>
      <c r="BS286" s="89" t="s">
        <v>567</v>
      </c>
      <c r="BT286" s="89" t="s">
        <v>568</v>
      </c>
      <c r="BU286" s="90" t="s">
        <v>1586</v>
      </c>
      <c r="BV286" s="87" t="s">
        <v>1584</v>
      </c>
      <c r="DH286" s="7" t="s">
        <v>1590</v>
      </c>
      <c r="DI286" s="7" t="s">
        <v>540</v>
      </c>
      <c r="DJ286" s="7" t="s">
        <v>588</v>
      </c>
      <c r="DK286" s="7" t="s">
        <v>589</v>
      </c>
      <c r="DL286" s="7" t="s">
        <v>587</v>
      </c>
      <c r="DQ286" s="7" t="s">
        <v>1586</v>
      </c>
      <c r="DR286" s="7" t="s">
        <v>1584</v>
      </c>
      <c r="EL286" s="837" t="s">
        <v>1589</v>
      </c>
      <c r="EM286" s="819" t="s">
        <v>1584</v>
      </c>
      <c r="EN286" s="273" t="s">
        <v>1588</v>
      </c>
      <c r="EO286" s="274">
        <v>0.7</v>
      </c>
      <c r="EP286" s="274">
        <v>1</v>
      </c>
      <c r="EQ286" s="276">
        <v>0.5</v>
      </c>
      <c r="ER286" s="818">
        <v>0.25</v>
      </c>
      <c r="ES286" s="818">
        <v>0.25</v>
      </c>
      <c r="ET286" s="829">
        <v>0</v>
      </c>
    </row>
    <row r="287" spans="1:150" ht="37.5" customHeight="1" x14ac:dyDescent="0.2">
      <c r="A287" s="769" t="s">
        <v>103</v>
      </c>
      <c r="B287" s="430" t="s">
        <v>104</v>
      </c>
      <c r="C287" s="431" t="s">
        <v>1452</v>
      </c>
      <c r="D287" s="431"/>
      <c r="E287" s="8" t="s">
        <v>641</v>
      </c>
      <c r="F287" s="281" t="str">
        <f t="shared" si="202"/>
        <v>E4.P_D</v>
      </c>
      <c r="G287" s="454" t="s">
        <v>424</v>
      </c>
      <c r="H287" s="454" t="s">
        <v>589</v>
      </c>
      <c r="I287" s="444"/>
      <c r="J287" s="284" t="s">
        <v>61</v>
      </c>
      <c r="K287" s="285" t="str">
        <f t="shared" si="203"/>
        <v>E4.P_D.MR1</v>
      </c>
      <c r="L287" s="513" t="s">
        <v>568</v>
      </c>
      <c r="M287" s="514" t="s">
        <v>1575</v>
      </c>
      <c r="N287" s="493">
        <v>1</v>
      </c>
      <c r="O287" s="493">
        <v>4</v>
      </c>
      <c r="P287" s="494" t="s">
        <v>99</v>
      </c>
      <c r="Q287" s="494" t="str">
        <f t="shared" si="204"/>
        <v>E4.P_D.MR1-MP03-1</v>
      </c>
      <c r="R287" s="629" t="s">
        <v>1591</v>
      </c>
      <c r="S287" s="530" t="s">
        <v>1531</v>
      </c>
      <c r="T287" s="741">
        <v>0.5</v>
      </c>
      <c r="U287" s="672">
        <v>1</v>
      </c>
      <c r="V287" s="671" t="s">
        <v>67</v>
      </c>
      <c r="W287" s="546">
        <v>0.25</v>
      </c>
      <c r="X287" s="547">
        <v>0.25</v>
      </c>
      <c r="Y287" s="546">
        <v>0.25</v>
      </c>
      <c r="Z287" s="548">
        <v>0.25</v>
      </c>
      <c r="AA287" s="673"/>
      <c r="AB287" s="674"/>
      <c r="AC287" s="674"/>
      <c r="AD287" s="674"/>
      <c r="AE287" s="674"/>
      <c r="AF287" s="674"/>
      <c r="AG287" s="674"/>
      <c r="AH287" s="674"/>
      <c r="AI287" s="674"/>
      <c r="AJ287" s="674"/>
      <c r="AK287" s="674"/>
      <c r="AL287" s="674"/>
      <c r="AM287" s="674"/>
      <c r="AN287" s="674"/>
      <c r="AO287" s="674"/>
      <c r="AP287" s="674"/>
      <c r="AQ287" s="674"/>
      <c r="AR287" s="674"/>
      <c r="AS287" s="674"/>
      <c r="AT287" s="674"/>
      <c r="AU287" s="674"/>
      <c r="AV287" s="674"/>
      <c r="AW287" s="674"/>
      <c r="AX287" s="674"/>
      <c r="AY287" s="674"/>
      <c r="AZ287" s="674"/>
      <c r="BA287" s="674"/>
      <c r="BB287" s="674"/>
      <c r="BC287" s="675"/>
      <c r="BD287" s="301" t="s">
        <v>1578</v>
      </c>
      <c r="BS287" s="89" t="s">
        <v>567</v>
      </c>
      <c r="BT287" s="89" t="s">
        <v>568</v>
      </c>
      <c r="BU287" s="90" t="s">
        <v>1589</v>
      </c>
      <c r="BV287" s="87" t="s">
        <v>1584</v>
      </c>
      <c r="DH287" s="7" t="s">
        <v>1593</v>
      </c>
      <c r="DI287" s="7" t="s">
        <v>540</v>
      </c>
      <c r="DJ287" s="7" t="s">
        <v>588</v>
      </c>
      <c r="DK287" s="7" t="s">
        <v>589</v>
      </c>
      <c r="DL287" s="7" t="s">
        <v>587</v>
      </c>
      <c r="DQ287" s="7" t="s">
        <v>1589</v>
      </c>
      <c r="DR287" s="7" t="s">
        <v>1584</v>
      </c>
      <c r="EL287" s="837" t="s">
        <v>1592</v>
      </c>
      <c r="EM287" s="318" t="s">
        <v>1591</v>
      </c>
      <c r="EN287" s="274" t="s">
        <v>1531</v>
      </c>
      <c r="EO287" s="653">
        <v>0.5</v>
      </c>
      <c r="EP287" s="386">
        <v>1</v>
      </c>
      <c r="EQ287" s="329">
        <v>0.25</v>
      </c>
      <c r="ER287" s="329">
        <v>0.25</v>
      </c>
      <c r="ES287" s="329">
        <v>0.25</v>
      </c>
      <c r="ET287" s="828">
        <v>0.25</v>
      </c>
    </row>
    <row r="288" spans="1:150" ht="37.5" customHeight="1" x14ac:dyDescent="0.2">
      <c r="A288" s="769" t="s">
        <v>103</v>
      </c>
      <c r="B288" s="430" t="s">
        <v>104</v>
      </c>
      <c r="C288" s="431" t="s">
        <v>1452</v>
      </c>
      <c r="D288" s="431"/>
      <c r="E288" s="8" t="s">
        <v>641</v>
      </c>
      <c r="F288" s="281" t="str">
        <f t="shared" si="202"/>
        <v>E4.P_D</v>
      </c>
      <c r="G288" s="454" t="s">
        <v>424</v>
      </c>
      <c r="H288" s="454" t="s">
        <v>589</v>
      </c>
      <c r="I288" s="444"/>
      <c r="J288" s="284" t="s">
        <v>61</v>
      </c>
      <c r="K288" s="285" t="str">
        <f t="shared" si="203"/>
        <v>E4.P_D.MR1</v>
      </c>
      <c r="L288" s="513" t="s">
        <v>568</v>
      </c>
      <c r="M288" s="514" t="s">
        <v>1575</v>
      </c>
      <c r="N288" s="493">
        <v>1</v>
      </c>
      <c r="O288" s="493">
        <v>4</v>
      </c>
      <c r="P288" s="494" t="s">
        <v>112</v>
      </c>
      <c r="Q288" s="494" t="str">
        <f t="shared" si="204"/>
        <v>E4.P_D.MR1-MP04-1</v>
      </c>
      <c r="R288" s="529" t="s">
        <v>1594</v>
      </c>
      <c r="S288" s="696" t="s">
        <v>1595</v>
      </c>
      <c r="T288" s="671">
        <v>1</v>
      </c>
      <c r="U288" s="672">
        <v>4</v>
      </c>
      <c r="V288" s="671" t="s">
        <v>67</v>
      </c>
      <c r="W288" s="535">
        <v>1</v>
      </c>
      <c r="X288" s="676">
        <v>1</v>
      </c>
      <c r="Y288" s="535">
        <v>1</v>
      </c>
      <c r="Z288" s="536">
        <v>1</v>
      </c>
      <c r="AA288" s="673"/>
      <c r="AB288" s="674"/>
      <c r="AC288" s="674"/>
      <c r="AD288" s="674"/>
      <c r="AE288" s="674"/>
      <c r="AF288" s="674"/>
      <c r="AG288" s="674"/>
      <c r="AH288" s="674"/>
      <c r="AI288" s="674"/>
      <c r="AJ288" s="674"/>
      <c r="AK288" s="674"/>
      <c r="AL288" s="674"/>
      <c r="AM288" s="674"/>
      <c r="AN288" s="674"/>
      <c r="AO288" s="674"/>
      <c r="AP288" s="674"/>
      <c r="AQ288" s="674"/>
      <c r="AR288" s="674"/>
      <c r="AS288" s="674"/>
      <c r="AT288" s="674"/>
      <c r="AU288" s="674"/>
      <c r="AV288" s="674"/>
      <c r="AW288" s="674"/>
      <c r="AX288" s="674"/>
      <c r="AY288" s="674"/>
      <c r="AZ288" s="674"/>
      <c r="BA288" s="674"/>
      <c r="BB288" s="674"/>
      <c r="BC288" s="675"/>
      <c r="BD288" s="301" t="s">
        <v>1578</v>
      </c>
      <c r="BS288" s="89" t="s">
        <v>567</v>
      </c>
      <c r="BT288" s="89" t="s">
        <v>568</v>
      </c>
      <c r="BU288" s="90" t="s">
        <v>1592</v>
      </c>
      <c r="BV288" s="87" t="s">
        <v>1591</v>
      </c>
      <c r="DH288" s="7" t="s">
        <v>1597</v>
      </c>
      <c r="DI288" s="7" t="s">
        <v>540</v>
      </c>
      <c r="DJ288" s="7" t="s">
        <v>588</v>
      </c>
      <c r="DK288" s="7" t="s">
        <v>589</v>
      </c>
      <c r="DL288" s="7" t="s">
        <v>587</v>
      </c>
      <c r="DQ288" s="7" t="s">
        <v>1592</v>
      </c>
      <c r="DR288" s="7" t="s">
        <v>1591</v>
      </c>
      <c r="EL288" s="837" t="s">
        <v>1596</v>
      </c>
      <c r="EM288" s="819" t="s">
        <v>1594</v>
      </c>
      <c r="EN288" s="273" t="s">
        <v>1595</v>
      </c>
      <c r="EO288" s="386">
        <v>1</v>
      </c>
      <c r="EP288" s="386">
        <v>4</v>
      </c>
      <c r="EQ288" s="275">
        <v>1</v>
      </c>
      <c r="ER288" s="275">
        <v>1</v>
      </c>
      <c r="ES288" s="275">
        <v>1</v>
      </c>
      <c r="ET288" s="829">
        <v>1</v>
      </c>
    </row>
    <row r="289" spans="1:150" ht="35.25" customHeight="1" x14ac:dyDescent="0.2">
      <c r="A289" s="769" t="s">
        <v>103</v>
      </c>
      <c r="B289" s="430" t="s">
        <v>104</v>
      </c>
      <c r="C289" s="431" t="s">
        <v>1452</v>
      </c>
      <c r="D289" s="431"/>
      <c r="E289" s="8" t="s">
        <v>641</v>
      </c>
      <c r="F289" s="281" t="str">
        <f t="shared" si="202"/>
        <v>E4.P_D</v>
      </c>
      <c r="G289" s="454" t="s">
        <v>424</v>
      </c>
      <c r="H289" s="454" t="s">
        <v>589</v>
      </c>
      <c r="I289" s="444"/>
      <c r="J289" s="284" t="s">
        <v>61</v>
      </c>
      <c r="K289" s="285" t="str">
        <f t="shared" si="203"/>
        <v>E4.P_D.MR1</v>
      </c>
      <c r="L289" s="513" t="s">
        <v>568</v>
      </c>
      <c r="M289" s="514" t="s">
        <v>1575</v>
      </c>
      <c r="N289" s="493">
        <v>1</v>
      </c>
      <c r="O289" s="493">
        <v>4</v>
      </c>
      <c r="P289" s="494" t="s">
        <v>1364</v>
      </c>
      <c r="Q289" s="494" t="str">
        <f t="shared" si="204"/>
        <v>E4.P_D.MR1-MP04-2</v>
      </c>
      <c r="R289" s="529" t="s">
        <v>1594</v>
      </c>
      <c r="S289" s="696" t="s">
        <v>1598</v>
      </c>
      <c r="T289" s="671">
        <v>1</v>
      </c>
      <c r="U289" s="672">
        <v>4</v>
      </c>
      <c r="V289" s="671" t="s">
        <v>67</v>
      </c>
      <c r="W289" s="535">
        <v>1</v>
      </c>
      <c r="X289" s="676">
        <v>1</v>
      </c>
      <c r="Y289" s="535">
        <v>1</v>
      </c>
      <c r="Z289" s="536">
        <v>1</v>
      </c>
      <c r="AA289" s="673"/>
      <c r="AB289" s="674"/>
      <c r="AC289" s="674"/>
      <c r="AD289" s="674"/>
      <c r="AE289" s="674"/>
      <c r="AF289" s="674"/>
      <c r="AG289" s="674"/>
      <c r="AH289" s="674"/>
      <c r="AI289" s="674"/>
      <c r="AJ289" s="674"/>
      <c r="AK289" s="674"/>
      <c r="AL289" s="674"/>
      <c r="AM289" s="674"/>
      <c r="AN289" s="674"/>
      <c r="AO289" s="674"/>
      <c r="AP289" s="674"/>
      <c r="AQ289" s="674"/>
      <c r="AR289" s="674"/>
      <c r="AS289" s="674"/>
      <c r="AT289" s="674"/>
      <c r="AU289" s="674"/>
      <c r="AV289" s="674"/>
      <c r="AW289" s="674"/>
      <c r="AX289" s="674"/>
      <c r="AY289" s="674"/>
      <c r="AZ289" s="674"/>
      <c r="BA289" s="674"/>
      <c r="BB289" s="674"/>
      <c r="BC289" s="675"/>
      <c r="BD289" s="301" t="s">
        <v>1578</v>
      </c>
      <c r="BS289" s="89" t="s">
        <v>567</v>
      </c>
      <c r="BT289" s="89" t="s">
        <v>568</v>
      </c>
      <c r="BU289" s="90" t="s">
        <v>1596</v>
      </c>
      <c r="BV289" s="87" t="s">
        <v>1594</v>
      </c>
      <c r="DH289" s="7" t="s">
        <v>1600</v>
      </c>
      <c r="DI289" s="7" t="s">
        <v>540</v>
      </c>
      <c r="DJ289" s="7" t="s">
        <v>588</v>
      </c>
      <c r="DK289" s="7" t="s">
        <v>589</v>
      </c>
      <c r="DL289" s="7" t="s">
        <v>587</v>
      </c>
      <c r="DQ289" s="7" t="s">
        <v>1596</v>
      </c>
      <c r="DR289" s="7" t="s">
        <v>1594</v>
      </c>
      <c r="EL289" s="837" t="s">
        <v>1599</v>
      </c>
      <c r="EM289" s="819" t="s">
        <v>1594</v>
      </c>
      <c r="EN289" s="273" t="s">
        <v>1598</v>
      </c>
      <c r="EO289" s="386">
        <v>1</v>
      </c>
      <c r="EP289" s="386">
        <v>4</v>
      </c>
      <c r="EQ289" s="275">
        <v>1</v>
      </c>
      <c r="ER289" s="275">
        <v>1</v>
      </c>
      <c r="ES289" s="275">
        <v>1</v>
      </c>
      <c r="ET289" s="829">
        <v>1</v>
      </c>
    </row>
    <row r="290" spans="1:150" ht="48.75" customHeight="1" x14ac:dyDescent="0.2">
      <c r="A290" s="769" t="s">
        <v>103</v>
      </c>
      <c r="B290" s="430" t="s">
        <v>104</v>
      </c>
      <c r="C290" s="431" t="s">
        <v>1452</v>
      </c>
      <c r="D290" s="431"/>
      <c r="E290" s="8" t="s">
        <v>641</v>
      </c>
      <c r="F290" s="281" t="str">
        <f t="shared" si="202"/>
        <v>E4.P_D</v>
      </c>
      <c r="G290" s="454" t="s">
        <v>424</v>
      </c>
      <c r="H290" s="454" t="s">
        <v>589</v>
      </c>
      <c r="I290" s="444"/>
      <c r="J290" s="284" t="s">
        <v>61</v>
      </c>
      <c r="K290" s="285" t="str">
        <f t="shared" si="203"/>
        <v>E4.P_D.MR1</v>
      </c>
      <c r="L290" s="513" t="s">
        <v>568</v>
      </c>
      <c r="M290" s="514" t="s">
        <v>1575</v>
      </c>
      <c r="N290" s="493">
        <v>1</v>
      </c>
      <c r="O290" s="493">
        <v>4</v>
      </c>
      <c r="P290" s="494" t="s">
        <v>122</v>
      </c>
      <c r="Q290" s="494" t="str">
        <f t="shared" si="204"/>
        <v>E4.P_D.MR1-MP05-1</v>
      </c>
      <c r="R290" s="529" t="s">
        <v>1601</v>
      </c>
      <c r="S290" s="696" t="s">
        <v>1602</v>
      </c>
      <c r="T290" s="671">
        <v>1</v>
      </c>
      <c r="U290" s="672">
        <v>4</v>
      </c>
      <c r="V290" s="671" t="s">
        <v>67</v>
      </c>
      <c r="W290" s="535">
        <v>1</v>
      </c>
      <c r="X290" s="676">
        <v>1</v>
      </c>
      <c r="Y290" s="535">
        <v>1</v>
      </c>
      <c r="Z290" s="536">
        <v>1</v>
      </c>
      <c r="AA290" s="673"/>
      <c r="AB290" s="674"/>
      <c r="AC290" s="674"/>
      <c r="AD290" s="674"/>
      <c r="AE290" s="674"/>
      <c r="AF290" s="674"/>
      <c r="AG290" s="674"/>
      <c r="AH290" s="674"/>
      <c r="AI290" s="674"/>
      <c r="AJ290" s="674"/>
      <c r="AK290" s="674"/>
      <c r="AL290" s="674"/>
      <c r="AM290" s="674"/>
      <c r="AN290" s="674"/>
      <c r="AO290" s="674"/>
      <c r="AP290" s="674"/>
      <c r="AQ290" s="674"/>
      <c r="AR290" s="674"/>
      <c r="AS290" s="674"/>
      <c r="AT290" s="674"/>
      <c r="AU290" s="674"/>
      <c r="AV290" s="674"/>
      <c r="AW290" s="674"/>
      <c r="AX290" s="674"/>
      <c r="AY290" s="674"/>
      <c r="AZ290" s="674"/>
      <c r="BA290" s="674"/>
      <c r="BB290" s="674"/>
      <c r="BC290" s="675"/>
      <c r="BD290" s="301" t="s">
        <v>1578</v>
      </c>
      <c r="BS290" s="89" t="s">
        <v>567</v>
      </c>
      <c r="BT290" s="89" t="s">
        <v>568</v>
      </c>
      <c r="BU290" s="90" t="s">
        <v>1599</v>
      </c>
      <c r="BV290" s="87" t="s">
        <v>1594</v>
      </c>
      <c r="DH290" s="7" t="s">
        <v>1604</v>
      </c>
      <c r="DI290" s="7" t="s">
        <v>540</v>
      </c>
      <c r="DJ290" s="7" t="s">
        <v>588</v>
      </c>
      <c r="DK290" s="7" t="s">
        <v>589</v>
      </c>
      <c r="DL290" s="7" t="s">
        <v>587</v>
      </c>
      <c r="DQ290" s="7" t="s">
        <v>1599</v>
      </c>
      <c r="DR290" s="7" t="s">
        <v>1594</v>
      </c>
      <c r="EL290" s="837" t="s">
        <v>1603</v>
      </c>
      <c r="EM290" s="819" t="s">
        <v>1601</v>
      </c>
      <c r="EN290" s="273" t="s">
        <v>1602</v>
      </c>
      <c r="EO290" s="386">
        <v>1</v>
      </c>
      <c r="EP290" s="386">
        <v>4</v>
      </c>
      <c r="EQ290" s="275">
        <v>1</v>
      </c>
      <c r="ER290" s="275">
        <v>1</v>
      </c>
      <c r="ES290" s="275">
        <v>1</v>
      </c>
      <c r="ET290" s="829">
        <v>1</v>
      </c>
    </row>
    <row r="291" spans="1:150" ht="47.25" customHeight="1" x14ac:dyDescent="0.2">
      <c r="A291" s="769" t="s">
        <v>103</v>
      </c>
      <c r="B291" s="430" t="s">
        <v>104</v>
      </c>
      <c r="C291" s="431" t="s">
        <v>1452</v>
      </c>
      <c r="D291" s="431"/>
      <c r="E291" s="8" t="s">
        <v>641</v>
      </c>
      <c r="F291" s="281" t="str">
        <f t="shared" si="202"/>
        <v>E4.P_D</v>
      </c>
      <c r="G291" s="454" t="s">
        <v>424</v>
      </c>
      <c r="H291" s="454" t="s">
        <v>589</v>
      </c>
      <c r="I291" s="444"/>
      <c r="J291" s="284" t="s">
        <v>61</v>
      </c>
      <c r="K291" s="285" t="str">
        <f t="shared" si="203"/>
        <v>E4.P_D.MR1</v>
      </c>
      <c r="L291" s="513" t="s">
        <v>568</v>
      </c>
      <c r="M291" s="514" t="s">
        <v>1575</v>
      </c>
      <c r="N291" s="493">
        <v>1</v>
      </c>
      <c r="O291" s="493">
        <v>4</v>
      </c>
      <c r="P291" s="494" t="s">
        <v>1415</v>
      </c>
      <c r="Q291" s="494" t="str">
        <f t="shared" si="204"/>
        <v>E4.P_D.MR1-MP05-2</v>
      </c>
      <c r="R291" s="529" t="s">
        <v>1601</v>
      </c>
      <c r="S291" s="696" t="s">
        <v>1605</v>
      </c>
      <c r="T291" s="671">
        <v>1</v>
      </c>
      <c r="U291" s="672">
        <v>4</v>
      </c>
      <c r="V291" s="671" t="s">
        <v>67</v>
      </c>
      <c r="W291" s="535">
        <v>1</v>
      </c>
      <c r="X291" s="676">
        <v>1</v>
      </c>
      <c r="Y291" s="535">
        <v>1</v>
      </c>
      <c r="Z291" s="536">
        <v>1</v>
      </c>
      <c r="AA291" s="673"/>
      <c r="AB291" s="674"/>
      <c r="AC291" s="674"/>
      <c r="AD291" s="674"/>
      <c r="AE291" s="674"/>
      <c r="AF291" s="674"/>
      <c r="AG291" s="674"/>
      <c r="AH291" s="674"/>
      <c r="AI291" s="674"/>
      <c r="AJ291" s="674"/>
      <c r="AK291" s="674"/>
      <c r="AL291" s="674"/>
      <c r="AM291" s="674"/>
      <c r="AN291" s="674"/>
      <c r="AO291" s="674"/>
      <c r="AP291" s="674"/>
      <c r="AQ291" s="674"/>
      <c r="AR291" s="674"/>
      <c r="AS291" s="674"/>
      <c r="AT291" s="674"/>
      <c r="AU291" s="674"/>
      <c r="AV291" s="674"/>
      <c r="AW291" s="674"/>
      <c r="AX291" s="674"/>
      <c r="AY291" s="674"/>
      <c r="AZ291" s="674"/>
      <c r="BA291" s="674"/>
      <c r="BB291" s="674"/>
      <c r="BC291" s="675"/>
      <c r="BD291" s="301" t="s">
        <v>1578</v>
      </c>
      <c r="BS291" s="89" t="s">
        <v>567</v>
      </c>
      <c r="BT291" s="89" t="s">
        <v>568</v>
      </c>
      <c r="BU291" s="90" t="s">
        <v>1603</v>
      </c>
      <c r="BV291" s="87" t="s">
        <v>1601</v>
      </c>
      <c r="DH291" s="7" t="s">
        <v>1607</v>
      </c>
      <c r="DI291" s="7" t="s">
        <v>540</v>
      </c>
      <c r="DJ291" s="7" t="s">
        <v>588</v>
      </c>
      <c r="DK291" s="7" t="s">
        <v>589</v>
      </c>
      <c r="DL291" s="7" t="s">
        <v>587</v>
      </c>
      <c r="DQ291" s="7" t="s">
        <v>1603</v>
      </c>
      <c r="DR291" s="7" t="s">
        <v>1601</v>
      </c>
      <c r="EL291" s="837" t="s">
        <v>1606</v>
      </c>
      <c r="EM291" s="819" t="s">
        <v>1601</v>
      </c>
      <c r="EN291" s="273" t="s">
        <v>1605</v>
      </c>
      <c r="EO291" s="386">
        <v>1</v>
      </c>
      <c r="EP291" s="386">
        <v>4</v>
      </c>
      <c r="EQ291" s="275">
        <v>1</v>
      </c>
      <c r="ER291" s="275">
        <v>1</v>
      </c>
      <c r="ES291" s="275">
        <v>1</v>
      </c>
      <c r="ET291" s="829">
        <v>1</v>
      </c>
    </row>
    <row r="292" spans="1:150" ht="50.25" customHeight="1" x14ac:dyDescent="0.2">
      <c r="A292" s="769" t="s">
        <v>103</v>
      </c>
      <c r="B292" s="430" t="s">
        <v>104</v>
      </c>
      <c r="C292" s="431" t="s">
        <v>1452</v>
      </c>
      <c r="D292" s="431"/>
      <c r="E292" s="8" t="s">
        <v>641</v>
      </c>
      <c r="F292" s="281" t="str">
        <f t="shared" si="202"/>
        <v>E4.P_D</v>
      </c>
      <c r="G292" s="454" t="s">
        <v>424</v>
      </c>
      <c r="H292" s="454" t="s">
        <v>589</v>
      </c>
      <c r="I292" s="444"/>
      <c r="J292" s="284" t="s">
        <v>61</v>
      </c>
      <c r="K292" s="285" t="str">
        <f t="shared" si="203"/>
        <v>E4.P_D.MR1</v>
      </c>
      <c r="L292" s="513" t="s">
        <v>568</v>
      </c>
      <c r="M292" s="514" t="s">
        <v>1575</v>
      </c>
      <c r="N292" s="493">
        <v>1</v>
      </c>
      <c r="O292" s="493">
        <v>4</v>
      </c>
      <c r="P292" s="494" t="s">
        <v>132</v>
      </c>
      <c r="Q292" s="494" t="str">
        <f t="shared" si="204"/>
        <v>E4.P_D.MR1-MP06-1</v>
      </c>
      <c r="R292" s="529" t="s">
        <v>1608</v>
      </c>
      <c r="S292" s="696" t="s">
        <v>1609</v>
      </c>
      <c r="T292" s="741">
        <v>0.5</v>
      </c>
      <c r="U292" s="672">
        <v>1</v>
      </c>
      <c r="V292" s="671" t="s">
        <v>67</v>
      </c>
      <c r="W292" s="546">
        <v>0.25</v>
      </c>
      <c r="X292" s="547">
        <v>0.25</v>
      </c>
      <c r="Y292" s="546">
        <v>0.25</v>
      </c>
      <c r="Z292" s="548">
        <v>0.25</v>
      </c>
      <c r="AA292" s="673"/>
      <c r="AB292" s="674"/>
      <c r="AC292" s="674"/>
      <c r="AD292" s="674"/>
      <c r="AE292" s="674"/>
      <c r="AF292" s="674"/>
      <c r="AG292" s="674"/>
      <c r="AH292" s="674"/>
      <c r="AI292" s="674"/>
      <c r="AJ292" s="674"/>
      <c r="AK292" s="674"/>
      <c r="AL292" s="674"/>
      <c r="AM292" s="674"/>
      <c r="AN292" s="674"/>
      <c r="AO292" s="674"/>
      <c r="AP292" s="674"/>
      <c r="AQ292" s="674"/>
      <c r="AR292" s="674"/>
      <c r="AS292" s="674"/>
      <c r="AT292" s="674"/>
      <c r="AU292" s="674"/>
      <c r="AV292" s="674"/>
      <c r="AW292" s="674"/>
      <c r="AX292" s="674"/>
      <c r="AY292" s="674"/>
      <c r="AZ292" s="674"/>
      <c r="BA292" s="674"/>
      <c r="BB292" s="674"/>
      <c r="BC292" s="675"/>
      <c r="BD292" s="301" t="s">
        <v>1578</v>
      </c>
      <c r="BS292" s="89" t="s">
        <v>567</v>
      </c>
      <c r="BT292" s="89" t="s">
        <v>568</v>
      </c>
      <c r="BU292" s="90" t="s">
        <v>1606</v>
      </c>
      <c r="BV292" s="87" t="s">
        <v>1601</v>
      </c>
      <c r="DH292" s="7" t="s">
        <v>1611</v>
      </c>
      <c r="DI292" s="7" t="s">
        <v>540</v>
      </c>
      <c r="DJ292" s="7" t="s">
        <v>588</v>
      </c>
      <c r="DK292" s="7" t="s">
        <v>589</v>
      </c>
      <c r="DL292" s="7" t="s">
        <v>587</v>
      </c>
      <c r="DQ292" s="7" t="s">
        <v>1606</v>
      </c>
      <c r="DR292" s="7" t="s">
        <v>1601</v>
      </c>
      <c r="EL292" s="837" t="s">
        <v>1610</v>
      </c>
      <c r="EM292" s="819" t="s">
        <v>1608</v>
      </c>
      <c r="EN292" s="273" t="s">
        <v>1609</v>
      </c>
      <c r="EO292" s="653">
        <v>0.5</v>
      </c>
      <c r="EP292" s="386">
        <v>1</v>
      </c>
      <c r="EQ292" s="329">
        <v>0.25</v>
      </c>
      <c r="ER292" s="329">
        <v>0.25</v>
      </c>
      <c r="ES292" s="329">
        <v>0.25</v>
      </c>
      <c r="ET292" s="828">
        <v>0.25</v>
      </c>
    </row>
    <row r="293" spans="1:150" ht="47.25" customHeight="1" x14ac:dyDescent="0.2">
      <c r="A293" s="769" t="s">
        <v>103</v>
      </c>
      <c r="B293" s="430" t="s">
        <v>104</v>
      </c>
      <c r="C293" s="431" t="s">
        <v>1452</v>
      </c>
      <c r="D293" s="431"/>
      <c r="E293" s="8" t="s">
        <v>641</v>
      </c>
      <c r="F293" s="281" t="str">
        <f t="shared" si="202"/>
        <v>E4.P_D</v>
      </c>
      <c r="G293" s="454" t="s">
        <v>424</v>
      </c>
      <c r="H293" s="454" t="s">
        <v>589</v>
      </c>
      <c r="I293" s="444"/>
      <c r="J293" s="284" t="s">
        <v>61</v>
      </c>
      <c r="K293" s="285" t="str">
        <f t="shared" si="203"/>
        <v>E4.P_D.MR1</v>
      </c>
      <c r="L293" s="513" t="s">
        <v>568</v>
      </c>
      <c r="M293" s="514" t="s">
        <v>1575</v>
      </c>
      <c r="N293" s="493">
        <v>1</v>
      </c>
      <c r="O293" s="493">
        <v>4</v>
      </c>
      <c r="P293" s="494" t="s">
        <v>1380</v>
      </c>
      <c r="Q293" s="494" t="str">
        <f t="shared" si="204"/>
        <v>E4.P_D.MR1-MP06-2</v>
      </c>
      <c r="R293" s="529" t="s">
        <v>1612</v>
      </c>
      <c r="S293" s="696" t="s">
        <v>1613</v>
      </c>
      <c r="T293" s="741">
        <v>0.5</v>
      </c>
      <c r="U293" s="672">
        <v>1</v>
      </c>
      <c r="V293" s="671" t="s">
        <v>67</v>
      </c>
      <c r="W293" s="546">
        <v>0.25</v>
      </c>
      <c r="X293" s="547">
        <v>0.25</v>
      </c>
      <c r="Y293" s="546">
        <v>0.25</v>
      </c>
      <c r="Z293" s="548">
        <v>0.25</v>
      </c>
      <c r="AA293" s="673"/>
      <c r="AB293" s="674"/>
      <c r="AC293" s="674"/>
      <c r="AD293" s="674"/>
      <c r="AE293" s="674"/>
      <c r="AF293" s="674"/>
      <c r="AG293" s="674"/>
      <c r="AH293" s="674"/>
      <c r="AI293" s="674"/>
      <c r="AJ293" s="674"/>
      <c r="AK293" s="674"/>
      <c r="AL293" s="674"/>
      <c r="AM293" s="674"/>
      <c r="AN293" s="674"/>
      <c r="AO293" s="674"/>
      <c r="AP293" s="674"/>
      <c r="AQ293" s="674"/>
      <c r="AR293" s="674"/>
      <c r="AS293" s="674"/>
      <c r="AT293" s="674"/>
      <c r="AU293" s="674"/>
      <c r="AV293" s="674"/>
      <c r="AW293" s="674"/>
      <c r="AX293" s="674"/>
      <c r="AY293" s="674"/>
      <c r="AZ293" s="674"/>
      <c r="BA293" s="674"/>
      <c r="BB293" s="674"/>
      <c r="BC293" s="675"/>
      <c r="BD293" s="301" t="s">
        <v>1578</v>
      </c>
      <c r="BS293" s="89" t="s">
        <v>567</v>
      </c>
      <c r="BT293" s="89" t="s">
        <v>568</v>
      </c>
      <c r="BU293" s="90" t="s">
        <v>1610</v>
      </c>
      <c r="BV293" s="87" t="s">
        <v>1608</v>
      </c>
      <c r="DH293" s="7" t="s">
        <v>1615</v>
      </c>
      <c r="DI293" s="7" t="s">
        <v>540</v>
      </c>
      <c r="DJ293" s="7" t="s">
        <v>588</v>
      </c>
      <c r="DK293" s="7" t="s">
        <v>589</v>
      </c>
      <c r="DL293" s="7" t="s">
        <v>587</v>
      </c>
      <c r="DQ293" s="7" t="s">
        <v>1610</v>
      </c>
      <c r="DR293" s="7" t="s">
        <v>1608</v>
      </c>
      <c r="EL293" s="837" t="s">
        <v>1614</v>
      </c>
      <c r="EM293" s="819" t="s">
        <v>1612</v>
      </c>
      <c r="EN293" s="273" t="s">
        <v>1613</v>
      </c>
      <c r="EO293" s="653">
        <v>0.5</v>
      </c>
      <c r="EP293" s="386">
        <v>1</v>
      </c>
      <c r="EQ293" s="329">
        <v>0.25</v>
      </c>
      <c r="ER293" s="329">
        <v>0.25</v>
      </c>
      <c r="ES293" s="329">
        <v>0.25</v>
      </c>
      <c r="ET293" s="828">
        <v>0.25</v>
      </c>
    </row>
    <row r="294" spans="1:150" ht="46.5" customHeight="1" thickBot="1" x14ac:dyDescent="0.25">
      <c r="A294" s="769" t="s">
        <v>103</v>
      </c>
      <c r="B294" s="430" t="s">
        <v>104</v>
      </c>
      <c r="C294" s="431" t="s">
        <v>1452</v>
      </c>
      <c r="D294" s="431"/>
      <c r="E294" s="8" t="s">
        <v>641</v>
      </c>
      <c r="F294" s="281" t="str">
        <f t="shared" si="202"/>
        <v>E4.P_D</v>
      </c>
      <c r="G294" s="454" t="s">
        <v>424</v>
      </c>
      <c r="H294" s="454" t="s">
        <v>589</v>
      </c>
      <c r="I294" s="448"/>
      <c r="J294" s="341" t="s">
        <v>61</v>
      </c>
      <c r="K294" s="401" t="str">
        <f t="shared" si="203"/>
        <v>E4.P_D.MR1</v>
      </c>
      <c r="L294" s="549" t="s">
        <v>568</v>
      </c>
      <c r="M294" s="550" t="s">
        <v>1575</v>
      </c>
      <c r="N294" s="499">
        <v>1</v>
      </c>
      <c r="O294" s="499">
        <v>4</v>
      </c>
      <c r="P294" s="788" t="s">
        <v>142</v>
      </c>
      <c r="Q294" s="788" t="str">
        <f t="shared" si="204"/>
        <v>E4.P_D.MR1-MP07-1</v>
      </c>
      <c r="R294" s="630" t="s">
        <v>1616</v>
      </c>
      <c r="S294" s="553" t="s">
        <v>1617</v>
      </c>
      <c r="T294" s="678">
        <v>0</v>
      </c>
      <c r="U294" s="679">
        <v>1</v>
      </c>
      <c r="V294" s="678" t="s">
        <v>67</v>
      </c>
      <c r="W294" s="556">
        <v>0</v>
      </c>
      <c r="X294" s="557">
        <v>1</v>
      </c>
      <c r="Y294" s="556">
        <v>0</v>
      </c>
      <c r="Z294" s="558">
        <v>0</v>
      </c>
      <c r="AA294" s="673"/>
      <c r="AB294" s="674"/>
      <c r="AC294" s="674"/>
      <c r="AD294" s="674"/>
      <c r="AE294" s="674"/>
      <c r="AF294" s="674"/>
      <c r="AG294" s="674"/>
      <c r="AH294" s="674"/>
      <c r="AI294" s="674"/>
      <c r="AJ294" s="674"/>
      <c r="AK294" s="674"/>
      <c r="AL294" s="674"/>
      <c r="AM294" s="674"/>
      <c r="AN294" s="674"/>
      <c r="AO294" s="674"/>
      <c r="AP294" s="674"/>
      <c r="AQ294" s="674"/>
      <c r="AR294" s="674"/>
      <c r="AS294" s="674"/>
      <c r="AT294" s="674"/>
      <c r="AU294" s="674"/>
      <c r="AV294" s="674"/>
      <c r="AW294" s="674"/>
      <c r="AX294" s="674"/>
      <c r="AY294" s="674"/>
      <c r="AZ294" s="674"/>
      <c r="BA294" s="674"/>
      <c r="BB294" s="674"/>
      <c r="BC294" s="675"/>
      <c r="BD294" s="301" t="s">
        <v>1578</v>
      </c>
      <c r="BS294" s="89" t="s">
        <v>567</v>
      </c>
      <c r="BT294" s="89" t="s">
        <v>568</v>
      </c>
      <c r="BU294" s="90" t="s">
        <v>1614</v>
      </c>
      <c r="BV294" s="87" t="s">
        <v>1612</v>
      </c>
      <c r="DH294" s="7" t="s">
        <v>1619</v>
      </c>
      <c r="DI294" s="7" t="s">
        <v>540</v>
      </c>
      <c r="DJ294" s="7" t="s">
        <v>588</v>
      </c>
      <c r="DK294" s="7" t="s">
        <v>589</v>
      </c>
      <c r="DL294" s="7" t="s">
        <v>587</v>
      </c>
      <c r="DQ294" s="7" t="s">
        <v>1614</v>
      </c>
      <c r="DR294" s="7" t="s">
        <v>1612</v>
      </c>
      <c r="EL294" s="837" t="s">
        <v>1618</v>
      </c>
      <c r="EM294" s="318" t="s">
        <v>1616</v>
      </c>
      <c r="EN294" s="274" t="s">
        <v>1617</v>
      </c>
      <c r="EO294" s="386">
        <v>0</v>
      </c>
      <c r="EP294" s="386">
        <v>1</v>
      </c>
      <c r="EQ294" s="275">
        <v>0</v>
      </c>
      <c r="ER294" s="275">
        <v>1</v>
      </c>
      <c r="ES294" s="275">
        <v>0</v>
      </c>
      <c r="ET294" s="829">
        <v>0</v>
      </c>
    </row>
    <row r="295" spans="1:150" ht="109.5" customHeight="1" x14ac:dyDescent="0.2">
      <c r="A295" s="769" t="s">
        <v>103</v>
      </c>
      <c r="B295" s="430" t="s">
        <v>104</v>
      </c>
      <c r="C295" s="431" t="s">
        <v>1452</v>
      </c>
      <c r="D295" s="431"/>
      <c r="E295" s="8" t="s">
        <v>641</v>
      </c>
      <c r="F295" s="281" t="str">
        <f t="shared" si="202"/>
        <v>E4.P_D</v>
      </c>
      <c r="G295" s="454" t="s">
        <v>424</v>
      </c>
      <c r="H295" s="454" t="s">
        <v>589</v>
      </c>
      <c r="I295" s="405" t="s">
        <v>1620</v>
      </c>
      <c r="J295" s="436" t="s">
        <v>167</v>
      </c>
      <c r="K295" s="399" t="str">
        <f t="shared" si="203"/>
        <v>E4.P_D.MR2</v>
      </c>
      <c r="L295" s="361" t="s">
        <v>577</v>
      </c>
      <c r="M295" s="362" t="s">
        <v>1621</v>
      </c>
      <c r="N295" s="481">
        <v>0</v>
      </c>
      <c r="O295" s="481">
        <v>1</v>
      </c>
      <c r="P295" s="483" t="s">
        <v>64</v>
      </c>
      <c r="Q295" s="483" t="str">
        <f t="shared" si="204"/>
        <v>E4.P_D.MR2-MP01-1</v>
      </c>
      <c r="R295" s="418" t="s">
        <v>1622</v>
      </c>
      <c r="S295" s="368" t="s">
        <v>1621</v>
      </c>
      <c r="T295" s="369">
        <v>0</v>
      </c>
      <c r="U295" s="370">
        <v>1</v>
      </c>
      <c r="V295" s="369" t="s">
        <v>67</v>
      </c>
      <c r="W295" s="563">
        <v>0.25</v>
      </c>
      <c r="X295" s="564">
        <v>0.25</v>
      </c>
      <c r="Y295" s="563">
        <v>0.25</v>
      </c>
      <c r="Z295" s="565">
        <v>0.25</v>
      </c>
      <c r="AA295" s="298"/>
      <c r="AB295" s="299"/>
      <c r="AC295" s="299"/>
      <c r="AD295" s="299"/>
      <c r="AE295" s="299"/>
      <c r="AF295" s="299"/>
      <c r="AG295" s="299"/>
      <c r="AH295" s="299"/>
      <c r="AI295" s="299"/>
      <c r="AJ295" s="299"/>
      <c r="AK295" s="299"/>
      <c r="AL295" s="299"/>
      <c r="AM295" s="299"/>
      <c r="AN295" s="299"/>
      <c r="AO295" s="299"/>
      <c r="AP295" s="299"/>
      <c r="AQ295" s="299"/>
      <c r="AR295" s="299"/>
      <c r="AS295" s="299"/>
      <c r="AT295" s="299"/>
      <c r="AU295" s="299"/>
      <c r="AV295" s="299"/>
      <c r="AW295" s="299"/>
      <c r="AX295" s="299"/>
      <c r="AY295" s="299"/>
      <c r="AZ295" s="299"/>
      <c r="BA295" s="299"/>
      <c r="BB295" s="299"/>
      <c r="BC295" s="300"/>
      <c r="BD295" s="301" t="s">
        <v>1623</v>
      </c>
      <c r="BS295" s="89" t="s">
        <v>567</v>
      </c>
      <c r="BT295" s="89" t="s">
        <v>568</v>
      </c>
      <c r="BU295" s="90" t="s">
        <v>1618</v>
      </c>
      <c r="BV295" s="87" t="s">
        <v>1616</v>
      </c>
      <c r="DH295" s="7" t="s">
        <v>1625</v>
      </c>
      <c r="DI295" s="7" t="s">
        <v>540</v>
      </c>
      <c r="DJ295" s="7" t="s">
        <v>588</v>
      </c>
      <c r="DK295" s="7" t="s">
        <v>589</v>
      </c>
      <c r="DL295" s="7" t="s">
        <v>587</v>
      </c>
      <c r="DQ295" s="7" t="s">
        <v>1618</v>
      </c>
      <c r="DR295" s="7" t="s">
        <v>1616</v>
      </c>
      <c r="EL295" s="837" t="s">
        <v>1624</v>
      </c>
      <c r="EM295" s="318" t="s">
        <v>1622</v>
      </c>
      <c r="EN295" s="274" t="s">
        <v>1621</v>
      </c>
      <c r="EO295" s="274">
        <v>0</v>
      </c>
      <c r="EP295" s="274">
        <v>1</v>
      </c>
      <c r="EQ295" s="329">
        <v>0.25</v>
      </c>
      <c r="ER295" s="329">
        <v>0.25</v>
      </c>
      <c r="ES295" s="329">
        <v>0.25</v>
      </c>
      <c r="ET295" s="828">
        <v>0.25</v>
      </c>
    </row>
    <row r="296" spans="1:150" ht="40.5" customHeight="1" thickBot="1" x14ac:dyDescent="0.25">
      <c r="A296" s="769" t="s">
        <v>103</v>
      </c>
      <c r="B296" s="430" t="s">
        <v>104</v>
      </c>
      <c r="C296" s="431" t="s">
        <v>1452</v>
      </c>
      <c r="D296" s="431"/>
      <c r="E296" s="8" t="s">
        <v>641</v>
      </c>
      <c r="F296" s="281" t="str">
        <f t="shared" si="202"/>
        <v>E4.P_D</v>
      </c>
      <c r="G296" s="282" t="s">
        <v>424</v>
      </c>
      <c r="H296" s="282" t="s">
        <v>589</v>
      </c>
      <c r="I296" s="448"/>
      <c r="J296" s="341" t="s">
        <v>167</v>
      </c>
      <c r="K296" s="401" t="str">
        <f t="shared" si="203"/>
        <v>E4.P_D.MR2</v>
      </c>
      <c r="L296" s="426" t="s">
        <v>577</v>
      </c>
      <c r="M296" s="427" t="s">
        <v>1621</v>
      </c>
      <c r="N296" s="499">
        <v>0</v>
      </c>
      <c r="O296" s="499">
        <v>1</v>
      </c>
      <c r="P296" s="500" t="s">
        <v>87</v>
      </c>
      <c r="Q296" s="500" t="str">
        <f t="shared" si="204"/>
        <v>E4.P_D.MR2-MP02-1</v>
      </c>
      <c r="R296" s="477" t="s">
        <v>1626</v>
      </c>
      <c r="S296" s="337" t="s">
        <v>1627</v>
      </c>
      <c r="T296" s="393">
        <v>0</v>
      </c>
      <c r="U296" s="394">
        <v>1</v>
      </c>
      <c r="V296" s="393" t="s">
        <v>67</v>
      </c>
      <c r="W296" s="395">
        <v>0.25</v>
      </c>
      <c r="X296" s="396">
        <v>0.25</v>
      </c>
      <c r="Y296" s="395">
        <v>0.25</v>
      </c>
      <c r="Z296" s="397">
        <v>0.25</v>
      </c>
      <c r="AA296" s="383"/>
      <c r="AB296" s="384"/>
      <c r="AC296" s="384"/>
      <c r="AD296" s="384"/>
      <c r="AE296" s="384"/>
      <c r="AF296" s="384"/>
      <c r="AG296" s="384"/>
      <c r="AH296" s="384"/>
      <c r="AI296" s="384"/>
      <c r="AJ296" s="384"/>
      <c r="AK296" s="384"/>
      <c r="AL296" s="384"/>
      <c r="AM296" s="384"/>
      <c r="AN296" s="384"/>
      <c r="AO296" s="384"/>
      <c r="AP296" s="384"/>
      <c r="AQ296" s="384"/>
      <c r="AR296" s="384"/>
      <c r="AS296" s="384"/>
      <c r="AT296" s="384"/>
      <c r="AU296" s="384"/>
      <c r="AV296" s="384"/>
      <c r="AW296" s="384"/>
      <c r="AX296" s="384"/>
      <c r="AY296" s="384"/>
      <c r="AZ296" s="384"/>
      <c r="BA296" s="384"/>
      <c r="BB296" s="384"/>
      <c r="BC296" s="385"/>
      <c r="BD296" s="301" t="s">
        <v>1623</v>
      </c>
      <c r="BS296" s="87" t="s">
        <v>576</v>
      </c>
      <c r="BT296" s="87" t="s">
        <v>577</v>
      </c>
      <c r="BU296" s="90" t="s">
        <v>1624</v>
      </c>
      <c r="BV296" s="87" t="s">
        <v>1622</v>
      </c>
      <c r="DH296" s="7" t="s">
        <v>1629</v>
      </c>
      <c r="DI296" s="7" t="s">
        <v>540</v>
      </c>
      <c r="DJ296" s="7" t="s">
        <v>588</v>
      </c>
      <c r="DK296" s="7" t="s">
        <v>589</v>
      </c>
      <c r="DL296" s="7" t="s">
        <v>596</v>
      </c>
      <c r="DQ296" s="7" t="s">
        <v>1624</v>
      </c>
      <c r="DR296" s="7" t="s">
        <v>1622</v>
      </c>
      <c r="EL296" s="837" t="s">
        <v>1628</v>
      </c>
      <c r="EM296" s="318" t="s">
        <v>1626</v>
      </c>
      <c r="EN296" s="274" t="s">
        <v>1627</v>
      </c>
      <c r="EO296" s="386">
        <v>0</v>
      </c>
      <c r="EP296" s="386">
        <v>1</v>
      </c>
      <c r="EQ296" s="329">
        <v>0.25</v>
      </c>
      <c r="ER296" s="329">
        <v>0.25</v>
      </c>
      <c r="ES296" s="329">
        <v>0.25</v>
      </c>
      <c r="ET296" s="828">
        <v>0.25</v>
      </c>
    </row>
    <row r="297" spans="1:150" ht="99" customHeight="1" x14ac:dyDescent="0.2">
      <c r="A297" s="769" t="s">
        <v>103</v>
      </c>
      <c r="B297" s="430" t="s">
        <v>104</v>
      </c>
      <c r="C297" s="431" t="s">
        <v>1452</v>
      </c>
      <c r="D297" s="431"/>
      <c r="E297" s="8" t="s">
        <v>641</v>
      </c>
      <c r="F297" s="281" t="str">
        <f t="shared" si="202"/>
        <v>E4.P_D</v>
      </c>
      <c r="G297" s="282" t="s">
        <v>424</v>
      </c>
      <c r="H297" s="282" t="s">
        <v>589</v>
      </c>
      <c r="I297" s="405" t="s">
        <v>1630</v>
      </c>
      <c r="J297" s="436" t="s">
        <v>212</v>
      </c>
      <c r="K297" s="399" t="str">
        <f t="shared" si="203"/>
        <v>E4.P_D.MR3</v>
      </c>
      <c r="L297" s="361" t="s">
        <v>585</v>
      </c>
      <c r="M297" s="362" t="s">
        <v>1631</v>
      </c>
      <c r="N297" s="363">
        <v>1</v>
      </c>
      <c r="O297" s="247">
        <v>1</v>
      </c>
      <c r="P297" s="581" t="s">
        <v>64</v>
      </c>
      <c r="Q297" s="787" t="str">
        <f t="shared" si="204"/>
        <v>E4.P_D.MR3-MP01-1</v>
      </c>
      <c r="R297" s="418" t="s">
        <v>1632</v>
      </c>
      <c r="S297" s="368" t="s">
        <v>1633</v>
      </c>
      <c r="T297" s="369">
        <v>1</v>
      </c>
      <c r="U297" s="370">
        <v>1</v>
      </c>
      <c r="V297" s="369" t="s">
        <v>102</v>
      </c>
      <c r="W297" s="563">
        <v>0.25</v>
      </c>
      <c r="X297" s="564">
        <v>0.25</v>
      </c>
      <c r="Y297" s="563">
        <v>0.25</v>
      </c>
      <c r="Z297" s="565">
        <v>0.25</v>
      </c>
      <c r="AA297" s="298"/>
      <c r="AB297" s="299"/>
      <c r="AC297" s="299"/>
      <c r="AD297" s="299"/>
      <c r="AE297" s="299"/>
      <c r="AF297" s="299"/>
      <c r="AG297" s="299"/>
      <c r="AH297" s="299"/>
      <c r="AI297" s="299"/>
      <c r="AJ297" s="299"/>
      <c r="AK297" s="299"/>
      <c r="AL297" s="299"/>
      <c r="AM297" s="299"/>
      <c r="AN297" s="299"/>
      <c r="AO297" s="299"/>
      <c r="AP297" s="299"/>
      <c r="AQ297" s="299"/>
      <c r="AR297" s="299"/>
      <c r="AS297" s="299"/>
      <c r="AT297" s="299"/>
      <c r="AU297" s="299"/>
      <c r="AV297" s="299"/>
      <c r="AW297" s="299"/>
      <c r="AX297" s="299"/>
      <c r="AY297" s="299"/>
      <c r="AZ297" s="299"/>
      <c r="BA297" s="299"/>
      <c r="BB297" s="299"/>
      <c r="BC297" s="300"/>
      <c r="BD297" s="301" t="s">
        <v>1151</v>
      </c>
      <c r="BS297" s="89" t="s">
        <v>576</v>
      </c>
      <c r="BT297" s="89" t="s">
        <v>577</v>
      </c>
      <c r="BU297" s="90" t="s">
        <v>1628</v>
      </c>
      <c r="BV297" s="87" t="s">
        <v>1626</v>
      </c>
      <c r="DH297" s="7" t="s">
        <v>1635</v>
      </c>
      <c r="DI297" s="7" t="s">
        <v>540</v>
      </c>
      <c r="DJ297" s="7" t="s">
        <v>588</v>
      </c>
      <c r="DK297" s="7" t="s">
        <v>589</v>
      </c>
      <c r="DL297" s="7" t="s">
        <v>596</v>
      </c>
      <c r="DQ297" s="7" t="s">
        <v>1628</v>
      </c>
      <c r="DR297" s="7" t="s">
        <v>1626</v>
      </c>
      <c r="EL297" s="831" t="s">
        <v>1634</v>
      </c>
      <c r="EM297" s="318" t="s">
        <v>1632</v>
      </c>
      <c r="EN297" s="274" t="s">
        <v>1633</v>
      </c>
      <c r="EO297" s="274">
        <v>1</v>
      </c>
      <c r="EP297" s="274">
        <v>1</v>
      </c>
      <c r="EQ297" s="329">
        <v>1</v>
      </c>
      <c r="ER297" s="329">
        <v>1</v>
      </c>
      <c r="ES297" s="329">
        <v>1</v>
      </c>
      <c r="ET297" s="828">
        <v>1</v>
      </c>
    </row>
    <row r="298" spans="1:150" ht="60.75" customHeight="1" thickBot="1" x14ac:dyDescent="0.25">
      <c r="A298" s="769" t="s">
        <v>103</v>
      </c>
      <c r="B298" s="430" t="s">
        <v>104</v>
      </c>
      <c r="C298" s="431" t="s">
        <v>1452</v>
      </c>
      <c r="D298" s="431"/>
      <c r="E298" s="8" t="s">
        <v>641</v>
      </c>
      <c r="F298" s="281" t="str">
        <f t="shared" si="202"/>
        <v>E4.P_D</v>
      </c>
      <c r="G298" s="424" t="s">
        <v>424</v>
      </c>
      <c r="H298" s="424" t="s">
        <v>589</v>
      </c>
      <c r="I298" s="448"/>
      <c r="J298" s="341" t="s">
        <v>212</v>
      </c>
      <c r="K298" s="401" t="str">
        <f t="shared" si="203"/>
        <v>E4.P_D.MR3</v>
      </c>
      <c r="L298" s="426" t="s">
        <v>585</v>
      </c>
      <c r="M298" s="427" t="s">
        <v>1631</v>
      </c>
      <c r="N298" s="375">
        <v>1</v>
      </c>
      <c r="O298" s="288">
        <v>1</v>
      </c>
      <c r="P298" s="567" t="s">
        <v>87</v>
      </c>
      <c r="Q298" s="402" t="str">
        <f t="shared" si="204"/>
        <v>E4.P_D.MR3-MP02-1</v>
      </c>
      <c r="R298" s="477" t="s">
        <v>1636</v>
      </c>
      <c r="S298" s="337" t="s">
        <v>1637</v>
      </c>
      <c r="T298" s="351">
        <v>198</v>
      </c>
      <c r="U298" s="352">
        <v>230</v>
      </c>
      <c r="V298" s="351" t="s">
        <v>67</v>
      </c>
      <c r="W298" s="353">
        <v>50</v>
      </c>
      <c r="X298" s="354">
        <v>60</v>
      </c>
      <c r="Y298" s="353">
        <v>60</v>
      </c>
      <c r="Z298" s="355">
        <v>60</v>
      </c>
      <c r="AA298" s="298"/>
      <c r="AB298" s="299"/>
      <c r="AC298" s="299"/>
      <c r="AD298" s="299"/>
      <c r="AE298" s="299"/>
      <c r="AF298" s="299"/>
      <c r="AG298" s="299"/>
      <c r="AH298" s="299"/>
      <c r="AI298" s="299"/>
      <c r="AJ298" s="299"/>
      <c r="AK298" s="299"/>
      <c r="AL298" s="299"/>
      <c r="AM298" s="299"/>
      <c r="AN298" s="299"/>
      <c r="AO298" s="299"/>
      <c r="AP298" s="299"/>
      <c r="AQ298" s="299"/>
      <c r="AR298" s="299"/>
      <c r="AS298" s="299"/>
      <c r="AT298" s="299"/>
      <c r="AU298" s="299"/>
      <c r="AV298" s="299"/>
      <c r="AW298" s="299"/>
      <c r="AX298" s="299"/>
      <c r="AY298" s="299"/>
      <c r="AZ298" s="299"/>
      <c r="BA298" s="299"/>
      <c r="BB298" s="299"/>
      <c r="BC298" s="300"/>
      <c r="BD298" s="301" t="s">
        <v>1151</v>
      </c>
      <c r="BS298" s="87" t="s">
        <v>584</v>
      </c>
      <c r="BT298" s="87" t="s">
        <v>585</v>
      </c>
      <c r="BU298" s="90" t="s">
        <v>1634</v>
      </c>
      <c r="BV298" s="87" t="s">
        <v>1632</v>
      </c>
      <c r="DH298" s="7" t="s">
        <v>1639</v>
      </c>
      <c r="DI298" s="7" t="s">
        <v>540</v>
      </c>
      <c r="DJ298" s="7" t="s">
        <v>588</v>
      </c>
      <c r="DK298" s="7" t="s">
        <v>589</v>
      </c>
      <c r="DL298" s="7" t="s">
        <v>601</v>
      </c>
      <c r="DQ298" s="7" t="s">
        <v>1634</v>
      </c>
      <c r="DR298" s="7" t="s">
        <v>1632</v>
      </c>
      <c r="EL298" s="831" t="s">
        <v>1638</v>
      </c>
      <c r="EM298" s="318" t="s">
        <v>1636</v>
      </c>
      <c r="EN298" s="274" t="s">
        <v>1637</v>
      </c>
      <c r="EO298" s="274">
        <v>198</v>
      </c>
      <c r="EP298" s="274">
        <v>230</v>
      </c>
      <c r="EQ298" s="275">
        <v>50</v>
      </c>
      <c r="ER298" s="275">
        <v>60</v>
      </c>
      <c r="ES298" s="275">
        <v>60</v>
      </c>
      <c r="ET298" s="829">
        <v>60</v>
      </c>
    </row>
    <row r="299" spans="1:150" ht="106.5" customHeight="1" x14ac:dyDescent="0.2">
      <c r="A299" s="769" t="s">
        <v>103</v>
      </c>
      <c r="B299" s="430" t="s">
        <v>104</v>
      </c>
      <c r="C299" s="431" t="s">
        <v>1452</v>
      </c>
      <c r="D299" s="432" t="s">
        <v>1174</v>
      </c>
      <c r="E299" s="3" t="s">
        <v>695</v>
      </c>
      <c r="F299" s="433" t="str">
        <f t="shared" si="202"/>
        <v>E4.P_E</v>
      </c>
      <c r="G299" s="434" t="s">
        <v>1640</v>
      </c>
      <c r="H299" s="479" t="s">
        <v>608</v>
      </c>
      <c r="I299" s="405" t="s">
        <v>1641</v>
      </c>
      <c r="J299" s="436" t="s">
        <v>61</v>
      </c>
      <c r="K299" s="399" t="str">
        <f t="shared" si="203"/>
        <v>E4.P_E.MR1</v>
      </c>
      <c r="L299" s="361" t="s">
        <v>594</v>
      </c>
      <c r="M299" s="362" t="s">
        <v>1642</v>
      </c>
      <c r="N299" s="481">
        <v>85957</v>
      </c>
      <c r="O299" s="481">
        <v>97991</v>
      </c>
      <c r="P299" s="644" t="s">
        <v>64</v>
      </c>
      <c r="Q299" s="483" t="str">
        <f t="shared" si="204"/>
        <v>E4.P_E.MR1-MP01-1</v>
      </c>
      <c r="R299" s="418" t="s">
        <v>1643</v>
      </c>
      <c r="S299" s="368" t="s">
        <v>1644</v>
      </c>
      <c r="T299" s="369">
        <v>1</v>
      </c>
      <c r="U299" s="619">
        <v>1</v>
      </c>
      <c r="V299" s="618" t="s">
        <v>102</v>
      </c>
      <c r="W299" s="486">
        <v>1</v>
      </c>
      <c r="X299" s="487">
        <v>0</v>
      </c>
      <c r="Y299" s="486">
        <v>0</v>
      </c>
      <c r="Z299" s="488">
        <v>0</v>
      </c>
      <c r="AA299" s="298"/>
      <c r="AB299" s="299"/>
      <c r="AC299" s="299"/>
      <c r="AD299" s="299"/>
      <c r="AE299" s="299"/>
      <c r="AF299" s="299"/>
      <c r="AG299" s="299"/>
      <c r="AH299" s="299"/>
      <c r="AI299" s="299"/>
      <c r="AJ299" s="299"/>
      <c r="AK299" s="299"/>
      <c r="AL299" s="299"/>
      <c r="AM299" s="299"/>
      <c r="AN299" s="299"/>
      <c r="AO299" s="299"/>
      <c r="AP299" s="299"/>
      <c r="AQ299" s="299"/>
      <c r="AR299" s="299"/>
      <c r="AS299" s="299"/>
      <c r="AT299" s="299"/>
      <c r="AU299" s="299"/>
      <c r="AV299" s="299"/>
      <c r="AW299" s="299"/>
      <c r="AX299" s="299"/>
      <c r="AY299" s="299"/>
      <c r="AZ299" s="299"/>
      <c r="BA299" s="299"/>
      <c r="BB299" s="299"/>
      <c r="BC299" s="300"/>
      <c r="BD299" s="301" t="s">
        <v>1645</v>
      </c>
      <c r="BS299" s="89" t="s">
        <v>584</v>
      </c>
      <c r="BT299" s="89" t="s">
        <v>585</v>
      </c>
      <c r="BU299" s="90" t="s">
        <v>1638</v>
      </c>
      <c r="BV299" s="87" t="s">
        <v>1636</v>
      </c>
      <c r="DH299" s="7" t="s">
        <v>1647</v>
      </c>
      <c r="DI299" s="7" t="s">
        <v>540</v>
      </c>
      <c r="DJ299" s="7" t="s">
        <v>588</v>
      </c>
      <c r="DK299" s="7" t="s">
        <v>589</v>
      </c>
      <c r="DL299" s="7" t="s">
        <v>601</v>
      </c>
      <c r="DQ299" s="7" t="s">
        <v>1638</v>
      </c>
      <c r="DR299" s="7" t="s">
        <v>1636</v>
      </c>
      <c r="EL299" s="837" t="s">
        <v>1646</v>
      </c>
      <c r="EM299" s="318" t="s">
        <v>1643</v>
      </c>
      <c r="EN299" s="274" t="s">
        <v>1644</v>
      </c>
      <c r="EO299" s="274">
        <v>1</v>
      </c>
      <c r="EP299" s="274">
        <v>1</v>
      </c>
      <c r="EQ299" s="275">
        <v>1</v>
      </c>
      <c r="ER299" s="275">
        <v>0</v>
      </c>
      <c r="ES299" s="275">
        <v>0</v>
      </c>
      <c r="ET299" s="829">
        <v>0</v>
      </c>
    </row>
    <row r="300" spans="1:150" ht="41.25" customHeight="1" x14ac:dyDescent="0.2">
      <c r="A300" s="769" t="s">
        <v>103</v>
      </c>
      <c r="B300" s="430" t="s">
        <v>104</v>
      </c>
      <c r="C300" s="431" t="s">
        <v>1452</v>
      </c>
      <c r="D300" s="431"/>
      <c r="E300" s="8" t="s">
        <v>695</v>
      </c>
      <c r="F300" s="281" t="str">
        <f t="shared" si="202"/>
        <v>E4.P_E</v>
      </c>
      <c r="G300" s="454" t="s">
        <v>435</v>
      </c>
      <c r="H300" s="454" t="s">
        <v>608</v>
      </c>
      <c r="I300" s="283"/>
      <c r="J300" s="284" t="s">
        <v>61</v>
      </c>
      <c r="K300" s="285" t="str">
        <f t="shared" si="203"/>
        <v>E4.P_E.MR1</v>
      </c>
      <c r="L300" s="410" t="s">
        <v>594</v>
      </c>
      <c r="M300" s="411" t="s">
        <v>1642</v>
      </c>
      <c r="N300" s="493">
        <v>85957</v>
      </c>
      <c r="O300" s="493">
        <v>97991</v>
      </c>
      <c r="P300" s="482" t="s">
        <v>87</v>
      </c>
      <c r="Q300" s="494" t="str">
        <f t="shared" si="204"/>
        <v>E4.P_E.MR1-MP02-1</v>
      </c>
      <c r="R300" s="422" t="s">
        <v>1648</v>
      </c>
      <c r="S300" s="314" t="s">
        <v>1649</v>
      </c>
      <c r="T300" s="293">
        <v>0</v>
      </c>
      <c r="U300" s="294">
        <v>1</v>
      </c>
      <c r="V300" s="293" t="s">
        <v>67</v>
      </c>
      <c r="W300" s="321">
        <v>0.25</v>
      </c>
      <c r="X300" s="322">
        <v>0.25</v>
      </c>
      <c r="Y300" s="321">
        <v>0.25</v>
      </c>
      <c r="Z300" s="323">
        <v>0.25</v>
      </c>
      <c r="AA300" s="298"/>
      <c r="AB300" s="299"/>
      <c r="AC300" s="299"/>
      <c r="AD300" s="299"/>
      <c r="AE300" s="299"/>
      <c r="AF300" s="299"/>
      <c r="AG300" s="299"/>
      <c r="AH300" s="299"/>
      <c r="AI300" s="299"/>
      <c r="AJ300" s="299"/>
      <c r="AK300" s="299"/>
      <c r="AL300" s="299"/>
      <c r="AM300" s="299"/>
      <c r="AN300" s="299"/>
      <c r="AO300" s="299"/>
      <c r="AP300" s="299"/>
      <c r="AQ300" s="299"/>
      <c r="AR300" s="299"/>
      <c r="AS300" s="299"/>
      <c r="AT300" s="299"/>
      <c r="AU300" s="299"/>
      <c r="AV300" s="299"/>
      <c r="AW300" s="299"/>
      <c r="AX300" s="299"/>
      <c r="AY300" s="299"/>
      <c r="AZ300" s="299"/>
      <c r="BA300" s="299"/>
      <c r="BB300" s="299"/>
      <c r="BC300" s="300"/>
      <c r="BD300" s="301" t="s">
        <v>1645</v>
      </c>
      <c r="BS300" s="87" t="s">
        <v>593</v>
      </c>
      <c r="BT300" s="87" t="s">
        <v>594</v>
      </c>
      <c r="BU300" s="90" t="s">
        <v>1646</v>
      </c>
      <c r="BV300" s="87" t="s">
        <v>1643</v>
      </c>
      <c r="DH300" s="7" t="s">
        <v>1651</v>
      </c>
      <c r="DI300" s="7" t="s">
        <v>540</v>
      </c>
      <c r="DJ300" s="7" t="s">
        <v>607</v>
      </c>
      <c r="DK300" s="7" t="s">
        <v>608</v>
      </c>
      <c r="DL300" s="7" t="s">
        <v>606</v>
      </c>
      <c r="DQ300" s="7" t="s">
        <v>1646</v>
      </c>
      <c r="DR300" s="7" t="s">
        <v>1643</v>
      </c>
      <c r="EL300" s="837" t="s">
        <v>1650</v>
      </c>
      <c r="EM300" s="318" t="s">
        <v>1648</v>
      </c>
      <c r="EN300" s="274" t="s">
        <v>1649</v>
      </c>
      <c r="EO300" s="274">
        <v>0</v>
      </c>
      <c r="EP300" s="274">
        <v>1</v>
      </c>
      <c r="EQ300" s="329">
        <v>0.25</v>
      </c>
      <c r="ER300" s="329">
        <v>0.25</v>
      </c>
      <c r="ES300" s="329">
        <v>0.25</v>
      </c>
      <c r="ET300" s="828">
        <v>0.25</v>
      </c>
    </row>
    <row r="301" spans="1:150" ht="53.25" customHeight="1" x14ac:dyDescent="0.2">
      <c r="A301" s="769" t="s">
        <v>103</v>
      </c>
      <c r="B301" s="430" t="s">
        <v>104</v>
      </c>
      <c r="C301" s="431" t="s">
        <v>1452</v>
      </c>
      <c r="D301" s="431"/>
      <c r="E301" s="8" t="s">
        <v>695</v>
      </c>
      <c r="F301" s="281" t="str">
        <f t="shared" si="202"/>
        <v>E4.P_E</v>
      </c>
      <c r="G301" s="454" t="s">
        <v>435</v>
      </c>
      <c r="H301" s="454" t="s">
        <v>608</v>
      </c>
      <c r="I301" s="283"/>
      <c r="J301" s="284" t="s">
        <v>61</v>
      </c>
      <c r="K301" s="285" t="str">
        <f t="shared" si="203"/>
        <v>E4.P_E.MR1</v>
      </c>
      <c r="L301" s="410" t="s">
        <v>594</v>
      </c>
      <c r="M301" s="411" t="s">
        <v>1642</v>
      </c>
      <c r="N301" s="493">
        <v>85957</v>
      </c>
      <c r="O301" s="493">
        <v>97991</v>
      </c>
      <c r="P301" s="482" t="s">
        <v>99</v>
      </c>
      <c r="Q301" s="494" t="str">
        <f t="shared" si="204"/>
        <v>E4.P_E.MR1-MP03-1</v>
      </c>
      <c r="R301" s="422" t="s">
        <v>1652</v>
      </c>
      <c r="S301" s="314" t="s">
        <v>1653</v>
      </c>
      <c r="T301" s="293">
        <v>3500</v>
      </c>
      <c r="U301" s="294">
        <v>1500</v>
      </c>
      <c r="V301" s="293" t="s">
        <v>807</v>
      </c>
      <c r="W301" s="295">
        <v>9900</v>
      </c>
      <c r="X301" s="296">
        <v>8500</v>
      </c>
      <c r="Y301" s="295">
        <v>7500</v>
      </c>
      <c r="Z301" s="297">
        <v>5000</v>
      </c>
      <c r="AA301" s="298"/>
      <c r="AB301" s="299"/>
      <c r="AC301" s="299"/>
      <c r="AD301" s="299"/>
      <c r="AE301" s="299"/>
      <c r="AF301" s="299"/>
      <c r="AG301" s="299"/>
      <c r="AH301" s="299"/>
      <c r="AI301" s="299"/>
      <c r="AJ301" s="299"/>
      <c r="AK301" s="299"/>
      <c r="AL301" s="299"/>
      <c r="AM301" s="299"/>
      <c r="AN301" s="299"/>
      <c r="AO301" s="299"/>
      <c r="AP301" s="299"/>
      <c r="AQ301" s="299"/>
      <c r="AR301" s="299"/>
      <c r="AS301" s="299"/>
      <c r="AT301" s="299"/>
      <c r="AU301" s="299"/>
      <c r="AV301" s="299"/>
      <c r="AW301" s="299"/>
      <c r="AX301" s="299"/>
      <c r="AY301" s="299"/>
      <c r="AZ301" s="299"/>
      <c r="BA301" s="299"/>
      <c r="BB301" s="299"/>
      <c r="BC301" s="300"/>
      <c r="BD301" s="301" t="s">
        <v>1645</v>
      </c>
      <c r="BS301" s="89" t="s">
        <v>593</v>
      </c>
      <c r="BT301" s="89" t="s">
        <v>594</v>
      </c>
      <c r="BU301" s="90" t="s">
        <v>1650</v>
      </c>
      <c r="BV301" s="87" t="s">
        <v>1648</v>
      </c>
      <c r="DH301" s="7" t="s">
        <v>1655</v>
      </c>
      <c r="DI301" s="7" t="s">
        <v>540</v>
      </c>
      <c r="DJ301" s="7" t="s">
        <v>607</v>
      </c>
      <c r="DK301" s="7" t="s">
        <v>608</v>
      </c>
      <c r="DL301" s="7" t="s">
        <v>606</v>
      </c>
      <c r="DQ301" s="7" t="s">
        <v>1650</v>
      </c>
      <c r="DR301" s="7" t="s">
        <v>1648</v>
      </c>
      <c r="EL301" s="837" t="s">
        <v>1654</v>
      </c>
      <c r="EM301" s="318" t="s">
        <v>1652</v>
      </c>
      <c r="EN301" s="274" t="s">
        <v>1653</v>
      </c>
      <c r="EO301" s="274">
        <v>3500</v>
      </c>
      <c r="EP301" s="274">
        <v>1500</v>
      </c>
      <c r="EQ301" s="811">
        <v>3000</v>
      </c>
      <c r="ER301" s="811">
        <v>2500</v>
      </c>
      <c r="ES301" s="811">
        <v>2000</v>
      </c>
      <c r="ET301" s="839">
        <v>1500</v>
      </c>
    </row>
    <row r="302" spans="1:150" ht="54" customHeight="1" x14ac:dyDescent="0.2">
      <c r="A302" s="769" t="s">
        <v>103</v>
      </c>
      <c r="B302" s="430" t="s">
        <v>104</v>
      </c>
      <c r="C302" s="431" t="s">
        <v>1452</v>
      </c>
      <c r="D302" s="431"/>
      <c r="E302" s="8" t="s">
        <v>695</v>
      </c>
      <c r="F302" s="281" t="str">
        <f t="shared" si="202"/>
        <v>E4.P_E</v>
      </c>
      <c r="G302" s="454" t="s">
        <v>435</v>
      </c>
      <c r="H302" s="454" t="s">
        <v>608</v>
      </c>
      <c r="I302" s="283"/>
      <c r="J302" s="284" t="s">
        <v>61</v>
      </c>
      <c r="K302" s="285" t="str">
        <f t="shared" si="203"/>
        <v>E4.P_E.MR1</v>
      </c>
      <c r="L302" s="410" t="s">
        <v>594</v>
      </c>
      <c r="M302" s="411" t="s">
        <v>1642</v>
      </c>
      <c r="N302" s="493">
        <v>85957</v>
      </c>
      <c r="O302" s="493">
        <v>97991</v>
      </c>
      <c r="P302" s="482" t="s">
        <v>112</v>
      </c>
      <c r="Q302" s="494" t="str">
        <f t="shared" si="204"/>
        <v>E4.P_E.MR1-MP04-1</v>
      </c>
      <c r="R302" s="422" t="s">
        <v>1656</v>
      </c>
      <c r="S302" s="314" t="s">
        <v>1657</v>
      </c>
      <c r="T302" s="293">
        <v>1</v>
      </c>
      <c r="U302" s="294">
        <v>1</v>
      </c>
      <c r="V302" s="293" t="s">
        <v>102</v>
      </c>
      <c r="W302" s="321">
        <v>0.25</v>
      </c>
      <c r="X302" s="322">
        <v>0.25</v>
      </c>
      <c r="Y302" s="321">
        <v>0.25</v>
      </c>
      <c r="Z302" s="323">
        <v>0.25</v>
      </c>
      <c r="AA302" s="298"/>
      <c r="AB302" s="299"/>
      <c r="AC302" s="299"/>
      <c r="AD302" s="299"/>
      <c r="AE302" s="299"/>
      <c r="AF302" s="299"/>
      <c r="AG302" s="299"/>
      <c r="AH302" s="299"/>
      <c r="AI302" s="299"/>
      <c r="AJ302" s="299"/>
      <c r="AK302" s="299"/>
      <c r="AL302" s="299"/>
      <c r="AM302" s="299"/>
      <c r="AN302" s="299"/>
      <c r="AO302" s="299"/>
      <c r="AP302" s="299"/>
      <c r="AQ302" s="299"/>
      <c r="AR302" s="299"/>
      <c r="AS302" s="299"/>
      <c r="AT302" s="299"/>
      <c r="AU302" s="299"/>
      <c r="AV302" s="299"/>
      <c r="AW302" s="299"/>
      <c r="AX302" s="299"/>
      <c r="AY302" s="299"/>
      <c r="AZ302" s="299"/>
      <c r="BA302" s="299"/>
      <c r="BB302" s="299"/>
      <c r="BC302" s="300"/>
      <c r="BD302" s="301" t="s">
        <v>1645</v>
      </c>
      <c r="BS302" s="89" t="s">
        <v>593</v>
      </c>
      <c r="BT302" s="89" t="s">
        <v>594</v>
      </c>
      <c r="BU302" s="90" t="s">
        <v>1654</v>
      </c>
      <c r="BV302" s="87" t="s">
        <v>1652</v>
      </c>
      <c r="DH302" s="7" t="s">
        <v>1659</v>
      </c>
      <c r="DI302" s="7" t="s">
        <v>540</v>
      </c>
      <c r="DJ302" s="7" t="s">
        <v>607</v>
      </c>
      <c r="DK302" s="7" t="s">
        <v>608</v>
      </c>
      <c r="DL302" s="7" t="s">
        <v>606</v>
      </c>
      <c r="DQ302" s="7" t="s">
        <v>1654</v>
      </c>
      <c r="DR302" s="7" t="s">
        <v>1652</v>
      </c>
      <c r="EL302" s="837" t="s">
        <v>1658</v>
      </c>
      <c r="EM302" s="318" t="s">
        <v>1656</v>
      </c>
      <c r="EN302" s="274" t="s">
        <v>1657</v>
      </c>
      <c r="EO302" s="274">
        <v>1</v>
      </c>
      <c r="EP302" s="274">
        <v>1</v>
      </c>
      <c r="EQ302" s="329">
        <v>0.25</v>
      </c>
      <c r="ER302" s="329">
        <v>0.25</v>
      </c>
      <c r="ES302" s="329">
        <v>0.25</v>
      </c>
      <c r="ET302" s="828">
        <v>0.25</v>
      </c>
    </row>
    <row r="303" spans="1:150" ht="37.5" customHeight="1" x14ac:dyDescent="0.2">
      <c r="A303" s="769" t="s">
        <v>103</v>
      </c>
      <c r="B303" s="430" t="s">
        <v>104</v>
      </c>
      <c r="C303" s="431" t="s">
        <v>1452</v>
      </c>
      <c r="D303" s="431"/>
      <c r="E303" s="8" t="s">
        <v>695</v>
      </c>
      <c r="F303" s="281" t="str">
        <f t="shared" si="202"/>
        <v>E4.P_E</v>
      </c>
      <c r="G303" s="454" t="s">
        <v>435</v>
      </c>
      <c r="H303" s="454" t="s">
        <v>608</v>
      </c>
      <c r="I303" s="283"/>
      <c r="J303" s="284" t="s">
        <v>61</v>
      </c>
      <c r="K303" s="285" t="str">
        <f t="shared" si="203"/>
        <v>E4.P_E.MR1</v>
      </c>
      <c r="L303" s="410" t="s">
        <v>594</v>
      </c>
      <c r="M303" s="411" t="s">
        <v>1642</v>
      </c>
      <c r="N303" s="493">
        <v>85957</v>
      </c>
      <c r="O303" s="493">
        <v>97991</v>
      </c>
      <c r="P303" s="482" t="s">
        <v>122</v>
      </c>
      <c r="Q303" s="494" t="str">
        <f t="shared" si="204"/>
        <v>E4.P_E.MR1-MP05-1</v>
      </c>
      <c r="R303" s="422" t="s">
        <v>1660</v>
      </c>
      <c r="S303" s="314" t="s">
        <v>1661</v>
      </c>
      <c r="T303" s="293">
        <v>0</v>
      </c>
      <c r="U303" s="294">
        <v>1</v>
      </c>
      <c r="V303" s="293" t="s">
        <v>67</v>
      </c>
      <c r="W303" s="321">
        <v>0.25</v>
      </c>
      <c r="X303" s="322">
        <v>0.25</v>
      </c>
      <c r="Y303" s="321">
        <v>0.25</v>
      </c>
      <c r="Z303" s="323">
        <v>0.25</v>
      </c>
      <c r="AA303" s="298"/>
      <c r="AB303" s="299"/>
      <c r="AC303" s="299"/>
      <c r="AD303" s="299"/>
      <c r="AE303" s="299"/>
      <c r="AF303" s="299"/>
      <c r="AG303" s="299"/>
      <c r="AH303" s="299"/>
      <c r="AI303" s="299"/>
      <c r="AJ303" s="299"/>
      <c r="AK303" s="299"/>
      <c r="AL303" s="299"/>
      <c r="AM303" s="299"/>
      <c r="AN303" s="299"/>
      <c r="AO303" s="299"/>
      <c r="AP303" s="299"/>
      <c r="AQ303" s="299"/>
      <c r="AR303" s="299"/>
      <c r="AS303" s="299"/>
      <c r="AT303" s="299"/>
      <c r="AU303" s="299"/>
      <c r="AV303" s="299"/>
      <c r="AW303" s="299"/>
      <c r="AX303" s="299"/>
      <c r="AY303" s="299"/>
      <c r="AZ303" s="299"/>
      <c r="BA303" s="299"/>
      <c r="BB303" s="299"/>
      <c r="BC303" s="300"/>
      <c r="BD303" s="301" t="s">
        <v>1645</v>
      </c>
      <c r="BS303" s="89" t="s">
        <v>593</v>
      </c>
      <c r="BT303" s="89" t="s">
        <v>594</v>
      </c>
      <c r="BU303" s="90" t="s">
        <v>1658</v>
      </c>
      <c r="BV303" s="87" t="s">
        <v>1656</v>
      </c>
      <c r="DH303" s="7" t="s">
        <v>1663</v>
      </c>
      <c r="DI303" s="7" t="s">
        <v>540</v>
      </c>
      <c r="DJ303" s="7" t="s">
        <v>607</v>
      </c>
      <c r="DK303" s="7" t="s">
        <v>608</v>
      </c>
      <c r="DL303" s="7" t="s">
        <v>606</v>
      </c>
      <c r="DQ303" s="7" t="s">
        <v>1658</v>
      </c>
      <c r="DR303" s="7" t="s">
        <v>1656</v>
      </c>
      <c r="EL303" s="837" t="s">
        <v>1662</v>
      </c>
      <c r="EM303" s="318" t="s">
        <v>1660</v>
      </c>
      <c r="EN303" s="274" t="s">
        <v>1661</v>
      </c>
      <c r="EO303" s="274">
        <v>0</v>
      </c>
      <c r="EP303" s="274">
        <v>1</v>
      </c>
      <c r="EQ303" s="329">
        <v>0.25</v>
      </c>
      <c r="ER303" s="329">
        <v>0.25</v>
      </c>
      <c r="ES303" s="329">
        <v>0.25</v>
      </c>
      <c r="ET303" s="828">
        <v>0.25</v>
      </c>
    </row>
    <row r="304" spans="1:150" ht="44.25" customHeight="1" thickBot="1" x14ac:dyDescent="0.25">
      <c r="A304" s="789" t="s">
        <v>103</v>
      </c>
      <c r="B304" s="598" t="s">
        <v>104</v>
      </c>
      <c r="C304" s="599" t="s">
        <v>1452</v>
      </c>
      <c r="D304" s="599"/>
      <c r="E304" s="21" t="s">
        <v>695</v>
      </c>
      <c r="F304" s="600" t="str">
        <f t="shared" si="202"/>
        <v>E4.P_E</v>
      </c>
      <c r="G304" s="566" t="s">
        <v>435</v>
      </c>
      <c r="H304" s="566" t="s">
        <v>608</v>
      </c>
      <c r="I304" s="497"/>
      <c r="J304" s="341" t="s">
        <v>61</v>
      </c>
      <c r="K304" s="401" t="str">
        <f t="shared" si="203"/>
        <v>E4.P_E.MR1</v>
      </c>
      <c r="L304" s="426" t="s">
        <v>594</v>
      </c>
      <c r="M304" s="427" t="s">
        <v>1642</v>
      </c>
      <c r="N304" s="499">
        <v>85957</v>
      </c>
      <c r="O304" s="499">
        <v>97991</v>
      </c>
      <c r="P304" s="655" t="s">
        <v>132</v>
      </c>
      <c r="Q304" s="500" t="str">
        <f t="shared" si="204"/>
        <v>E4.P_E.MR1-MP06-1</v>
      </c>
      <c r="R304" s="429" t="s">
        <v>1664</v>
      </c>
      <c r="S304" s="350" t="s">
        <v>1665</v>
      </c>
      <c r="T304" s="393">
        <v>2</v>
      </c>
      <c r="U304" s="394">
        <v>3</v>
      </c>
      <c r="V304" s="393" t="s">
        <v>67</v>
      </c>
      <c r="W304" s="395">
        <v>0.75</v>
      </c>
      <c r="X304" s="396">
        <v>0.75</v>
      </c>
      <c r="Y304" s="395">
        <v>0.75</v>
      </c>
      <c r="Z304" s="397">
        <v>0.75</v>
      </c>
      <c r="AA304" s="640"/>
      <c r="AB304" s="641"/>
      <c r="AC304" s="641"/>
      <c r="AD304" s="641"/>
      <c r="AE304" s="641"/>
      <c r="AF304" s="641"/>
      <c r="AG304" s="641"/>
      <c r="AH304" s="641"/>
      <c r="AI304" s="641"/>
      <c r="AJ304" s="641"/>
      <c r="AK304" s="641"/>
      <c r="AL304" s="641"/>
      <c r="AM304" s="641"/>
      <c r="AN304" s="641"/>
      <c r="AO304" s="641"/>
      <c r="AP304" s="641"/>
      <c r="AQ304" s="641"/>
      <c r="AR304" s="641"/>
      <c r="AS304" s="641"/>
      <c r="AT304" s="641"/>
      <c r="AU304" s="641"/>
      <c r="AV304" s="641"/>
      <c r="AW304" s="641"/>
      <c r="AX304" s="641"/>
      <c r="AY304" s="641"/>
      <c r="AZ304" s="641"/>
      <c r="BA304" s="641"/>
      <c r="BB304" s="641"/>
      <c r="BC304" s="642"/>
      <c r="BD304" s="790" t="s">
        <v>1645</v>
      </c>
      <c r="BS304" s="89" t="s">
        <v>593</v>
      </c>
      <c r="BT304" s="89" t="s">
        <v>594</v>
      </c>
      <c r="BU304" s="90" t="s">
        <v>1662</v>
      </c>
      <c r="BV304" s="87" t="s">
        <v>1660</v>
      </c>
      <c r="DH304" s="7" t="s">
        <v>1667</v>
      </c>
      <c r="DI304" s="7" t="s">
        <v>540</v>
      </c>
      <c r="DJ304" s="7" t="s">
        <v>607</v>
      </c>
      <c r="DK304" s="7" t="s">
        <v>608</v>
      </c>
      <c r="DL304" s="7" t="s">
        <v>606</v>
      </c>
      <c r="DQ304" s="7" t="s">
        <v>1662</v>
      </c>
      <c r="DR304" s="7" t="s">
        <v>1660</v>
      </c>
      <c r="EL304" s="851" t="s">
        <v>1666</v>
      </c>
      <c r="EM304" s="852" t="s">
        <v>1664</v>
      </c>
      <c r="EN304" s="853" t="s">
        <v>1665</v>
      </c>
      <c r="EO304" s="854">
        <v>2</v>
      </c>
      <c r="EP304" s="854">
        <v>3</v>
      </c>
      <c r="EQ304" s="855">
        <v>0.75</v>
      </c>
      <c r="ER304" s="855">
        <v>0.75</v>
      </c>
      <c r="ES304" s="855">
        <v>0.75</v>
      </c>
      <c r="ET304" s="856">
        <v>0.75</v>
      </c>
    </row>
    <row r="305" spans="71:122" ht="150" x14ac:dyDescent="0.2">
      <c r="BS305" s="89" t="s">
        <v>593</v>
      </c>
      <c r="BT305" s="89" t="s">
        <v>594</v>
      </c>
      <c r="BU305" s="90" t="s">
        <v>1666</v>
      </c>
      <c r="BV305" s="87" t="s">
        <v>1664</v>
      </c>
      <c r="DH305" s="7" t="s">
        <v>1668</v>
      </c>
      <c r="DI305" s="7" t="s">
        <v>540</v>
      </c>
      <c r="DJ305" s="7" t="s">
        <v>607</v>
      </c>
      <c r="DK305" s="7" t="s">
        <v>608</v>
      </c>
      <c r="DL305" s="7" t="s">
        <v>606</v>
      </c>
      <c r="DQ305" s="7" t="s">
        <v>1666</v>
      </c>
      <c r="DR305" s="7" t="s">
        <v>1664</v>
      </c>
    </row>
  </sheetData>
  <sheetProtection algorithmName="SHA-512" hashValue="dPfSCVpbOzaldFx9YAdSv6+vVv2R3ZmiAEsdf9L/f5kq+TYQKmrPceApgKP3WdAeMlt9BlqnQkozkXxJcofzTA==" saltValue="EP5+KH2yWYG48zvQggLuOA=="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14" activePane="bottomLeft" state="frozen"/>
      <selection pane="bottomLeft" activeCell="C22" sqref="C22"/>
    </sheetView>
  </sheetViews>
  <sheetFormatPr baseColWidth="10" defaultRowHeight="15" x14ac:dyDescent="0.25"/>
  <cols>
    <col min="1" max="1" width="34" style="210" bestFit="1" customWidth="1"/>
    <col min="2" max="2" width="26.140625" style="210" customWidth="1"/>
    <col min="3" max="3" width="33.28515625" style="210" customWidth="1"/>
    <col min="4" max="4" width="11.42578125" style="210"/>
    <col min="5" max="5" width="53.42578125" style="210" hidden="1" customWidth="1"/>
    <col min="6" max="256" width="11.42578125" style="210"/>
    <col min="257" max="257" width="34" style="210" bestFit="1" customWidth="1"/>
    <col min="258" max="258" width="26.140625" style="210" customWidth="1"/>
    <col min="259" max="259" width="33.28515625" style="210" customWidth="1"/>
    <col min="260" max="260" width="11.42578125" style="210"/>
    <col min="261" max="261" width="53.42578125" style="210" customWidth="1"/>
    <col min="262" max="512" width="11.42578125" style="210"/>
    <col min="513" max="513" width="34" style="210" bestFit="1" customWidth="1"/>
    <col min="514" max="514" width="26.140625" style="210" customWidth="1"/>
    <col min="515" max="515" width="33.28515625" style="210" customWidth="1"/>
    <col min="516" max="516" width="11.42578125" style="210"/>
    <col min="517" max="517" width="53.42578125" style="210" customWidth="1"/>
    <col min="518" max="768" width="11.42578125" style="210"/>
    <col min="769" max="769" width="34" style="210" bestFit="1" customWidth="1"/>
    <col min="770" max="770" width="26.140625" style="210" customWidth="1"/>
    <col min="771" max="771" width="33.28515625" style="210" customWidth="1"/>
    <col min="772" max="772" width="11.42578125" style="210"/>
    <col min="773" max="773" width="53.42578125" style="210" customWidth="1"/>
    <col min="774" max="1024" width="11.42578125" style="210"/>
    <col min="1025" max="1025" width="34" style="210" bestFit="1" customWidth="1"/>
    <col min="1026" max="1026" width="26.140625" style="210" customWidth="1"/>
    <col min="1027" max="1027" width="33.28515625" style="210" customWidth="1"/>
    <col min="1028" max="1028" width="11.42578125" style="210"/>
    <col min="1029" max="1029" width="53.42578125" style="210" customWidth="1"/>
    <col min="1030" max="1280" width="11.42578125" style="210"/>
    <col min="1281" max="1281" width="34" style="210" bestFit="1" customWidth="1"/>
    <col min="1282" max="1282" width="26.140625" style="210" customWidth="1"/>
    <col min="1283" max="1283" width="33.28515625" style="210" customWidth="1"/>
    <col min="1284" max="1284" width="11.42578125" style="210"/>
    <col min="1285" max="1285" width="53.42578125" style="210" customWidth="1"/>
    <col min="1286" max="1536" width="11.42578125" style="210"/>
    <col min="1537" max="1537" width="34" style="210" bestFit="1" customWidth="1"/>
    <col min="1538" max="1538" width="26.140625" style="210" customWidth="1"/>
    <col min="1539" max="1539" width="33.28515625" style="210" customWidth="1"/>
    <col min="1540" max="1540" width="11.42578125" style="210"/>
    <col min="1541" max="1541" width="53.42578125" style="210" customWidth="1"/>
    <col min="1542" max="1792" width="11.42578125" style="210"/>
    <col min="1793" max="1793" width="34" style="210" bestFit="1" customWidth="1"/>
    <col min="1794" max="1794" width="26.140625" style="210" customWidth="1"/>
    <col min="1795" max="1795" width="33.28515625" style="210" customWidth="1"/>
    <col min="1796" max="1796" width="11.42578125" style="210"/>
    <col min="1797" max="1797" width="53.42578125" style="210" customWidth="1"/>
    <col min="1798" max="2048" width="11.42578125" style="210"/>
    <col min="2049" max="2049" width="34" style="210" bestFit="1" customWidth="1"/>
    <col min="2050" max="2050" width="26.140625" style="210" customWidth="1"/>
    <col min="2051" max="2051" width="33.28515625" style="210" customWidth="1"/>
    <col min="2052" max="2052" width="11.42578125" style="210"/>
    <col min="2053" max="2053" width="53.42578125" style="210" customWidth="1"/>
    <col min="2054" max="2304" width="11.42578125" style="210"/>
    <col min="2305" max="2305" width="34" style="210" bestFit="1" customWidth="1"/>
    <col min="2306" max="2306" width="26.140625" style="210" customWidth="1"/>
    <col min="2307" max="2307" width="33.28515625" style="210" customWidth="1"/>
    <col min="2308" max="2308" width="11.42578125" style="210"/>
    <col min="2309" max="2309" width="53.42578125" style="210" customWidth="1"/>
    <col min="2310" max="2560" width="11.42578125" style="210"/>
    <col min="2561" max="2561" width="34" style="210" bestFit="1" customWidth="1"/>
    <col min="2562" max="2562" width="26.140625" style="210" customWidth="1"/>
    <col min="2563" max="2563" width="33.28515625" style="210" customWidth="1"/>
    <col min="2564" max="2564" width="11.42578125" style="210"/>
    <col min="2565" max="2565" width="53.42578125" style="210" customWidth="1"/>
    <col min="2566" max="2816" width="11.42578125" style="210"/>
    <col min="2817" max="2817" width="34" style="210" bestFit="1" customWidth="1"/>
    <col min="2818" max="2818" width="26.140625" style="210" customWidth="1"/>
    <col min="2819" max="2819" width="33.28515625" style="210" customWidth="1"/>
    <col min="2820" max="2820" width="11.42578125" style="210"/>
    <col min="2821" max="2821" width="53.42578125" style="210" customWidth="1"/>
    <col min="2822" max="3072" width="11.42578125" style="210"/>
    <col min="3073" max="3073" width="34" style="210" bestFit="1" customWidth="1"/>
    <col min="3074" max="3074" width="26.140625" style="210" customWidth="1"/>
    <col min="3075" max="3075" width="33.28515625" style="210" customWidth="1"/>
    <col min="3076" max="3076" width="11.42578125" style="210"/>
    <col min="3077" max="3077" width="53.42578125" style="210" customWidth="1"/>
    <col min="3078" max="3328" width="11.42578125" style="210"/>
    <col min="3329" max="3329" width="34" style="210" bestFit="1" customWidth="1"/>
    <col min="3330" max="3330" width="26.140625" style="210" customWidth="1"/>
    <col min="3331" max="3331" width="33.28515625" style="210" customWidth="1"/>
    <col min="3332" max="3332" width="11.42578125" style="210"/>
    <col min="3333" max="3333" width="53.42578125" style="210" customWidth="1"/>
    <col min="3334" max="3584" width="11.42578125" style="210"/>
    <col min="3585" max="3585" width="34" style="210" bestFit="1" customWidth="1"/>
    <col min="3586" max="3586" width="26.140625" style="210" customWidth="1"/>
    <col min="3587" max="3587" width="33.28515625" style="210" customWidth="1"/>
    <col min="3588" max="3588" width="11.42578125" style="210"/>
    <col min="3589" max="3589" width="53.42578125" style="210" customWidth="1"/>
    <col min="3590" max="3840" width="11.42578125" style="210"/>
    <col min="3841" max="3841" width="34" style="210" bestFit="1" customWidth="1"/>
    <col min="3842" max="3842" width="26.140625" style="210" customWidth="1"/>
    <col min="3843" max="3843" width="33.28515625" style="210" customWidth="1"/>
    <col min="3844" max="3844" width="11.42578125" style="210"/>
    <col min="3845" max="3845" width="53.42578125" style="210" customWidth="1"/>
    <col min="3846" max="4096" width="11.42578125" style="210"/>
    <col min="4097" max="4097" width="34" style="210" bestFit="1" customWidth="1"/>
    <col min="4098" max="4098" width="26.140625" style="210" customWidth="1"/>
    <col min="4099" max="4099" width="33.28515625" style="210" customWidth="1"/>
    <col min="4100" max="4100" width="11.42578125" style="210"/>
    <col min="4101" max="4101" width="53.42578125" style="210" customWidth="1"/>
    <col min="4102" max="4352" width="11.42578125" style="210"/>
    <col min="4353" max="4353" width="34" style="210" bestFit="1" customWidth="1"/>
    <col min="4354" max="4354" width="26.140625" style="210" customWidth="1"/>
    <col min="4355" max="4355" width="33.28515625" style="210" customWidth="1"/>
    <col min="4356" max="4356" width="11.42578125" style="210"/>
    <col min="4357" max="4357" width="53.42578125" style="210" customWidth="1"/>
    <col min="4358" max="4608" width="11.42578125" style="210"/>
    <col min="4609" max="4609" width="34" style="210" bestFit="1" customWidth="1"/>
    <col min="4610" max="4610" width="26.140625" style="210" customWidth="1"/>
    <col min="4611" max="4611" width="33.28515625" style="210" customWidth="1"/>
    <col min="4612" max="4612" width="11.42578125" style="210"/>
    <col min="4613" max="4613" width="53.42578125" style="210" customWidth="1"/>
    <col min="4614" max="4864" width="11.42578125" style="210"/>
    <col min="4865" max="4865" width="34" style="210" bestFit="1" customWidth="1"/>
    <col min="4866" max="4866" width="26.140625" style="210" customWidth="1"/>
    <col min="4867" max="4867" width="33.28515625" style="210" customWidth="1"/>
    <col min="4868" max="4868" width="11.42578125" style="210"/>
    <col min="4869" max="4869" width="53.42578125" style="210" customWidth="1"/>
    <col min="4870" max="5120" width="11.42578125" style="210"/>
    <col min="5121" max="5121" width="34" style="210" bestFit="1" customWidth="1"/>
    <col min="5122" max="5122" width="26.140625" style="210" customWidth="1"/>
    <col min="5123" max="5123" width="33.28515625" style="210" customWidth="1"/>
    <col min="5124" max="5124" width="11.42578125" style="210"/>
    <col min="5125" max="5125" width="53.42578125" style="210" customWidth="1"/>
    <col min="5126" max="5376" width="11.42578125" style="210"/>
    <col min="5377" max="5377" width="34" style="210" bestFit="1" customWidth="1"/>
    <col min="5378" max="5378" width="26.140625" style="210" customWidth="1"/>
    <col min="5379" max="5379" width="33.28515625" style="210" customWidth="1"/>
    <col min="5380" max="5380" width="11.42578125" style="210"/>
    <col min="5381" max="5381" width="53.42578125" style="210" customWidth="1"/>
    <col min="5382" max="5632" width="11.42578125" style="210"/>
    <col min="5633" max="5633" width="34" style="210" bestFit="1" customWidth="1"/>
    <col min="5634" max="5634" width="26.140625" style="210" customWidth="1"/>
    <col min="5635" max="5635" width="33.28515625" style="210" customWidth="1"/>
    <col min="5636" max="5636" width="11.42578125" style="210"/>
    <col min="5637" max="5637" width="53.42578125" style="210" customWidth="1"/>
    <col min="5638" max="5888" width="11.42578125" style="210"/>
    <col min="5889" max="5889" width="34" style="210" bestFit="1" customWidth="1"/>
    <col min="5890" max="5890" width="26.140625" style="210" customWidth="1"/>
    <col min="5891" max="5891" width="33.28515625" style="210" customWidth="1"/>
    <col min="5892" max="5892" width="11.42578125" style="210"/>
    <col min="5893" max="5893" width="53.42578125" style="210" customWidth="1"/>
    <col min="5894" max="6144" width="11.42578125" style="210"/>
    <col min="6145" max="6145" width="34" style="210" bestFit="1" customWidth="1"/>
    <col min="6146" max="6146" width="26.140625" style="210" customWidth="1"/>
    <col min="6147" max="6147" width="33.28515625" style="210" customWidth="1"/>
    <col min="6148" max="6148" width="11.42578125" style="210"/>
    <col min="6149" max="6149" width="53.42578125" style="210" customWidth="1"/>
    <col min="6150" max="6400" width="11.42578125" style="210"/>
    <col min="6401" max="6401" width="34" style="210" bestFit="1" customWidth="1"/>
    <col min="6402" max="6402" width="26.140625" style="210" customWidth="1"/>
    <col min="6403" max="6403" width="33.28515625" style="210" customWidth="1"/>
    <col min="6404" max="6404" width="11.42578125" style="210"/>
    <col min="6405" max="6405" width="53.42578125" style="210" customWidth="1"/>
    <col min="6406" max="6656" width="11.42578125" style="210"/>
    <col min="6657" max="6657" width="34" style="210" bestFit="1" customWidth="1"/>
    <col min="6658" max="6658" width="26.140625" style="210" customWidth="1"/>
    <col min="6659" max="6659" width="33.28515625" style="210" customWidth="1"/>
    <col min="6660" max="6660" width="11.42578125" style="210"/>
    <col min="6661" max="6661" width="53.42578125" style="210" customWidth="1"/>
    <col min="6662" max="6912" width="11.42578125" style="210"/>
    <col min="6913" max="6913" width="34" style="210" bestFit="1" customWidth="1"/>
    <col min="6914" max="6914" width="26.140625" style="210" customWidth="1"/>
    <col min="6915" max="6915" width="33.28515625" style="210" customWidth="1"/>
    <col min="6916" max="6916" width="11.42578125" style="210"/>
    <col min="6917" max="6917" width="53.42578125" style="210" customWidth="1"/>
    <col min="6918" max="7168" width="11.42578125" style="210"/>
    <col min="7169" max="7169" width="34" style="210" bestFit="1" customWidth="1"/>
    <col min="7170" max="7170" width="26.140625" style="210" customWidth="1"/>
    <col min="7171" max="7171" width="33.28515625" style="210" customWidth="1"/>
    <col min="7172" max="7172" width="11.42578125" style="210"/>
    <col min="7173" max="7173" width="53.42578125" style="210" customWidth="1"/>
    <col min="7174" max="7424" width="11.42578125" style="210"/>
    <col min="7425" max="7425" width="34" style="210" bestFit="1" customWidth="1"/>
    <col min="7426" max="7426" width="26.140625" style="210" customWidth="1"/>
    <col min="7427" max="7427" width="33.28515625" style="210" customWidth="1"/>
    <col min="7428" max="7428" width="11.42578125" style="210"/>
    <col min="7429" max="7429" width="53.42578125" style="210" customWidth="1"/>
    <col min="7430" max="7680" width="11.42578125" style="210"/>
    <col min="7681" max="7681" width="34" style="210" bestFit="1" customWidth="1"/>
    <col min="7682" max="7682" width="26.140625" style="210" customWidth="1"/>
    <col min="7683" max="7683" width="33.28515625" style="210" customWidth="1"/>
    <col min="7684" max="7684" width="11.42578125" style="210"/>
    <col min="7685" max="7685" width="53.42578125" style="210" customWidth="1"/>
    <col min="7686" max="7936" width="11.42578125" style="210"/>
    <col min="7937" max="7937" width="34" style="210" bestFit="1" customWidth="1"/>
    <col min="7938" max="7938" width="26.140625" style="210" customWidth="1"/>
    <col min="7939" max="7939" width="33.28515625" style="210" customWidth="1"/>
    <col min="7940" max="7940" width="11.42578125" style="210"/>
    <col min="7941" max="7941" width="53.42578125" style="210" customWidth="1"/>
    <col min="7942" max="8192" width="11.42578125" style="210"/>
    <col min="8193" max="8193" width="34" style="210" bestFit="1" customWidth="1"/>
    <col min="8194" max="8194" width="26.140625" style="210" customWidth="1"/>
    <col min="8195" max="8195" width="33.28515625" style="210" customWidth="1"/>
    <col min="8196" max="8196" width="11.42578125" style="210"/>
    <col min="8197" max="8197" width="53.42578125" style="210" customWidth="1"/>
    <col min="8198" max="8448" width="11.42578125" style="210"/>
    <col min="8449" max="8449" width="34" style="210" bestFit="1" customWidth="1"/>
    <col min="8450" max="8450" width="26.140625" style="210" customWidth="1"/>
    <col min="8451" max="8451" width="33.28515625" style="210" customWidth="1"/>
    <col min="8452" max="8452" width="11.42578125" style="210"/>
    <col min="8453" max="8453" width="53.42578125" style="210" customWidth="1"/>
    <col min="8454" max="8704" width="11.42578125" style="210"/>
    <col min="8705" max="8705" width="34" style="210" bestFit="1" customWidth="1"/>
    <col min="8706" max="8706" width="26.140625" style="210" customWidth="1"/>
    <col min="8707" max="8707" width="33.28515625" style="210" customWidth="1"/>
    <col min="8708" max="8708" width="11.42578125" style="210"/>
    <col min="8709" max="8709" width="53.42578125" style="210" customWidth="1"/>
    <col min="8710" max="8960" width="11.42578125" style="210"/>
    <col min="8961" max="8961" width="34" style="210" bestFit="1" customWidth="1"/>
    <col min="8962" max="8962" width="26.140625" style="210" customWidth="1"/>
    <col min="8963" max="8963" width="33.28515625" style="210" customWidth="1"/>
    <col min="8964" max="8964" width="11.42578125" style="210"/>
    <col min="8965" max="8965" width="53.42578125" style="210" customWidth="1"/>
    <col min="8966" max="9216" width="11.42578125" style="210"/>
    <col min="9217" max="9217" width="34" style="210" bestFit="1" customWidth="1"/>
    <col min="9218" max="9218" width="26.140625" style="210" customWidth="1"/>
    <col min="9219" max="9219" width="33.28515625" style="210" customWidth="1"/>
    <col min="9220" max="9220" width="11.42578125" style="210"/>
    <col min="9221" max="9221" width="53.42578125" style="210" customWidth="1"/>
    <col min="9222" max="9472" width="11.42578125" style="210"/>
    <col min="9473" max="9473" width="34" style="210" bestFit="1" customWidth="1"/>
    <col min="9474" max="9474" width="26.140625" style="210" customWidth="1"/>
    <col min="9475" max="9475" width="33.28515625" style="210" customWidth="1"/>
    <col min="9476" max="9476" width="11.42578125" style="210"/>
    <col min="9477" max="9477" width="53.42578125" style="210" customWidth="1"/>
    <col min="9478" max="9728" width="11.42578125" style="210"/>
    <col min="9729" max="9729" width="34" style="210" bestFit="1" customWidth="1"/>
    <col min="9730" max="9730" width="26.140625" style="210" customWidth="1"/>
    <col min="9731" max="9731" width="33.28515625" style="210" customWidth="1"/>
    <col min="9732" max="9732" width="11.42578125" style="210"/>
    <col min="9733" max="9733" width="53.42578125" style="210" customWidth="1"/>
    <col min="9734" max="9984" width="11.42578125" style="210"/>
    <col min="9985" max="9985" width="34" style="210" bestFit="1" customWidth="1"/>
    <col min="9986" max="9986" width="26.140625" style="210" customWidth="1"/>
    <col min="9987" max="9987" width="33.28515625" style="210" customWidth="1"/>
    <col min="9988" max="9988" width="11.42578125" style="210"/>
    <col min="9989" max="9989" width="53.42578125" style="210" customWidth="1"/>
    <col min="9990" max="10240" width="11.42578125" style="210"/>
    <col min="10241" max="10241" width="34" style="210" bestFit="1" customWidth="1"/>
    <col min="10242" max="10242" width="26.140625" style="210" customWidth="1"/>
    <col min="10243" max="10243" width="33.28515625" style="210" customWidth="1"/>
    <col min="10244" max="10244" width="11.42578125" style="210"/>
    <col min="10245" max="10245" width="53.42578125" style="210" customWidth="1"/>
    <col min="10246" max="10496" width="11.42578125" style="210"/>
    <col min="10497" max="10497" width="34" style="210" bestFit="1" customWidth="1"/>
    <col min="10498" max="10498" width="26.140625" style="210" customWidth="1"/>
    <col min="10499" max="10499" width="33.28515625" style="210" customWidth="1"/>
    <col min="10500" max="10500" width="11.42578125" style="210"/>
    <col min="10501" max="10501" width="53.42578125" style="210" customWidth="1"/>
    <col min="10502" max="10752" width="11.42578125" style="210"/>
    <col min="10753" max="10753" width="34" style="210" bestFit="1" customWidth="1"/>
    <col min="10754" max="10754" width="26.140625" style="210" customWidth="1"/>
    <col min="10755" max="10755" width="33.28515625" style="210" customWidth="1"/>
    <col min="10756" max="10756" width="11.42578125" style="210"/>
    <col min="10757" max="10757" width="53.42578125" style="210" customWidth="1"/>
    <col min="10758" max="11008" width="11.42578125" style="210"/>
    <col min="11009" max="11009" width="34" style="210" bestFit="1" customWidth="1"/>
    <col min="11010" max="11010" width="26.140625" style="210" customWidth="1"/>
    <col min="11011" max="11011" width="33.28515625" style="210" customWidth="1"/>
    <col min="11012" max="11012" width="11.42578125" style="210"/>
    <col min="11013" max="11013" width="53.42578125" style="210" customWidth="1"/>
    <col min="11014" max="11264" width="11.42578125" style="210"/>
    <col min="11265" max="11265" width="34" style="210" bestFit="1" customWidth="1"/>
    <col min="11266" max="11266" width="26.140625" style="210" customWidth="1"/>
    <col min="11267" max="11267" width="33.28515625" style="210" customWidth="1"/>
    <col min="11268" max="11268" width="11.42578125" style="210"/>
    <col min="11269" max="11269" width="53.42578125" style="210" customWidth="1"/>
    <col min="11270" max="11520" width="11.42578125" style="210"/>
    <col min="11521" max="11521" width="34" style="210" bestFit="1" customWidth="1"/>
    <col min="11522" max="11522" width="26.140625" style="210" customWidth="1"/>
    <col min="11523" max="11523" width="33.28515625" style="210" customWidth="1"/>
    <col min="11524" max="11524" width="11.42578125" style="210"/>
    <col min="11525" max="11525" width="53.42578125" style="210" customWidth="1"/>
    <col min="11526" max="11776" width="11.42578125" style="210"/>
    <col min="11777" max="11777" width="34" style="210" bestFit="1" customWidth="1"/>
    <col min="11778" max="11778" width="26.140625" style="210" customWidth="1"/>
    <col min="11779" max="11779" width="33.28515625" style="210" customWidth="1"/>
    <col min="11780" max="11780" width="11.42578125" style="210"/>
    <col min="11781" max="11781" width="53.42578125" style="210" customWidth="1"/>
    <col min="11782" max="12032" width="11.42578125" style="210"/>
    <col min="12033" max="12033" width="34" style="210" bestFit="1" customWidth="1"/>
    <col min="12034" max="12034" width="26.140625" style="210" customWidth="1"/>
    <col min="12035" max="12035" width="33.28515625" style="210" customWidth="1"/>
    <col min="12036" max="12036" width="11.42578125" style="210"/>
    <col min="12037" max="12037" width="53.42578125" style="210" customWidth="1"/>
    <col min="12038" max="12288" width="11.42578125" style="210"/>
    <col min="12289" max="12289" width="34" style="210" bestFit="1" customWidth="1"/>
    <col min="12290" max="12290" width="26.140625" style="210" customWidth="1"/>
    <col min="12291" max="12291" width="33.28515625" style="210" customWidth="1"/>
    <col min="12292" max="12292" width="11.42578125" style="210"/>
    <col min="12293" max="12293" width="53.42578125" style="210" customWidth="1"/>
    <col min="12294" max="12544" width="11.42578125" style="210"/>
    <col min="12545" max="12545" width="34" style="210" bestFit="1" customWidth="1"/>
    <col min="12546" max="12546" width="26.140625" style="210" customWidth="1"/>
    <col min="12547" max="12547" width="33.28515625" style="210" customWidth="1"/>
    <col min="12548" max="12548" width="11.42578125" style="210"/>
    <col min="12549" max="12549" width="53.42578125" style="210" customWidth="1"/>
    <col min="12550" max="12800" width="11.42578125" style="210"/>
    <col min="12801" max="12801" width="34" style="210" bestFit="1" customWidth="1"/>
    <col min="12802" max="12802" width="26.140625" style="210" customWidth="1"/>
    <col min="12803" max="12803" width="33.28515625" style="210" customWidth="1"/>
    <col min="12804" max="12804" width="11.42578125" style="210"/>
    <col min="12805" max="12805" width="53.42578125" style="210" customWidth="1"/>
    <col min="12806" max="13056" width="11.42578125" style="210"/>
    <col min="13057" max="13057" width="34" style="210" bestFit="1" customWidth="1"/>
    <col min="13058" max="13058" width="26.140625" style="210" customWidth="1"/>
    <col min="13059" max="13059" width="33.28515625" style="210" customWidth="1"/>
    <col min="13060" max="13060" width="11.42578125" style="210"/>
    <col min="13061" max="13061" width="53.42578125" style="210" customWidth="1"/>
    <col min="13062" max="13312" width="11.42578125" style="210"/>
    <col min="13313" max="13313" width="34" style="210" bestFit="1" customWidth="1"/>
    <col min="13314" max="13314" width="26.140625" style="210" customWidth="1"/>
    <col min="13315" max="13315" width="33.28515625" style="210" customWidth="1"/>
    <col min="13316" max="13316" width="11.42578125" style="210"/>
    <col min="13317" max="13317" width="53.42578125" style="210" customWidth="1"/>
    <col min="13318" max="13568" width="11.42578125" style="210"/>
    <col min="13569" max="13569" width="34" style="210" bestFit="1" customWidth="1"/>
    <col min="13570" max="13570" width="26.140625" style="210" customWidth="1"/>
    <col min="13571" max="13571" width="33.28515625" style="210" customWidth="1"/>
    <col min="13572" max="13572" width="11.42578125" style="210"/>
    <col min="13573" max="13573" width="53.42578125" style="210" customWidth="1"/>
    <col min="13574" max="13824" width="11.42578125" style="210"/>
    <col min="13825" max="13825" width="34" style="210" bestFit="1" customWidth="1"/>
    <col min="13826" max="13826" width="26.140625" style="210" customWidth="1"/>
    <col min="13827" max="13827" width="33.28515625" style="210" customWidth="1"/>
    <col min="13828" max="13828" width="11.42578125" style="210"/>
    <col min="13829" max="13829" width="53.42578125" style="210" customWidth="1"/>
    <col min="13830" max="14080" width="11.42578125" style="210"/>
    <col min="14081" max="14081" width="34" style="210" bestFit="1" customWidth="1"/>
    <col min="14082" max="14082" width="26.140625" style="210" customWidth="1"/>
    <col min="14083" max="14083" width="33.28515625" style="210" customWidth="1"/>
    <col min="14084" max="14084" width="11.42578125" style="210"/>
    <col min="14085" max="14085" width="53.42578125" style="210" customWidth="1"/>
    <col min="14086" max="14336" width="11.42578125" style="210"/>
    <col min="14337" max="14337" width="34" style="210" bestFit="1" customWidth="1"/>
    <col min="14338" max="14338" width="26.140625" style="210" customWidth="1"/>
    <col min="14339" max="14339" width="33.28515625" style="210" customWidth="1"/>
    <col min="14340" max="14340" width="11.42578125" style="210"/>
    <col min="14341" max="14341" width="53.42578125" style="210" customWidth="1"/>
    <col min="14342" max="14592" width="11.42578125" style="210"/>
    <col min="14593" max="14593" width="34" style="210" bestFit="1" customWidth="1"/>
    <col min="14594" max="14594" width="26.140625" style="210" customWidth="1"/>
    <col min="14595" max="14595" width="33.28515625" style="210" customWidth="1"/>
    <col min="14596" max="14596" width="11.42578125" style="210"/>
    <col min="14597" max="14597" width="53.42578125" style="210" customWidth="1"/>
    <col min="14598" max="14848" width="11.42578125" style="210"/>
    <col min="14849" max="14849" width="34" style="210" bestFit="1" customWidth="1"/>
    <col min="14850" max="14850" width="26.140625" style="210" customWidth="1"/>
    <col min="14851" max="14851" width="33.28515625" style="210" customWidth="1"/>
    <col min="14852" max="14852" width="11.42578125" style="210"/>
    <col min="14853" max="14853" width="53.42578125" style="210" customWidth="1"/>
    <col min="14854" max="15104" width="11.42578125" style="210"/>
    <col min="15105" max="15105" width="34" style="210" bestFit="1" customWidth="1"/>
    <col min="15106" max="15106" width="26.140625" style="210" customWidth="1"/>
    <col min="15107" max="15107" width="33.28515625" style="210" customWidth="1"/>
    <col min="15108" max="15108" width="11.42578125" style="210"/>
    <col min="15109" max="15109" width="53.42578125" style="210" customWidth="1"/>
    <col min="15110" max="15360" width="11.42578125" style="210"/>
    <col min="15361" max="15361" width="34" style="210" bestFit="1" customWidth="1"/>
    <col min="15362" max="15362" width="26.140625" style="210" customWidth="1"/>
    <col min="15363" max="15363" width="33.28515625" style="210" customWidth="1"/>
    <col min="15364" max="15364" width="11.42578125" style="210"/>
    <col min="15365" max="15365" width="53.42578125" style="210" customWidth="1"/>
    <col min="15366" max="15616" width="11.42578125" style="210"/>
    <col min="15617" max="15617" width="34" style="210" bestFit="1" customWidth="1"/>
    <col min="15618" max="15618" width="26.140625" style="210" customWidth="1"/>
    <col min="15619" max="15619" width="33.28515625" style="210" customWidth="1"/>
    <col min="15620" max="15620" width="11.42578125" style="210"/>
    <col min="15621" max="15621" width="53.42578125" style="210" customWidth="1"/>
    <col min="15622" max="15872" width="11.42578125" style="210"/>
    <col min="15873" max="15873" width="34" style="210" bestFit="1" customWidth="1"/>
    <col min="15874" max="15874" width="26.140625" style="210" customWidth="1"/>
    <col min="15875" max="15875" width="33.28515625" style="210" customWidth="1"/>
    <col min="15876" max="15876" width="11.42578125" style="210"/>
    <col min="15877" max="15877" width="53.42578125" style="210" customWidth="1"/>
    <col min="15878" max="16128" width="11.42578125" style="210"/>
    <col min="16129" max="16129" width="34" style="210" bestFit="1" customWidth="1"/>
    <col min="16130" max="16130" width="26.140625" style="210" customWidth="1"/>
    <col min="16131" max="16131" width="33.28515625" style="210" customWidth="1"/>
    <col min="16132" max="16132" width="11.42578125" style="210"/>
    <col min="16133" max="16133" width="53.42578125" style="210" customWidth="1"/>
    <col min="16134" max="16384" width="11.42578125" style="210"/>
  </cols>
  <sheetData>
    <row r="1" spans="1:5" ht="32.25" thickTop="1" x14ac:dyDescent="0.25">
      <c r="A1" s="58" t="s">
        <v>1713</v>
      </c>
      <c r="B1" s="59" t="s">
        <v>1714</v>
      </c>
      <c r="C1" s="60" t="s">
        <v>1715</v>
      </c>
    </row>
    <row r="2" spans="1:5" ht="15.75" x14ac:dyDescent="0.25">
      <c r="A2" s="800" t="s">
        <v>73</v>
      </c>
      <c r="B2" s="801" t="s">
        <v>73</v>
      </c>
      <c r="C2" s="802" t="s">
        <v>73</v>
      </c>
      <c r="E2" s="210" t="str">
        <f>+C2</f>
        <v>0-0</v>
      </c>
    </row>
    <row r="3" spans="1:5" ht="30" x14ac:dyDescent="0.25">
      <c r="A3" s="870" t="s">
        <v>1716</v>
      </c>
      <c r="B3" s="871" t="s">
        <v>1717</v>
      </c>
      <c r="C3" s="872" t="s">
        <v>1718</v>
      </c>
      <c r="E3" s="210" t="str">
        <f>+CONCATENATE(C3," - ",B3)</f>
        <v>WALFRANDO ADOLFO FORERO BEJARANO - ALCALDE MUNICPAL</v>
      </c>
    </row>
    <row r="4" spans="1:5" ht="30" x14ac:dyDescent="0.25">
      <c r="A4" s="870" t="s">
        <v>1719</v>
      </c>
      <c r="B4" s="871" t="s">
        <v>1720</v>
      </c>
      <c r="C4" s="872" t="s">
        <v>1721</v>
      </c>
      <c r="E4" s="210" t="str">
        <f t="shared" ref="E4:E44" si="0">+CONCATENATE(C4," - ",B4)</f>
        <v>MARLA PATRICIA BARBOSA PALLARES - JEFE OFICINA JURÍDICA Y DE CONTRATACIÓN</v>
      </c>
    </row>
    <row r="5" spans="1:5" ht="30" x14ac:dyDescent="0.25">
      <c r="A5" s="870" t="s">
        <v>1722</v>
      </c>
      <c r="B5" s="871" t="s">
        <v>1723</v>
      </c>
      <c r="C5" s="872" t="s">
        <v>1724</v>
      </c>
      <c r="E5" s="210" t="str">
        <f t="shared" si="0"/>
        <v>LILIANA FERNANDA LÓPEZ RIVEROS - JEFE DE CONTROL INTERNO</v>
      </c>
    </row>
    <row r="6" spans="1:5" ht="30" x14ac:dyDescent="0.25">
      <c r="A6" s="870" t="s">
        <v>1725</v>
      </c>
      <c r="B6" s="871" t="s">
        <v>1726</v>
      </c>
      <c r="C6" s="872" t="s">
        <v>1727</v>
      </c>
      <c r="E6" s="210" t="str">
        <f t="shared" si="0"/>
        <v>LUIS ARMANDO SUÁREZ MORENO - SECRETARIO DE GOBIERNO</v>
      </c>
    </row>
    <row r="7" spans="1:5" ht="42.75" x14ac:dyDescent="0.25">
      <c r="A7" s="870" t="s">
        <v>1728</v>
      </c>
      <c r="B7" s="871" t="s">
        <v>1729</v>
      </c>
      <c r="C7" s="872" t="s">
        <v>1730</v>
      </c>
      <c r="E7" s="210" t="str">
        <f t="shared" si="0"/>
        <v>MARTHA LUCÍA FARIAS VILLARRAGA - SECRETARIA DE DESARROLLO ADMINISTRATIVO</v>
      </c>
    </row>
    <row r="8" spans="1:5" ht="42.75" x14ac:dyDescent="0.25">
      <c r="A8" s="870" t="s">
        <v>1917</v>
      </c>
      <c r="B8" s="871" t="s">
        <v>1916</v>
      </c>
      <c r="C8" s="872" t="s">
        <v>1731</v>
      </c>
      <c r="E8" s="210" t="str">
        <f t="shared" si="0"/>
        <v>LUZ EMILCE MAMBUSCAY LÓPEZ - SECRETARIA DESARROLLO ECONÓMICO</v>
      </c>
    </row>
    <row r="9" spans="1:5" ht="42.75" x14ac:dyDescent="0.25">
      <c r="A9" s="870" t="s">
        <v>1732</v>
      </c>
      <c r="B9" s="871" t="s">
        <v>1733</v>
      </c>
      <c r="C9" s="872" t="s">
        <v>1734</v>
      </c>
      <c r="E9" s="210" t="str">
        <f t="shared" si="0"/>
        <v>LINETH MAGALY VÁSQUEZ ROCHA - SECRETARIA DE DESARROLLO E INTEGRACIÓN SOCIAL</v>
      </c>
    </row>
    <row r="10" spans="1:5" ht="30" x14ac:dyDescent="0.25">
      <c r="A10" s="870" t="s">
        <v>1735</v>
      </c>
      <c r="B10" s="871" t="s">
        <v>1915</v>
      </c>
      <c r="C10" s="872" t="s">
        <v>1914</v>
      </c>
      <c r="E10" s="210" t="str">
        <f t="shared" si="0"/>
        <v>CARLOS JULIÁN NAVAS MARTÍNEZ - SECRETARIO DEL AMBIENTE</v>
      </c>
    </row>
    <row r="11" spans="1:5" ht="30" x14ac:dyDescent="0.25">
      <c r="A11" s="870" t="s">
        <v>1736</v>
      </c>
      <c r="B11" s="871" t="s">
        <v>1737</v>
      </c>
      <c r="C11" s="872" t="s">
        <v>1738</v>
      </c>
      <c r="E11" s="210" t="str">
        <f t="shared" si="0"/>
        <v>CÉSAR ORLANDO CHAPETÓN MARTÍNEZ  - SECRETARIO DE PLANEACIÓN</v>
      </c>
    </row>
    <row r="12" spans="1:5" x14ac:dyDescent="0.25">
      <c r="A12" s="870" t="s">
        <v>1739</v>
      </c>
      <c r="B12" s="871" t="s">
        <v>1740</v>
      </c>
      <c r="C12" s="872" t="s">
        <v>1741</v>
      </c>
      <c r="E12" s="210" t="str">
        <f t="shared" si="0"/>
        <v>WILMAN CONTRERAS MATEUS - SECRETARIO DE SALUD</v>
      </c>
    </row>
    <row r="13" spans="1:5" ht="30" x14ac:dyDescent="0.25">
      <c r="A13" s="873" t="s">
        <v>1742</v>
      </c>
      <c r="B13" s="871" t="s">
        <v>1743</v>
      </c>
      <c r="C13" s="872" t="s">
        <v>1744</v>
      </c>
      <c r="E13" s="210" t="str">
        <f t="shared" si="0"/>
        <v>SANDRA PATRICIA GARAVITO MORENO - SECRETARIA DE EDUCACIÓN</v>
      </c>
    </row>
    <row r="14" spans="1:5" ht="30" x14ac:dyDescent="0.25">
      <c r="A14" s="870" t="s">
        <v>1745</v>
      </c>
      <c r="B14" s="871" t="s">
        <v>1746</v>
      </c>
      <c r="C14" s="872" t="s">
        <v>1747</v>
      </c>
      <c r="E14" s="210" t="str">
        <f t="shared" si="0"/>
        <v>RAFAEL ANTONIO RIVERA GÓMEZ - SECRETARIO DE INFRAESTRUCTURA</v>
      </c>
    </row>
    <row r="15" spans="1:5" ht="30" x14ac:dyDescent="0.25">
      <c r="A15" s="870" t="s">
        <v>1748</v>
      </c>
      <c r="B15" s="871" t="s">
        <v>1749</v>
      </c>
      <c r="C15" s="872" t="s">
        <v>1750</v>
      </c>
      <c r="E15" s="210" t="str">
        <f t="shared" si="0"/>
        <v>MIGUEL ALEJANDRO RICO SUAREZ - SECRETARIO DE HACIENDA</v>
      </c>
    </row>
    <row r="16" spans="1:5" ht="42.75" x14ac:dyDescent="0.25">
      <c r="A16" s="870" t="s">
        <v>1751</v>
      </c>
      <c r="B16" s="871" t="s">
        <v>1752</v>
      </c>
      <c r="C16" s="872" t="s">
        <v>1753</v>
      </c>
      <c r="E16" s="210" t="str">
        <f t="shared" si="0"/>
        <v>JOHNNY FERNEY PÉREZ QUINCHE - SECRETARIO DE CULTURA Y PATRIMONIO</v>
      </c>
    </row>
    <row r="17" spans="1:5" ht="30" x14ac:dyDescent="0.25">
      <c r="A17" s="870" t="s">
        <v>1754</v>
      </c>
      <c r="B17" s="871" t="s">
        <v>1755</v>
      </c>
      <c r="C17" s="872" t="s">
        <v>1756</v>
      </c>
      <c r="E17" s="210" t="str">
        <f t="shared" si="0"/>
        <v>ANGELA PATRICIA NAVARRO LÓPEZ - JEFE DE COMUNICACIONES</v>
      </c>
    </row>
    <row r="18" spans="1:5" ht="57" x14ac:dyDescent="0.25">
      <c r="A18" s="870" t="s">
        <v>1757</v>
      </c>
      <c r="B18" s="871" t="s">
        <v>1758</v>
      </c>
      <c r="C18" s="872" t="s">
        <v>1759</v>
      </c>
      <c r="E18" s="210" t="str">
        <f t="shared" si="0"/>
        <v>HENRY HERNAN PRIETO VALBUENA - DIRECTOR EJECUTIVO INSTITUTO DE RECREACIÓN Y DEPORTE</v>
      </c>
    </row>
    <row r="19" spans="1:5" ht="30" x14ac:dyDescent="0.25">
      <c r="A19" s="870" t="s">
        <v>1760</v>
      </c>
      <c r="B19" s="871" t="s">
        <v>1761</v>
      </c>
      <c r="C19" s="872" t="s">
        <v>1998</v>
      </c>
      <c r="E19" s="210" t="str">
        <f t="shared" si="0"/>
        <v xml:space="preserve">ELVA JEANNETTE CUEVAS BAUTISTA - GERENTE EMPRESA DE SERVICIOS PÚBLICOS </v>
      </c>
    </row>
    <row r="20" spans="1:5" ht="15.75" x14ac:dyDescent="0.25">
      <c r="A20" s="874"/>
      <c r="B20" s="875"/>
      <c r="C20" s="876"/>
      <c r="E20" s="210" t="str">
        <f t="shared" si="0"/>
        <v xml:space="preserve"> - </v>
      </c>
    </row>
    <row r="21" spans="1:5" ht="15.75" x14ac:dyDescent="0.25">
      <c r="A21" s="874"/>
      <c r="B21" s="875"/>
      <c r="C21" s="876"/>
      <c r="E21" s="210" t="str">
        <f t="shared" si="0"/>
        <v xml:space="preserve"> - </v>
      </c>
    </row>
    <row r="22" spans="1:5" ht="15.75" x14ac:dyDescent="0.25">
      <c r="A22" s="874"/>
      <c r="B22" s="875"/>
      <c r="C22" s="876"/>
      <c r="E22" s="210" t="str">
        <f t="shared" si="0"/>
        <v xml:space="preserve"> - </v>
      </c>
    </row>
    <row r="23" spans="1:5" ht="15.75" x14ac:dyDescent="0.25">
      <c r="A23" s="874"/>
      <c r="B23" s="875"/>
      <c r="C23" s="876"/>
      <c r="E23" s="210" t="str">
        <f t="shared" si="0"/>
        <v xml:space="preserve"> - </v>
      </c>
    </row>
    <row r="24" spans="1:5" ht="15.75" x14ac:dyDescent="0.25">
      <c r="A24" s="874"/>
      <c r="B24" s="875"/>
      <c r="C24" s="876"/>
      <c r="E24" s="210" t="str">
        <f t="shared" si="0"/>
        <v xml:space="preserve"> - </v>
      </c>
    </row>
    <row r="25" spans="1:5" ht="15.75" x14ac:dyDescent="0.25">
      <c r="A25" s="874"/>
      <c r="B25" s="875"/>
      <c r="C25" s="876"/>
      <c r="E25" s="210" t="str">
        <f t="shared" si="0"/>
        <v xml:space="preserve"> - </v>
      </c>
    </row>
    <row r="26" spans="1:5" ht="15.75" x14ac:dyDescent="0.25">
      <c r="A26" s="874"/>
      <c r="B26" s="875"/>
      <c r="C26" s="876"/>
      <c r="E26" s="210" t="str">
        <f t="shared" si="0"/>
        <v xml:space="preserve"> - </v>
      </c>
    </row>
    <row r="27" spans="1:5" ht="15.75" x14ac:dyDescent="0.25">
      <c r="A27" s="874"/>
      <c r="B27" s="875"/>
      <c r="C27" s="876"/>
      <c r="E27" s="210" t="str">
        <f t="shared" si="0"/>
        <v xml:space="preserve"> - </v>
      </c>
    </row>
    <row r="28" spans="1:5" ht="15.75" x14ac:dyDescent="0.25">
      <c r="A28" s="874"/>
      <c r="B28" s="875"/>
      <c r="C28" s="876"/>
      <c r="E28" s="210" t="str">
        <f t="shared" si="0"/>
        <v xml:space="preserve"> - </v>
      </c>
    </row>
    <row r="29" spans="1:5" ht="15.75" x14ac:dyDescent="0.25">
      <c r="A29" s="874"/>
      <c r="B29" s="875"/>
      <c r="C29" s="876"/>
      <c r="E29" s="210" t="str">
        <f t="shared" si="0"/>
        <v xml:space="preserve"> - </v>
      </c>
    </row>
    <row r="30" spans="1:5" x14ac:dyDescent="0.25">
      <c r="A30" s="877"/>
      <c r="B30" s="878"/>
      <c r="C30" s="879"/>
      <c r="E30" s="210" t="str">
        <f t="shared" si="0"/>
        <v xml:space="preserve"> - </v>
      </c>
    </row>
    <row r="31" spans="1:5" x14ac:dyDescent="0.25">
      <c r="A31" s="877"/>
      <c r="B31" s="878"/>
      <c r="C31" s="879"/>
      <c r="E31" s="210" t="str">
        <f t="shared" si="0"/>
        <v xml:space="preserve"> - </v>
      </c>
    </row>
    <row r="32" spans="1:5" x14ac:dyDescent="0.25">
      <c r="A32" s="877"/>
      <c r="B32" s="878"/>
      <c r="C32" s="879"/>
      <c r="E32" s="210" t="str">
        <f t="shared" si="0"/>
        <v xml:space="preserve"> - </v>
      </c>
    </row>
    <row r="33" spans="1:5" x14ac:dyDescent="0.25">
      <c r="A33" s="877"/>
      <c r="B33" s="878"/>
      <c r="C33" s="879"/>
      <c r="E33" s="210" t="str">
        <f t="shared" si="0"/>
        <v xml:space="preserve"> - </v>
      </c>
    </row>
    <row r="34" spans="1:5" x14ac:dyDescent="0.25">
      <c r="A34" s="877"/>
      <c r="B34" s="878"/>
      <c r="C34" s="879"/>
      <c r="E34" s="210" t="str">
        <f t="shared" si="0"/>
        <v xml:space="preserve"> - </v>
      </c>
    </row>
    <row r="35" spans="1:5" x14ac:dyDescent="0.25">
      <c r="A35" s="877"/>
      <c r="B35" s="878"/>
      <c r="C35" s="879"/>
      <c r="E35" s="210" t="str">
        <f t="shared" si="0"/>
        <v xml:space="preserve"> - </v>
      </c>
    </row>
    <row r="36" spans="1:5" x14ac:dyDescent="0.25">
      <c r="A36" s="877"/>
      <c r="B36" s="878"/>
      <c r="C36" s="879"/>
      <c r="E36" s="210" t="str">
        <f t="shared" si="0"/>
        <v xml:space="preserve"> - </v>
      </c>
    </row>
    <row r="37" spans="1:5" x14ac:dyDescent="0.25">
      <c r="A37" s="877"/>
      <c r="B37" s="878"/>
      <c r="C37" s="879"/>
      <c r="E37" s="210" t="str">
        <f t="shared" si="0"/>
        <v xml:space="preserve"> - </v>
      </c>
    </row>
    <row r="38" spans="1:5" x14ac:dyDescent="0.25">
      <c r="A38" s="877"/>
      <c r="B38" s="878"/>
      <c r="C38" s="879"/>
      <c r="E38" s="210" t="str">
        <f t="shared" si="0"/>
        <v xml:space="preserve"> - </v>
      </c>
    </row>
    <row r="39" spans="1:5" x14ac:dyDescent="0.25">
      <c r="A39" s="877"/>
      <c r="B39" s="878"/>
      <c r="C39" s="879"/>
      <c r="E39" s="210" t="str">
        <f t="shared" si="0"/>
        <v xml:space="preserve"> - </v>
      </c>
    </row>
    <row r="40" spans="1:5" x14ac:dyDescent="0.25">
      <c r="A40" s="877"/>
      <c r="B40" s="878"/>
      <c r="C40" s="879"/>
      <c r="E40" s="210" t="str">
        <f t="shared" si="0"/>
        <v xml:space="preserve"> - </v>
      </c>
    </row>
    <row r="41" spans="1:5" x14ac:dyDescent="0.25">
      <c r="A41" s="877"/>
      <c r="B41" s="878"/>
      <c r="C41" s="879"/>
      <c r="E41" s="210" t="str">
        <f t="shared" si="0"/>
        <v xml:space="preserve"> - </v>
      </c>
    </row>
    <row r="42" spans="1:5" x14ac:dyDescent="0.25">
      <c r="A42" s="877"/>
      <c r="B42" s="878"/>
      <c r="C42" s="879"/>
      <c r="E42" s="210" t="str">
        <f t="shared" si="0"/>
        <v xml:space="preserve"> - </v>
      </c>
    </row>
    <row r="43" spans="1:5" x14ac:dyDescent="0.25">
      <c r="A43" s="877"/>
      <c r="B43" s="878"/>
      <c r="C43" s="879"/>
      <c r="E43" s="210" t="str">
        <f t="shared" si="0"/>
        <v xml:space="preserve"> - </v>
      </c>
    </row>
    <row r="44" spans="1:5" ht="15.75" thickBot="1" x14ac:dyDescent="0.3">
      <c r="A44" s="880"/>
      <c r="B44" s="881"/>
      <c r="C44" s="882"/>
      <c r="E44" s="210"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0" hidden="1" customWidth="1"/>
    <col min="2" max="3" width="24.5703125" style="210" customWidth="1"/>
    <col min="4" max="4" width="44.85546875" style="210" customWidth="1"/>
    <col min="5" max="257" width="24.5703125" style="210"/>
    <col min="258" max="259" width="24.5703125" style="210" customWidth="1"/>
    <col min="260" max="260" width="44.85546875" style="210" customWidth="1"/>
    <col min="261" max="513" width="24.5703125" style="210"/>
    <col min="514" max="515" width="24.5703125" style="210" customWidth="1"/>
    <col min="516" max="516" width="44.85546875" style="210" customWidth="1"/>
    <col min="517" max="769" width="24.5703125" style="210"/>
    <col min="770" max="771" width="24.5703125" style="210" customWidth="1"/>
    <col min="772" max="772" width="44.85546875" style="210" customWidth="1"/>
    <col min="773" max="1025" width="24.5703125" style="210"/>
    <col min="1026" max="1027" width="24.5703125" style="210" customWidth="1"/>
    <col min="1028" max="1028" width="44.85546875" style="210" customWidth="1"/>
    <col min="1029" max="1281" width="24.5703125" style="210"/>
    <col min="1282" max="1283" width="24.5703125" style="210" customWidth="1"/>
    <col min="1284" max="1284" width="44.85546875" style="210" customWidth="1"/>
    <col min="1285" max="1537" width="24.5703125" style="210"/>
    <col min="1538" max="1539" width="24.5703125" style="210" customWidth="1"/>
    <col min="1540" max="1540" width="44.85546875" style="210" customWidth="1"/>
    <col min="1541" max="1793" width="24.5703125" style="210"/>
    <col min="1794" max="1795" width="24.5703125" style="210" customWidth="1"/>
    <col min="1796" max="1796" width="44.85546875" style="210" customWidth="1"/>
    <col min="1797" max="2049" width="24.5703125" style="210"/>
    <col min="2050" max="2051" width="24.5703125" style="210" customWidth="1"/>
    <col min="2052" max="2052" width="44.85546875" style="210" customWidth="1"/>
    <col min="2053" max="2305" width="24.5703125" style="210"/>
    <col min="2306" max="2307" width="24.5703125" style="210" customWidth="1"/>
    <col min="2308" max="2308" width="44.85546875" style="210" customWidth="1"/>
    <col min="2309" max="2561" width="24.5703125" style="210"/>
    <col min="2562" max="2563" width="24.5703125" style="210" customWidth="1"/>
    <col min="2564" max="2564" width="44.85546875" style="210" customWidth="1"/>
    <col min="2565" max="2817" width="24.5703125" style="210"/>
    <col min="2818" max="2819" width="24.5703125" style="210" customWidth="1"/>
    <col min="2820" max="2820" width="44.85546875" style="210" customWidth="1"/>
    <col min="2821" max="3073" width="24.5703125" style="210"/>
    <col min="3074" max="3075" width="24.5703125" style="210" customWidth="1"/>
    <col min="3076" max="3076" width="44.85546875" style="210" customWidth="1"/>
    <col min="3077" max="3329" width="24.5703125" style="210"/>
    <col min="3330" max="3331" width="24.5703125" style="210" customWidth="1"/>
    <col min="3332" max="3332" width="44.85546875" style="210" customWidth="1"/>
    <col min="3333" max="3585" width="24.5703125" style="210"/>
    <col min="3586" max="3587" width="24.5703125" style="210" customWidth="1"/>
    <col min="3588" max="3588" width="44.85546875" style="210" customWidth="1"/>
    <col min="3589" max="3841" width="24.5703125" style="210"/>
    <col min="3842" max="3843" width="24.5703125" style="210" customWidth="1"/>
    <col min="3844" max="3844" width="44.85546875" style="210" customWidth="1"/>
    <col min="3845" max="4097" width="24.5703125" style="210"/>
    <col min="4098" max="4099" width="24.5703125" style="210" customWidth="1"/>
    <col min="4100" max="4100" width="44.85546875" style="210" customWidth="1"/>
    <col min="4101" max="4353" width="24.5703125" style="210"/>
    <col min="4354" max="4355" width="24.5703125" style="210" customWidth="1"/>
    <col min="4356" max="4356" width="44.85546875" style="210" customWidth="1"/>
    <col min="4357" max="4609" width="24.5703125" style="210"/>
    <col min="4610" max="4611" width="24.5703125" style="210" customWidth="1"/>
    <col min="4612" max="4612" width="44.85546875" style="210" customWidth="1"/>
    <col min="4613" max="4865" width="24.5703125" style="210"/>
    <col min="4866" max="4867" width="24.5703125" style="210" customWidth="1"/>
    <col min="4868" max="4868" width="44.85546875" style="210" customWidth="1"/>
    <col min="4869" max="5121" width="24.5703125" style="210"/>
    <col min="5122" max="5123" width="24.5703125" style="210" customWidth="1"/>
    <col min="5124" max="5124" width="44.85546875" style="210" customWidth="1"/>
    <col min="5125" max="5377" width="24.5703125" style="210"/>
    <col min="5378" max="5379" width="24.5703125" style="210" customWidth="1"/>
    <col min="5380" max="5380" width="44.85546875" style="210" customWidth="1"/>
    <col min="5381" max="5633" width="24.5703125" style="210"/>
    <col min="5634" max="5635" width="24.5703125" style="210" customWidth="1"/>
    <col min="5636" max="5636" width="44.85546875" style="210" customWidth="1"/>
    <col min="5637" max="5889" width="24.5703125" style="210"/>
    <col min="5890" max="5891" width="24.5703125" style="210" customWidth="1"/>
    <col min="5892" max="5892" width="44.85546875" style="210" customWidth="1"/>
    <col min="5893" max="6145" width="24.5703125" style="210"/>
    <col min="6146" max="6147" width="24.5703125" style="210" customWidth="1"/>
    <col min="6148" max="6148" width="44.85546875" style="210" customWidth="1"/>
    <col min="6149" max="6401" width="24.5703125" style="210"/>
    <col min="6402" max="6403" width="24.5703125" style="210" customWidth="1"/>
    <col min="6404" max="6404" width="44.85546875" style="210" customWidth="1"/>
    <col min="6405" max="6657" width="24.5703125" style="210"/>
    <col min="6658" max="6659" width="24.5703125" style="210" customWidth="1"/>
    <col min="6660" max="6660" width="44.85546875" style="210" customWidth="1"/>
    <col min="6661" max="6913" width="24.5703125" style="210"/>
    <col min="6914" max="6915" width="24.5703125" style="210" customWidth="1"/>
    <col min="6916" max="6916" width="44.85546875" style="210" customWidth="1"/>
    <col min="6917" max="7169" width="24.5703125" style="210"/>
    <col min="7170" max="7171" width="24.5703125" style="210" customWidth="1"/>
    <col min="7172" max="7172" width="44.85546875" style="210" customWidth="1"/>
    <col min="7173" max="7425" width="24.5703125" style="210"/>
    <col min="7426" max="7427" width="24.5703125" style="210" customWidth="1"/>
    <col min="7428" max="7428" width="44.85546875" style="210" customWidth="1"/>
    <col min="7429" max="7681" width="24.5703125" style="210"/>
    <col min="7682" max="7683" width="24.5703125" style="210" customWidth="1"/>
    <col min="7684" max="7684" width="44.85546875" style="210" customWidth="1"/>
    <col min="7685" max="7937" width="24.5703125" style="210"/>
    <col min="7938" max="7939" width="24.5703125" style="210" customWidth="1"/>
    <col min="7940" max="7940" width="44.85546875" style="210" customWidth="1"/>
    <col min="7941" max="8193" width="24.5703125" style="210"/>
    <col min="8194" max="8195" width="24.5703125" style="210" customWidth="1"/>
    <col min="8196" max="8196" width="44.85546875" style="210" customWidth="1"/>
    <col min="8197" max="8449" width="24.5703125" style="210"/>
    <col min="8450" max="8451" width="24.5703125" style="210" customWidth="1"/>
    <col min="8452" max="8452" width="44.85546875" style="210" customWidth="1"/>
    <col min="8453" max="8705" width="24.5703125" style="210"/>
    <col min="8706" max="8707" width="24.5703125" style="210" customWidth="1"/>
    <col min="8708" max="8708" width="44.85546875" style="210" customWidth="1"/>
    <col min="8709" max="8961" width="24.5703125" style="210"/>
    <col min="8962" max="8963" width="24.5703125" style="210" customWidth="1"/>
    <col min="8964" max="8964" width="44.85546875" style="210" customWidth="1"/>
    <col min="8965" max="9217" width="24.5703125" style="210"/>
    <col min="9218" max="9219" width="24.5703125" style="210" customWidth="1"/>
    <col min="9220" max="9220" width="44.85546875" style="210" customWidth="1"/>
    <col min="9221" max="9473" width="24.5703125" style="210"/>
    <col min="9474" max="9475" width="24.5703125" style="210" customWidth="1"/>
    <col min="9476" max="9476" width="44.85546875" style="210" customWidth="1"/>
    <col min="9477" max="9729" width="24.5703125" style="210"/>
    <col min="9730" max="9731" width="24.5703125" style="210" customWidth="1"/>
    <col min="9732" max="9732" width="44.85546875" style="210" customWidth="1"/>
    <col min="9733" max="9985" width="24.5703125" style="210"/>
    <col min="9986" max="9987" width="24.5703125" style="210" customWidth="1"/>
    <col min="9988" max="9988" width="44.85546875" style="210" customWidth="1"/>
    <col min="9989" max="10241" width="24.5703125" style="210"/>
    <col min="10242" max="10243" width="24.5703125" style="210" customWidth="1"/>
    <col min="10244" max="10244" width="44.85546875" style="210" customWidth="1"/>
    <col min="10245" max="10497" width="24.5703125" style="210"/>
    <col min="10498" max="10499" width="24.5703125" style="210" customWidth="1"/>
    <col min="10500" max="10500" width="44.85546875" style="210" customWidth="1"/>
    <col min="10501" max="10753" width="24.5703125" style="210"/>
    <col min="10754" max="10755" width="24.5703125" style="210" customWidth="1"/>
    <col min="10756" max="10756" width="44.85546875" style="210" customWidth="1"/>
    <col min="10757" max="11009" width="24.5703125" style="210"/>
    <col min="11010" max="11011" width="24.5703125" style="210" customWidth="1"/>
    <col min="11012" max="11012" width="44.85546875" style="210" customWidth="1"/>
    <col min="11013" max="11265" width="24.5703125" style="210"/>
    <col min="11266" max="11267" width="24.5703125" style="210" customWidth="1"/>
    <col min="11268" max="11268" width="44.85546875" style="210" customWidth="1"/>
    <col min="11269" max="11521" width="24.5703125" style="210"/>
    <col min="11522" max="11523" width="24.5703125" style="210" customWidth="1"/>
    <col min="11524" max="11524" width="44.85546875" style="210" customWidth="1"/>
    <col min="11525" max="11777" width="24.5703125" style="210"/>
    <col min="11778" max="11779" width="24.5703125" style="210" customWidth="1"/>
    <col min="11780" max="11780" width="44.85546875" style="210" customWidth="1"/>
    <col min="11781" max="12033" width="24.5703125" style="210"/>
    <col min="12034" max="12035" width="24.5703125" style="210" customWidth="1"/>
    <col min="12036" max="12036" width="44.85546875" style="210" customWidth="1"/>
    <col min="12037" max="12289" width="24.5703125" style="210"/>
    <col min="12290" max="12291" width="24.5703125" style="210" customWidth="1"/>
    <col min="12292" max="12292" width="44.85546875" style="210" customWidth="1"/>
    <col min="12293" max="12545" width="24.5703125" style="210"/>
    <col min="12546" max="12547" width="24.5703125" style="210" customWidth="1"/>
    <col min="12548" max="12548" width="44.85546875" style="210" customWidth="1"/>
    <col min="12549" max="12801" width="24.5703125" style="210"/>
    <col min="12802" max="12803" width="24.5703125" style="210" customWidth="1"/>
    <col min="12804" max="12804" width="44.85546875" style="210" customWidth="1"/>
    <col min="12805" max="13057" width="24.5703125" style="210"/>
    <col min="13058" max="13059" width="24.5703125" style="210" customWidth="1"/>
    <col min="13060" max="13060" width="44.85546875" style="210" customWidth="1"/>
    <col min="13061" max="13313" width="24.5703125" style="210"/>
    <col min="13314" max="13315" width="24.5703125" style="210" customWidth="1"/>
    <col min="13316" max="13316" width="44.85546875" style="210" customWidth="1"/>
    <col min="13317" max="13569" width="24.5703125" style="210"/>
    <col min="13570" max="13571" width="24.5703125" style="210" customWidth="1"/>
    <col min="13572" max="13572" width="44.85546875" style="210" customWidth="1"/>
    <col min="13573" max="13825" width="24.5703125" style="210"/>
    <col min="13826" max="13827" width="24.5703125" style="210" customWidth="1"/>
    <col min="13828" max="13828" width="44.85546875" style="210" customWidth="1"/>
    <col min="13829" max="14081" width="24.5703125" style="210"/>
    <col min="14082" max="14083" width="24.5703125" style="210" customWidth="1"/>
    <col min="14084" max="14084" width="44.85546875" style="210" customWidth="1"/>
    <col min="14085" max="14337" width="24.5703125" style="210"/>
    <col min="14338" max="14339" width="24.5703125" style="210" customWidth="1"/>
    <col min="14340" max="14340" width="44.85546875" style="210" customWidth="1"/>
    <col min="14341" max="14593" width="24.5703125" style="210"/>
    <col min="14594" max="14595" width="24.5703125" style="210" customWidth="1"/>
    <col min="14596" max="14596" width="44.85546875" style="210" customWidth="1"/>
    <col min="14597" max="14849" width="24.5703125" style="210"/>
    <col min="14850" max="14851" width="24.5703125" style="210" customWidth="1"/>
    <col min="14852" max="14852" width="44.85546875" style="210" customWidth="1"/>
    <col min="14853" max="15105" width="24.5703125" style="210"/>
    <col min="15106" max="15107" width="24.5703125" style="210" customWidth="1"/>
    <col min="15108" max="15108" width="44.85546875" style="210" customWidth="1"/>
    <col min="15109" max="15361" width="24.5703125" style="210"/>
    <col min="15362" max="15363" width="24.5703125" style="210" customWidth="1"/>
    <col min="15364" max="15364" width="44.85546875" style="210" customWidth="1"/>
    <col min="15365" max="15617" width="24.5703125" style="210"/>
    <col min="15618" max="15619" width="24.5703125" style="210" customWidth="1"/>
    <col min="15620" max="15620" width="44.85546875" style="210" customWidth="1"/>
    <col min="15621" max="15873" width="24.5703125" style="210"/>
    <col min="15874" max="15875" width="24.5703125" style="210" customWidth="1"/>
    <col min="15876" max="15876" width="44.85546875" style="210" customWidth="1"/>
    <col min="15877" max="16129" width="24.5703125" style="210"/>
    <col min="16130" max="16131" width="24.5703125" style="210" customWidth="1"/>
    <col min="16132" max="16132" width="44.85546875" style="210" customWidth="1"/>
    <col min="16133" max="16384" width="24.5703125" style="210"/>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0" t="str">
        <f>+LEFT(B3,10)</f>
        <v>E2.P_E.MR1</v>
      </c>
      <c r="B3" s="98" t="s">
        <v>347</v>
      </c>
      <c r="C3" s="99" t="s">
        <v>1787</v>
      </c>
      <c r="D3" s="100" t="s">
        <v>1788</v>
      </c>
    </row>
    <row r="4" spans="1:4" ht="126" x14ac:dyDescent="0.25">
      <c r="A4" s="210" t="str">
        <f t="shared" ref="A4:A67" si="0">+LEFT(B4,10)</f>
        <v>E2.P_B.MR1</v>
      </c>
      <c r="B4" s="98" t="s">
        <v>311</v>
      </c>
      <c r="C4" s="99" t="s">
        <v>1789</v>
      </c>
      <c r="D4" s="100" t="s">
        <v>1790</v>
      </c>
    </row>
    <row r="5" spans="1:4" ht="63" x14ac:dyDescent="0.25">
      <c r="A5" s="210" t="str">
        <f t="shared" si="0"/>
        <v>E4.P_D.MR2</v>
      </c>
      <c r="B5" s="98" t="s">
        <v>596</v>
      </c>
      <c r="C5" s="99" t="s">
        <v>1791</v>
      </c>
      <c r="D5" s="100" t="s">
        <v>1792</v>
      </c>
    </row>
    <row r="6" spans="1:4" ht="126" x14ac:dyDescent="0.25">
      <c r="A6" s="210" t="str">
        <f t="shared" si="0"/>
        <v>E4.P_D.MR1</v>
      </c>
      <c r="B6" s="98" t="s">
        <v>587</v>
      </c>
      <c r="C6" s="99" t="s">
        <v>1793</v>
      </c>
      <c r="D6" s="100" t="s">
        <v>1794</v>
      </c>
    </row>
    <row r="7" spans="1:4" ht="126" x14ac:dyDescent="0.25">
      <c r="A7" s="210" t="str">
        <f t="shared" si="0"/>
        <v>E1.P_A.MR5</v>
      </c>
      <c r="B7" s="98" t="s">
        <v>140</v>
      </c>
      <c r="C7" s="99" t="s">
        <v>1795</v>
      </c>
      <c r="D7" s="100" t="s">
        <v>1796</v>
      </c>
    </row>
    <row r="8" spans="1:4" ht="78.75" x14ac:dyDescent="0.25">
      <c r="A8" s="210" t="str">
        <f t="shared" si="0"/>
        <v>E3.P_G.MR1</v>
      </c>
      <c r="B8" s="98" t="s">
        <v>465</v>
      </c>
      <c r="C8" s="99" t="s">
        <v>1797</v>
      </c>
      <c r="D8" s="100" t="s">
        <v>1798</v>
      </c>
    </row>
    <row r="9" spans="1:4" ht="61.5" customHeight="1" x14ac:dyDescent="0.25">
      <c r="A9" s="210" t="str">
        <f t="shared" si="0"/>
        <v>E3.P_H.MR1</v>
      </c>
      <c r="B9" s="98" t="s">
        <v>473</v>
      </c>
      <c r="C9" s="99" t="s">
        <v>1799</v>
      </c>
      <c r="D9" s="100" t="s">
        <v>1800</v>
      </c>
    </row>
    <row r="10" spans="1:4" ht="78.75" x14ac:dyDescent="0.25">
      <c r="A10" s="210" t="str">
        <f t="shared" si="0"/>
        <v>E3.P_I.MR1</v>
      </c>
      <c r="B10" s="98" t="s">
        <v>481</v>
      </c>
      <c r="C10" s="99" t="s">
        <v>1801</v>
      </c>
      <c r="D10" s="100" t="s">
        <v>1802</v>
      </c>
    </row>
    <row r="11" spans="1:4" ht="94.5" x14ac:dyDescent="0.25">
      <c r="A11" s="210" t="str">
        <f t="shared" si="0"/>
        <v>E3.P_J.MR1</v>
      </c>
      <c r="B11" s="98" t="s">
        <v>489</v>
      </c>
      <c r="C11" s="99" t="s">
        <v>1803</v>
      </c>
      <c r="D11" s="100" t="s">
        <v>1804</v>
      </c>
    </row>
    <row r="12" spans="1:4" ht="90.75" customHeight="1" x14ac:dyDescent="0.25">
      <c r="A12" s="210" t="str">
        <f t="shared" si="0"/>
        <v>E3.P_K.MR1</v>
      </c>
      <c r="B12" s="98" t="s">
        <v>497</v>
      </c>
      <c r="C12" s="99" t="s">
        <v>1805</v>
      </c>
      <c r="D12" s="100" t="s">
        <v>1806</v>
      </c>
    </row>
    <row r="13" spans="1:4" ht="94.5" x14ac:dyDescent="0.25">
      <c r="A13" s="210" t="str">
        <f t="shared" si="0"/>
        <v>E2.P_C.MR1</v>
      </c>
      <c r="B13" s="98" t="s">
        <v>322</v>
      </c>
      <c r="C13" s="99" t="s">
        <v>1807</v>
      </c>
      <c r="D13" s="100" t="s">
        <v>1808</v>
      </c>
    </row>
    <row r="14" spans="1:4" ht="78.75" x14ac:dyDescent="0.25">
      <c r="A14" s="210" t="str">
        <f t="shared" si="0"/>
        <v>E3.P_F.MR1</v>
      </c>
      <c r="B14" s="98" t="s">
        <v>457</v>
      </c>
      <c r="C14" s="99" t="s">
        <v>1809</v>
      </c>
      <c r="D14" s="100" t="s">
        <v>1810</v>
      </c>
    </row>
    <row r="15" spans="1:4" ht="78" customHeight="1" x14ac:dyDescent="0.25">
      <c r="A15" s="210" t="str">
        <f t="shared" si="0"/>
        <v>E2.P_D.MR1</v>
      </c>
      <c r="B15" s="98" t="s">
        <v>336</v>
      </c>
      <c r="C15" s="99" t="s">
        <v>1811</v>
      </c>
      <c r="D15" s="100" t="s">
        <v>1812</v>
      </c>
    </row>
    <row r="16" spans="1:4" ht="67.5" customHeight="1" x14ac:dyDescent="0.25">
      <c r="A16" s="210" t="str">
        <f t="shared" si="0"/>
        <v>E1.P_E.MR1</v>
      </c>
      <c r="B16" s="98" t="s">
        <v>207</v>
      </c>
      <c r="C16" s="99" t="s">
        <v>1813</v>
      </c>
      <c r="D16" s="100" t="s">
        <v>1814</v>
      </c>
    </row>
    <row r="17" spans="1:4" ht="110.25" x14ac:dyDescent="0.25">
      <c r="A17" s="210" t="str">
        <f t="shared" si="0"/>
        <v>E1.P_H.MR1</v>
      </c>
      <c r="B17" s="98" t="s">
        <v>263</v>
      </c>
      <c r="C17" s="99" t="s">
        <v>1815</v>
      </c>
      <c r="D17" s="100" t="s">
        <v>1816</v>
      </c>
    </row>
    <row r="18" spans="1:4" ht="78" customHeight="1" x14ac:dyDescent="0.25">
      <c r="A18" s="210" t="str">
        <f t="shared" si="0"/>
        <v>E1.P_C.MR1</v>
      </c>
      <c r="B18" s="98" t="s">
        <v>185</v>
      </c>
      <c r="C18" s="99" t="s">
        <v>1817</v>
      </c>
      <c r="D18" s="100" t="s">
        <v>1818</v>
      </c>
    </row>
    <row r="19" spans="1:4" ht="141.75" x14ac:dyDescent="0.25">
      <c r="A19" s="210" t="str">
        <f t="shared" si="0"/>
        <v>E1.P_D.MR1</v>
      </c>
      <c r="B19" s="98" t="s">
        <v>196</v>
      </c>
      <c r="C19" s="99" t="s">
        <v>1819</v>
      </c>
      <c r="D19" s="100" t="s">
        <v>1820</v>
      </c>
    </row>
    <row r="20" spans="1:4" ht="63" x14ac:dyDescent="0.25">
      <c r="A20" s="210" t="str">
        <f t="shared" si="0"/>
        <v>E1.P_A.MR4</v>
      </c>
      <c r="B20" s="98" t="s">
        <v>130</v>
      </c>
      <c r="C20" s="99" t="s">
        <v>1821</v>
      </c>
      <c r="D20" s="100" t="s">
        <v>1822</v>
      </c>
    </row>
    <row r="21" spans="1:4" ht="47.25" x14ac:dyDescent="0.25">
      <c r="A21" s="210" t="str">
        <f t="shared" si="0"/>
        <v>E4.P_A.MR1</v>
      </c>
      <c r="B21" s="98" t="s">
        <v>539</v>
      </c>
      <c r="C21" s="99" t="s">
        <v>1823</v>
      </c>
      <c r="D21" s="100" t="s">
        <v>1824</v>
      </c>
    </row>
    <row r="22" spans="1:4" ht="47.25" x14ac:dyDescent="0.25">
      <c r="A22" s="210" t="str">
        <f t="shared" si="0"/>
        <v>E4.P_A.MR2</v>
      </c>
      <c r="B22" s="98" t="s">
        <v>549</v>
      </c>
      <c r="C22" s="99" t="s">
        <v>1825</v>
      </c>
      <c r="D22" s="100" t="s">
        <v>1826</v>
      </c>
    </row>
    <row r="23" spans="1:4" ht="96" customHeight="1" x14ac:dyDescent="0.25">
      <c r="A23" s="210" t="str">
        <f t="shared" si="0"/>
        <v>E1.P_F.MR1</v>
      </c>
      <c r="B23" s="98" t="s">
        <v>222</v>
      </c>
      <c r="C23" s="99" t="s">
        <v>1827</v>
      </c>
      <c r="D23" s="100" t="s">
        <v>1828</v>
      </c>
    </row>
    <row r="24" spans="1:4" ht="63.75" customHeight="1" x14ac:dyDescent="0.25">
      <c r="A24" s="210" t="str">
        <f t="shared" si="0"/>
        <v>E4.P_A.MR3</v>
      </c>
      <c r="B24" s="98" t="s">
        <v>556</v>
      </c>
      <c r="C24" s="99" t="s">
        <v>1829</v>
      </c>
      <c r="D24" s="100" t="s">
        <v>1830</v>
      </c>
    </row>
    <row r="25" spans="1:4" ht="66" customHeight="1" x14ac:dyDescent="0.25">
      <c r="A25" s="210" t="str">
        <f t="shared" si="0"/>
        <v>E1.P_F.MR2</v>
      </c>
      <c r="B25" s="98" t="s">
        <v>234</v>
      </c>
      <c r="C25" s="99" t="s">
        <v>1831</v>
      </c>
      <c r="D25" s="100" t="s">
        <v>1832</v>
      </c>
    </row>
    <row r="26" spans="1:4" ht="110.25" x14ac:dyDescent="0.25">
      <c r="A26" s="210" t="str">
        <f t="shared" si="0"/>
        <v>E4.P_A.MR4</v>
      </c>
      <c r="B26" s="98" t="s">
        <v>563</v>
      </c>
      <c r="C26" s="99" t="s">
        <v>1833</v>
      </c>
      <c r="D26" s="100" t="s">
        <v>1834</v>
      </c>
    </row>
    <row r="27" spans="1:4" ht="63" x14ac:dyDescent="0.25">
      <c r="A27" s="210" t="str">
        <f t="shared" si="0"/>
        <v>E1.P_A.MR2</v>
      </c>
      <c r="B27" s="98" t="s">
        <v>110</v>
      </c>
      <c r="C27" s="99" t="s">
        <v>1835</v>
      </c>
      <c r="D27" s="100" t="s">
        <v>1836</v>
      </c>
    </row>
    <row r="28" spans="1:4" ht="64.5" customHeight="1" x14ac:dyDescent="0.25">
      <c r="A28" s="210" t="str">
        <f t="shared" si="0"/>
        <v>E1.P_J.MR1</v>
      </c>
      <c r="B28" s="98" t="s">
        <v>288</v>
      </c>
      <c r="C28" s="99" t="s">
        <v>1837</v>
      </c>
      <c r="D28" s="100" t="s">
        <v>1838</v>
      </c>
    </row>
    <row r="29" spans="1:4" ht="78.75" customHeight="1" x14ac:dyDescent="0.25">
      <c r="A29" s="210" t="str">
        <f t="shared" si="0"/>
        <v>E3.P_B.MR1</v>
      </c>
      <c r="B29" s="98" t="s">
        <v>395</v>
      </c>
      <c r="C29" s="99" t="s">
        <v>1839</v>
      </c>
      <c r="D29" s="100" t="s">
        <v>1840</v>
      </c>
    </row>
    <row r="30" spans="1:4" ht="108.75" customHeight="1" x14ac:dyDescent="0.25">
      <c r="A30" s="210" t="str">
        <f t="shared" si="0"/>
        <v>E4.P_C.MR1</v>
      </c>
      <c r="B30" s="98" t="s">
        <v>579</v>
      </c>
      <c r="C30" s="99" t="s">
        <v>1841</v>
      </c>
      <c r="D30" s="100" t="s">
        <v>1842</v>
      </c>
    </row>
    <row r="31" spans="1:4" ht="65.25" customHeight="1" x14ac:dyDescent="0.25">
      <c r="A31" s="210" t="str">
        <f t="shared" si="0"/>
        <v>E2.P_A.MR1</v>
      </c>
      <c r="B31" s="98" t="s">
        <v>299</v>
      </c>
      <c r="C31" s="99" t="s">
        <v>1843</v>
      </c>
      <c r="D31" s="100" t="s">
        <v>1844</v>
      </c>
    </row>
    <row r="32" spans="1:4" ht="93" customHeight="1" x14ac:dyDescent="0.25">
      <c r="A32" s="210" t="str">
        <f t="shared" si="0"/>
        <v>E1.P_G.MR1</v>
      </c>
      <c r="B32" s="98" t="s">
        <v>243</v>
      </c>
      <c r="C32" s="99" t="s">
        <v>1845</v>
      </c>
      <c r="D32" s="100" t="s">
        <v>1846</v>
      </c>
    </row>
    <row r="33" spans="1:4" ht="81" customHeight="1" x14ac:dyDescent="0.25">
      <c r="A33" s="210" t="str">
        <f t="shared" si="0"/>
        <v>E1.P_G.MR2</v>
      </c>
      <c r="B33" s="98" t="s">
        <v>254</v>
      </c>
      <c r="C33" s="99" t="s">
        <v>1847</v>
      </c>
      <c r="D33" s="100" t="s">
        <v>1848</v>
      </c>
    </row>
    <row r="34" spans="1:4" ht="63" customHeight="1" x14ac:dyDescent="0.25">
      <c r="A34" s="210" t="str">
        <f t="shared" si="0"/>
        <v>E3.P_L.MR2</v>
      </c>
      <c r="B34" s="98" t="s">
        <v>513</v>
      </c>
      <c r="C34" s="99" t="s">
        <v>1849</v>
      </c>
      <c r="D34" s="100" t="s">
        <v>1850</v>
      </c>
    </row>
    <row r="35" spans="1:4" ht="78" customHeight="1" x14ac:dyDescent="0.25">
      <c r="A35" s="210" t="str">
        <f t="shared" si="0"/>
        <v>E3.P_L.MR3</v>
      </c>
      <c r="B35" s="98" t="s">
        <v>520</v>
      </c>
      <c r="C35" s="99" t="s">
        <v>1851</v>
      </c>
      <c r="D35" s="100" t="s">
        <v>1852</v>
      </c>
    </row>
    <row r="36" spans="1:4" ht="63.75" customHeight="1" x14ac:dyDescent="0.25">
      <c r="A36" s="210" t="str">
        <f t="shared" si="0"/>
        <v>E2.P_F.MR1</v>
      </c>
      <c r="B36" s="98" t="s">
        <v>358</v>
      </c>
      <c r="C36" s="99" t="s">
        <v>1853</v>
      </c>
      <c r="D36" s="100" t="s">
        <v>1854</v>
      </c>
    </row>
    <row r="37" spans="1:4" ht="110.25" x14ac:dyDescent="0.25">
      <c r="A37" s="210" t="str">
        <f t="shared" si="0"/>
        <v>E3.P_A.MR1</v>
      </c>
      <c r="B37" s="98" t="s">
        <v>383</v>
      </c>
      <c r="C37" s="99" t="s">
        <v>1855</v>
      </c>
      <c r="D37" s="100" t="s">
        <v>1856</v>
      </c>
    </row>
    <row r="38" spans="1:4" ht="94.5" x14ac:dyDescent="0.25">
      <c r="A38" s="210" t="str">
        <f t="shared" si="0"/>
        <v>E2.P_F.MR2</v>
      </c>
      <c r="B38" s="98" t="s">
        <v>369</v>
      </c>
      <c r="C38" s="99" t="s">
        <v>1857</v>
      </c>
      <c r="D38" s="100" t="s">
        <v>1858</v>
      </c>
    </row>
    <row r="39" spans="1:4" ht="78.75" x14ac:dyDescent="0.25">
      <c r="A39" s="210" t="str">
        <f t="shared" si="0"/>
        <v>E1.P_B.MR1</v>
      </c>
      <c r="B39" s="98" t="s">
        <v>150</v>
      </c>
      <c r="C39" s="99" t="s">
        <v>1859</v>
      </c>
      <c r="D39" s="100" t="s">
        <v>1860</v>
      </c>
    </row>
    <row r="40" spans="1:4" ht="157.5" x14ac:dyDescent="0.25">
      <c r="A40" s="210" t="str">
        <f t="shared" si="0"/>
        <v>E3.P_E.MR1</v>
      </c>
      <c r="B40" s="98" t="s">
        <v>446</v>
      </c>
      <c r="C40" s="99" t="s">
        <v>1861</v>
      </c>
      <c r="D40" s="100" t="s">
        <v>1862</v>
      </c>
    </row>
    <row r="41" spans="1:4" ht="110.25" x14ac:dyDescent="0.25">
      <c r="A41" s="210" t="str">
        <f t="shared" si="0"/>
        <v>E1.P_B.MR2</v>
      </c>
      <c r="B41" s="98" t="s">
        <v>164</v>
      </c>
      <c r="C41" s="99" t="s">
        <v>1863</v>
      </c>
      <c r="D41" s="100" t="s">
        <v>1864</v>
      </c>
    </row>
    <row r="42" spans="1:4" ht="157.5" x14ac:dyDescent="0.25">
      <c r="A42" s="210" t="str">
        <f t="shared" si="0"/>
        <v>E1.P_B.MR3</v>
      </c>
      <c r="B42" s="98" t="s">
        <v>176</v>
      </c>
      <c r="C42" s="99" t="s">
        <v>1865</v>
      </c>
      <c r="D42" s="100" t="s">
        <v>1866</v>
      </c>
    </row>
    <row r="43" spans="1:4" ht="78.75" x14ac:dyDescent="0.25">
      <c r="A43" s="210" t="str">
        <f t="shared" si="0"/>
        <v>E3.P_C.MR1</v>
      </c>
      <c r="B43" s="98" t="s">
        <v>406</v>
      </c>
      <c r="C43" s="99" t="s">
        <v>1867</v>
      </c>
      <c r="D43" s="100" t="s">
        <v>1868</v>
      </c>
    </row>
    <row r="44" spans="1:4" ht="51" customHeight="1" x14ac:dyDescent="0.25">
      <c r="A44" s="210" t="str">
        <f t="shared" si="0"/>
        <v>E1.P_A.MR3</v>
      </c>
      <c r="B44" s="98" t="s">
        <v>120</v>
      </c>
      <c r="C44" s="99" t="s">
        <v>1869</v>
      </c>
      <c r="D44" s="100" t="s">
        <v>1870</v>
      </c>
    </row>
    <row r="45" spans="1:4" ht="78.75" x14ac:dyDescent="0.25">
      <c r="A45" s="210" t="str">
        <f t="shared" si="0"/>
        <v>E3.P_L.MR1</v>
      </c>
      <c r="B45" s="98" t="s">
        <v>505</v>
      </c>
      <c r="C45" s="99" t="s">
        <v>1871</v>
      </c>
      <c r="D45" s="100" t="s">
        <v>1872</v>
      </c>
    </row>
    <row r="46" spans="1:4" ht="93.75" customHeight="1" x14ac:dyDescent="0.25">
      <c r="A46" s="210" t="str">
        <f t="shared" si="0"/>
        <v>E1.P_I.MR1</v>
      </c>
      <c r="B46" s="98" t="s">
        <v>277</v>
      </c>
      <c r="C46" s="99" t="s">
        <v>1873</v>
      </c>
      <c r="D46" s="100" t="s">
        <v>1874</v>
      </c>
    </row>
    <row r="47" spans="1:4" ht="110.25" customHeight="1" x14ac:dyDescent="0.25">
      <c r="A47" s="210" t="str">
        <f t="shared" si="0"/>
        <v>E1.P_A.MR1</v>
      </c>
      <c r="B47" s="98" t="s">
        <v>83</v>
      </c>
      <c r="C47" s="99" t="s">
        <v>1875</v>
      </c>
      <c r="D47" s="100" t="s">
        <v>1876</v>
      </c>
    </row>
    <row r="48" spans="1:4" ht="94.5" x14ac:dyDescent="0.25">
      <c r="A48" s="210" t="str">
        <f t="shared" si="0"/>
        <v>E3.P_L.MR4</v>
      </c>
      <c r="B48" s="98" t="s">
        <v>527</v>
      </c>
      <c r="C48" s="99" t="s">
        <v>1877</v>
      </c>
      <c r="D48" s="100" t="s">
        <v>1878</v>
      </c>
    </row>
    <row r="49" spans="1:4" ht="189" x14ac:dyDescent="0.25">
      <c r="A49" s="210" t="str">
        <f t="shared" si="0"/>
        <v>E3.P_C.MR2</v>
      </c>
      <c r="B49" s="98" t="s">
        <v>417</v>
      </c>
      <c r="C49" s="99" t="s">
        <v>1879</v>
      </c>
      <c r="D49" s="100" t="s">
        <v>1880</v>
      </c>
    </row>
    <row r="50" spans="1:4" ht="78.75" x14ac:dyDescent="0.25">
      <c r="A50" s="210" t="str">
        <f t="shared" si="0"/>
        <v>E4.P_E.MR1</v>
      </c>
      <c r="B50" s="98" t="s">
        <v>606</v>
      </c>
      <c r="C50" s="99" t="s">
        <v>1881</v>
      </c>
      <c r="D50" s="100" t="s">
        <v>1882</v>
      </c>
    </row>
    <row r="51" spans="1:4" ht="157.5" x14ac:dyDescent="0.25">
      <c r="A51" s="210" t="str">
        <f t="shared" si="0"/>
        <v>E1.P_A.MR1</v>
      </c>
      <c r="B51" s="98" t="s">
        <v>97</v>
      </c>
      <c r="C51" s="99" t="s">
        <v>1883</v>
      </c>
      <c r="D51" s="100" t="s">
        <v>1884</v>
      </c>
    </row>
    <row r="52" spans="1:4" ht="63" x14ac:dyDescent="0.25">
      <c r="A52" s="210" t="str">
        <f t="shared" si="0"/>
        <v>E4.P_D.MR3</v>
      </c>
      <c r="B52" s="98" t="s">
        <v>601</v>
      </c>
      <c r="C52" s="99" t="s">
        <v>1885</v>
      </c>
      <c r="D52" s="100" t="s">
        <v>1886</v>
      </c>
    </row>
    <row r="53" spans="1:4" ht="126" x14ac:dyDescent="0.25">
      <c r="A53" s="210" t="str">
        <f t="shared" si="0"/>
        <v>E3.P_D.MR1</v>
      </c>
      <c r="B53" s="98" t="s">
        <v>428</v>
      </c>
      <c r="C53" s="99" t="s">
        <v>1887</v>
      </c>
      <c r="D53" s="100" t="s">
        <v>1888</v>
      </c>
    </row>
    <row r="54" spans="1:4" ht="126" x14ac:dyDescent="0.25">
      <c r="A54" s="210" t="str">
        <f t="shared" si="0"/>
        <v>E3.P_D.MR2</v>
      </c>
      <c r="B54" s="98" t="s">
        <v>439</v>
      </c>
      <c r="C54" s="99" t="s">
        <v>1889</v>
      </c>
      <c r="D54" s="100" t="s">
        <v>1888</v>
      </c>
    </row>
    <row r="55" spans="1:4" ht="157.5" x14ac:dyDescent="0.25">
      <c r="A55" s="210" t="str">
        <f t="shared" si="0"/>
        <v>E4.P_B.MR1</v>
      </c>
      <c r="B55" s="98" t="s">
        <v>570</v>
      </c>
      <c r="C55" s="99" t="s">
        <v>1890</v>
      </c>
      <c r="D55" s="100" t="s">
        <v>1891</v>
      </c>
    </row>
    <row r="56" spans="1:4" ht="15.75" x14ac:dyDescent="0.25">
      <c r="A56" s="210" t="str">
        <f t="shared" si="0"/>
        <v/>
      </c>
      <c r="B56" s="98"/>
      <c r="C56" s="99"/>
      <c r="D56" s="100"/>
    </row>
    <row r="57" spans="1:4" ht="15.75" x14ac:dyDescent="0.25">
      <c r="A57" s="210" t="str">
        <f t="shared" si="0"/>
        <v/>
      </c>
      <c r="B57" s="98"/>
      <c r="C57" s="99"/>
      <c r="D57" s="100"/>
    </row>
    <row r="58" spans="1:4" ht="15.75" x14ac:dyDescent="0.25">
      <c r="A58" s="210" t="str">
        <f t="shared" si="0"/>
        <v/>
      </c>
      <c r="B58" s="98"/>
      <c r="C58" s="99"/>
      <c r="D58" s="100"/>
    </row>
    <row r="59" spans="1:4" ht="15.75" x14ac:dyDescent="0.25">
      <c r="A59" s="210" t="str">
        <f t="shared" si="0"/>
        <v/>
      </c>
      <c r="B59" s="98"/>
      <c r="C59" s="99"/>
      <c r="D59" s="100"/>
    </row>
    <row r="60" spans="1:4" ht="15.75" x14ac:dyDescent="0.25">
      <c r="A60" s="210" t="str">
        <f t="shared" si="0"/>
        <v/>
      </c>
      <c r="B60" s="98"/>
      <c r="C60" s="99"/>
      <c r="D60" s="100"/>
    </row>
    <row r="61" spans="1:4" ht="15.75" x14ac:dyDescent="0.25">
      <c r="A61" s="210" t="str">
        <f t="shared" si="0"/>
        <v/>
      </c>
      <c r="B61" s="98"/>
      <c r="C61" s="99"/>
      <c r="D61" s="100"/>
    </row>
    <row r="62" spans="1:4" ht="15.75" x14ac:dyDescent="0.25">
      <c r="A62" s="210" t="str">
        <f t="shared" si="0"/>
        <v/>
      </c>
      <c r="B62" s="98"/>
      <c r="C62" s="99"/>
      <c r="D62" s="100"/>
    </row>
    <row r="63" spans="1:4" ht="15.75" x14ac:dyDescent="0.25">
      <c r="A63" s="210" t="str">
        <f t="shared" si="0"/>
        <v/>
      </c>
      <c r="B63" s="98"/>
      <c r="C63" s="99"/>
      <c r="D63" s="100"/>
    </row>
    <row r="64" spans="1:4" ht="15.75" x14ac:dyDescent="0.25">
      <c r="A64" s="210" t="str">
        <f t="shared" si="0"/>
        <v/>
      </c>
      <c r="B64" s="98"/>
      <c r="C64" s="99"/>
      <c r="D64" s="100"/>
    </row>
    <row r="65" spans="1:4" ht="15.75" x14ac:dyDescent="0.25">
      <c r="A65" s="210" t="str">
        <f t="shared" si="0"/>
        <v/>
      </c>
      <c r="B65" s="98"/>
      <c r="C65" s="99"/>
      <c r="D65" s="100"/>
    </row>
    <row r="66" spans="1:4" ht="15.75" x14ac:dyDescent="0.25">
      <c r="A66" s="210" t="str">
        <f t="shared" si="0"/>
        <v/>
      </c>
      <c r="B66" s="98"/>
      <c r="C66" s="99"/>
      <c r="D66" s="100"/>
    </row>
    <row r="67" spans="1:4" ht="15.75" x14ac:dyDescent="0.25">
      <c r="A67" s="210" t="str">
        <f t="shared" si="0"/>
        <v/>
      </c>
      <c r="B67" s="98"/>
      <c r="C67" s="99"/>
      <c r="D67" s="100"/>
    </row>
    <row r="68" spans="1:4" ht="15.75" x14ac:dyDescent="0.25">
      <c r="A68" s="210" t="str">
        <f t="shared" ref="A68:A82" si="1">+LEFT(B68,10)</f>
        <v/>
      </c>
      <c r="B68" s="98"/>
      <c r="C68" s="99"/>
      <c r="D68" s="100"/>
    </row>
    <row r="69" spans="1:4" ht="15.75" x14ac:dyDescent="0.25">
      <c r="A69" s="210" t="str">
        <f t="shared" si="1"/>
        <v/>
      </c>
      <c r="B69" s="98"/>
      <c r="C69" s="99"/>
      <c r="D69" s="100"/>
    </row>
    <row r="70" spans="1:4" ht="15.75" x14ac:dyDescent="0.25">
      <c r="A70" s="210" t="str">
        <f t="shared" si="1"/>
        <v/>
      </c>
      <c r="B70" s="98"/>
      <c r="C70" s="99"/>
      <c r="D70" s="100"/>
    </row>
    <row r="71" spans="1:4" ht="15.75" x14ac:dyDescent="0.25">
      <c r="A71" s="210" t="str">
        <f t="shared" si="1"/>
        <v/>
      </c>
      <c r="B71" s="98"/>
      <c r="C71" s="99"/>
      <c r="D71" s="100"/>
    </row>
    <row r="72" spans="1:4" ht="15.75" x14ac:dyDescent="0.25">
      <c r="A72" s="210" t="str">
        <f t="shared" si="1"/>
        <v/>
      </c>
      <c r="B72" s="98"/>
      <c r="C72" s="99"/>
      <c r="D72" s="100"/>
    </row>
    <row r="73" spans="1:4" ht="15.75" x14ac:dyDescent="0.25">
      <c r="A73" s="210" t="str">
        <f t="shared" si="1"/>
        <v/>
      </c>
      <c r="B73" s="98"/>
      <c r="C73" s="99"/>
      <c r="D73" s="100"/>
    </row>
    <row r="74" spans="1:4" ht="15.75" x14ac:dyDescent="0.25">
      <c r="A74" s="210" t="str">
        <f t="shared" si="1"/>
        <v/>
      </c>
      <c r="B74" s="98"/>
      <c r="C74" s="99"/>
      <c r="D74" s="100"/>
    </row>
    <row r="75" spans="1:4" ht="15.75" x14ac:dyDescent="0.25">
      <c r="A75" s="210" t="str">
        <f t="shared" si="1"/>
        <v/>
      </c>
      <c r="B75" s="98"/>
      <c r="C75" s="99"/>
      <c r="D75" s="100"/>
    </row>
    <row r="76" spans="1:4" ht="15.75" x14ac:dyDescent="0.25">
      <c r="A76" s="210" t="str">
        <f t="shared" si="1"/>
        <v/>
      </c>
      <c r="B76" s="98"/>
      <c r="C76" s="99"/>
      <c r="D76" s="100"/>
    </row>
    <row r="77" spans="1:4" ht="15.75" x14ac:dyDescent="0.25">
      <c r="A77" s="210" t="str">
        <f t="shared" si="1"/>
        <v/>
      </c>
      <c r="B77" s="98"/>
      <c r="C77" s="99"/>
      <c r="D77" s="100"/>
    </row>
    <row r="78" spans="1:4" ht="15.75" x14ac:dyDescent="0.25">
      <c r="A78" s="210" t="str">
        <f t="shared" si="1"/>
        <v/>
      </c>
      <c r="B78" s="98"/>
      <c r="C78" s="99"/>
      <c r="D78" s="100"/>
    </row>
    <row r="79" spans="1:4" ht="15.75" x14ac:dyDescent="0.25">
      <c r="A79" s="210" t="str">
        <f t="shared" si="1"/>
        <v/>
      </c>
      <c r="B79" s="98"/>
      <c r="C79" s="99"/>
      <c r="D79" s="100"/>
    </row>
    <row r="80" spans="1:4" ht="15.75" x14ac:dyDescent="0.25">
      <c r="A80" s="210" t="str">
        <f t="shared" si="1"/>
        <v/>
      </c>
      <c r="B80" s="98"/>
      <c r="C80" s="99"/>
      <c r="D80" s="100"/>
    </row>
    <row r="81" spans="1:4" ht="15.75" x14ac:dyDescent="0.25">
      <c r="A81" s="210" t="str">
        <f t="shared" si="1"/>
        <v/>
      </c>
      <c r="B81" s="98"/>
      <c r="C81" s="99"/>
      <c r="D81" s="100"/>
    </row>
    <row r="82" spans="1:4" ht="15.75" x14ac:dyDescent="0.25">
      <c r="A82" s="210" t="str">
        <f t="shared" si="1"/>
        <v/>
      </c>
      <c r="B82" s="98"/>
      <c r="C82" s="99"/>
      <c r="D82" s="100"/>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1"/>
  <sheetViews>
    <sheetView showGridLines="0" workbookViewId="0">
      <selection activeCell="B6" sqref="B6"/>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7" t="s">
        <v>1996</v>
      </c>
      <c r="B1" s="1067"/>
      <c r="C1" s="1067"/>
      <c r="D1" s="1067"/>
      <c r="E1" s="1067"/>
      <c r="F1" s="1067"/>
      <c r="G1" s="1067"/>
      <c r="H1" s="1067"/>
      <c r="I1" s="1067"/>
      <c r="J1" s="1067"/>
      <c r="K1" s="1067"/>
      <c r="L1" s="1067"/>
      <c r="M1" s="1067"/>
      <c r="N1" s="1067"/>
      <c r="O1" s="1067"/>
      <c r="P1" s="1067"/>
    </row>
    <row r="2" spans="1:18" s="68" customFormat="1" ht="48" customHeight="1" x14ac:dyDescent="0.2">
      <c r="A2" s="67" t="s">
        <v>1765</v>
      </c>
      <c r="B2" s="1068" t="s">
        <v>1766</v>
      </c>
      <c r="C2" s="1069"/>
      <c r="D2" s="1069"/>
      <c r="E2" s="1069"/>
      <c r="F2" s="1069"/>
      <c r="G2" s="1069"/>
      <c r="H2" s="1070"/>
      <c r="I2" s="1068" t="s">
        <v>1767</v>
      </c>
      <c r="J2" s="1069"/>
      <c r="K2" s="1070"/>
      <c r="L2" s="1071" t="s">
        <v>1768</v>
      </c>
      <c r="M2" s="1071"/>
      <c r="N2" s="1071"/>
      <c r="O2" s="1071"/>
      <c r="P2" s="1072"/>
    </row>
    <row r="3" spans="1:18" ht="51" x14ac:dyDescent="0.2">
      <c r="A3" s="69" t="s">
        <v>1769</v>
      </c>
      <c r="B3" s="70" t="s">
        <v>1770</v>
      </c>
      <c r="C3" s="71" t="s">
        <v>1771</v>
      </c>
      <c r="D3" s="71" t="s">
        <v>1920</v>
      </c>
      <c r="E3" s="71" t="s">
        <v>1919</v>
      </c>
      <c r="F3" s="71" t="s">
        <v>1921</v>
      </c>
      <c r="G3" s="71" t="s">
        <v>1922</v>
      </c>
      <c r="H3" s="1073" t="s">
        <v>1694</v>
      </c>
      <c r="I3" s="70" t="s">
        <v>1772</v>
      </c>
      <c r="J3" s="71" t="s">
        <v>1773</v>
      </c>
      <c r="K3" s="1073"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73"/>
      <c r="I4" s="75" t="s">
        <v>1695</v>
      </c>
      <c r="J4" s="76" t="s">
        <v>1696</v>
      </c>
      <c r="K4" s="1073"/>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SUM(B5:G5)+N5</f>
        <v>35792</v>
      </c>
      <c r="I5" s="82">
        <v>17977</v>
      </c>
      <c r="J5" s="83">
        <v>17029</v>
      </c>
      <c r="K5" s="81">
        <f>SUM(I5:J5)</f>
        <v>35006</v>
      </c>
      <c r="L5" s="84"/>
      <c r="M5" s="85"/>
      <c r="N5" s="815">
        <v>786</v>
      </c>
      <c r="O5" s="85"/>
      <c r="P5" s="86"/>
    </row>
    <row r="6" spans="1:18" x14ac:dyDescent="0.2">
      <c r="B6" s="885">
        <f>+(B5*100)/($H$5)</f>
        <v>6.828341528833259</v>
      </c>
      <c r="C6" s="885">
        <f t="shared" ref="C6:G6" si="0">+(C5*100)/($H$5)</f>
        <v>10.818059901654001</v>
      </c>
      <c r="D6" s="885">
        <f t="shared" si="0"/>
        <v>11.267881090746535</v>
      </c>
      <c r="E6" s="885">
        <f t="shared" si="0"/>
        <v>21.750670540902995</v>
      </c>
      <c r="F6" s="885">
        <f t="shared" si="0"/>
        <v>40.668305766651763</v>
      </c>
      <c r="G6" s="885">
        <f t="shared" si="0"/>
        <v>6.4707197139025476</v>
      </c>
      <c r="H6" s="885">
        <v>35006</v>
      </c>
      <c r="I6" s="885"/>
      <c r="J6" s="885"/>
      <c r="K6" s="885"/>
      <c r="L6" s="885"/>
      <c r="M6" s="885"/>
      <c r="N6" s="885">
        <f t="shared" ref="N6" si="1">+(N5*100)/($H$5)</f>
        <v>2.1960214573088956</v>
      </c>
    </row>
    <row r="7" spans="1:18" x14ac:dyDescent="0.2">
      <c r="B7" s="1">
        <v>6.8000000000000005E-2</v>
      </c>
      <c r="C7" s="1">
        <v>0.108</v>
      </c>
      <c r="D7" s="1">
        <v>0.113</v>
      </c>
      <c r="E7" s="1">
        <v>0.218</v>
      </c>
      <c r="F7" s="1">
        <v>0.40699999999999997</v>
      </c>
      <c r="G7" s="1">
        <v>0.65</v>
      </c>
      <c r="H7" s="1">
        <f>+I5*100</f>
        <v>1797700</v>
      </c>
      <c r="I7" s="1">
        <f>+J5*100</f>
        <v>1702900</v>
      </c>
    </row>
    <row r="8" spans="1:18" x14ac:dyDescent="0.2">
      <c r="B8" s="1">
        <f t="shared" ref="B8:G8" si="2">15000*B7</f>
        <v>1020.0000000000001</v>
      </c>
      <c r="C8" s="1">
        <f t="shared" si="2"/>
        <v>1620</v>
      </c>
      <c r="D8" s="1">
        <f t="shared" si="2"/>
        <v>1695</v>
      </c>
      <c r="E8" s="1">
        <f t="shared" si="2"/>
        <v>3270</v>
      </c>
      <c r="F8" s="1">
        <f t="shared" si="2"/>
        <v>6105</v>
      </c>
      <c r="G8" s="1">
        <f t="shared" si="2"/>
        <v>9750</v>
      </c>
      <c r="H8" s="1">
        <f>+H7/H6</f>
        <v>51.354053590813002</v>
      </c>
      <c r="I8" s="1">
        <f>+I7/H6</f>
        <v>48.645946409186998</v>
      </c>
      <c r="N8" s="1">
        <v>0.22</v>
      </c>
    </row>
    <row r="10" spans="1:18" ht="15" x14ac:dyDescent="0.25">
      <c r="A10" s="883" t="s">
        <v>1997</v>
      </c>
      <c r="H10" s="1">
        <v>0.51349999999999996</v>
      </c>
      <c r="I10" s="1">
        <v>0.4864</v>
      </c>
    </row>
    <row r="11" spans="1:18" x14ac:dyDescent="0.2">
      <c r="H11" s="1">
        <f>331*H10</f>
        <v>169.96849999999998</v>
      </c>
      <c r="I11" s="1">
        <f>331*I10</f>
        <v>160.9984</v>
      </c>
      <c r="N11" s="1">
        <f>15000*N8</f>
        <v>3300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E3.P_L.MR2 -ACUEDUCTO ALCANTARILLLADO Y ASEO</Descripci_x00f3_n>
  </documentManagement>
</p:properties>
</file>

<file path=customXml/itemProps1.xml><?xml version="1.0" encoding="utf-8"?>
<ds:datastoreItem xmlns:ds="http://schemas.openxmlformats.org/officeDocument/2006/customXml" ds:itemID="{F9856109-BCEC-4137-A33B-1EF0915FEC0D}"/>
</file>

<file path=customXml/itemProps2.xml><?xml version="1.0" encoding="utf-8"?>
<ds:datastoreItem xmlns:ds="http://schemas.openxmlformats.org/officeDocument/2006/customXml" ds:itemID="{75CD4423-6569-40C0-B7BB-0A6A4C6F0B74}"/>
</file>

<file path=customXml/itemProps3.xml><?xml version="1.0" encoding="utf-8"?>
<ds:datastoreItem xmlns:ds="http://schemas.openxmlformats.org/officeDocument/2006/customXml" ds:itemID="{A1506912-E100-4462-9A2B-7D70029AE9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E3.P_L.MR2 -ACUEDUCTO ALCANTARILLLADO Y ASEO</dc:title>
  <dc:creator>FARID</dc:creator>
  <cp:lastModifiedBy>Adriana Mora</cp:lastModifiedBy>
  <dcterms:created xsi:type="dcterms:W3CDTF">2017-01-16T16:29:25Z</dcterms:created>
  <dcterms:modified xsi:type="dcterms:W3CDTF">2020-01-29T21:58:01Z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